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omments1.xml" ContentType="application/vnd.openxmlformats-officedocument.spreadsheetml.comments+xml"/>
  <Override PartName="/xl/drawings/drawing17.xml" ContentType="application/vnd.openxmlformats-officedocument.drawing+xml"/>
  <Override PartName="/xl/comments2.xml" ContentType="application/vnd.openxmlformats-officedocument.spreadsheetml.comments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omments3.xml" ContentType="application/vnd.openxmlformats-officedocument.spreadsheetml.comments+xml"/>
  <Override PartName="/xl/drawings/drawing20.xml" ContentType="application/vnd.openxmlformats-officedocument.drawing+xml"/>
  <Override PartName="/xl/comments4.xml" ContentType="application/vnd.openxmlformats-officedocument.spreadsheetml.comment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omments5.xml" ContentType="application/vnd.openxmlformats-officedocument.spreadsheetml.comment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bancodelarepublica-my.sharepoint.com/personal/dchicaco_banrep_gov_co/Documents/Desktop/Libro FNF pdf/"/>
    </mc:Choice>
  </mc:AlternateContent>
  <xr:revisionPtr revIDLastSave="0" documentId="8_{3D34C437-D3F2-4543-9F4D-7F603055C12B}" xr6:coauthVersionLast="47" xr6:coauthVersionMax="47" xr10:uidLastSave="{00000000-0000-0000-0000-000000000000}"/>
  <bookViews>
    <workbookView xWindow="-120" yWindow="-120" windowWidth="20730" windowHeight="11160" tabRatio="974" xr2:uid="{00000000-000D-0000-FFFF-FFFF00000000}"/>
  </bookViews>
  <sheets>
    <sheet name="Portada" sheetId="192" r:id="rId1"/>
    <sheet name="Indice " sheetId="199" r:id="rId2"/>
    <sheet name="Ejemplo 1 (CAP 1)" sheetId="110" r:id="rId3"/>
    <sheet name="Ejemplo 2 (CAP 1)" sheetId="111" r:id="rId4"/>
    <sheet name="Ejemplo 3 (CAP 1)" sheetId="112" r:id="rId5"/>
    <sheet name="Ejemplo 4  (CAP 1)" sheetId="113" r:id="rId6"/>
    <sheet name="Ejemplo 5  (CAP 1)" sheetId="114" r:id="rId7"/>
    <sheet name="Ejemplo 6  (CAP 1)" sheetId="115" r:id="rId8"/>
    <sheet name="Ejemplo 7 (CAP 1) " sheetId="116" r:id="rId9"/>
    <sheet name="Ejemplo 8 (CAP 1) " sheetId="117" r:id="rId10"/>
    <sheet name="Ejemplo 9 (CAP 1)" sheetId="136" r:id="rId11"/>
    <sheet name="Ejemplo 10 (CAP 1)" sheetId="120" r:id="rId12"/>
    <sheet name="Ejemplo 11 (CAP 1) " sheetId="121" r:id="rId13"/>
    <sheet name="Ejemplo 12 (CAP 1)" sheetId="122" r:id="rId14"/>
    <sheet name="Ejemplo 13 (CAP 1)" sheetId="160" r:id="rId15"/>
    <sheet name="Ejemplo 14 (CAP 1)" sheetId="161" r:id="rId16"/>
    <sheet name="Ejemplo 15 (CAP 1)" sheetId="162" r:id="rId17"/>
    <sheet name="Ejemplo 16 (CAP 1)" sheetId="138" r:id="rId18"/>
    <sheet name="Ejemplo 17 (CAP 1)" sheetId="139" r:id="rId19"/>
    <sheet name="Ejemplo 18 (CAP 1)" sheetId="163" r:id="rId20"/>
    <sheet name="Ejemplo 19 (CAP 1)" sheetId="164" r:id="rId21"/>
    <sheet name="Ejemplo 20 (CAP 1)" sheetId="165" r:id="rId22"/>
    <sheet name="Ejemplo 21 (CAP 1)" sheetId="166" r:id="rId23"/>
    <sheet name="Ejemplo 22(CAP 1)" sheetId="167" r:id="rId24"/>
    <sheet name="Ejemplo 23 (CAP 1)" sheetId="168" r:id="rId25"/>
    <sheet name="Ejemplo 24 (CAP 1)" sheetId="169" r:id="rId26"/>
    <sheet name="Ejemplo 25 (CAP 1)" sheetId="170" r:id="rId27"/>
    <sheet name="Ejemplo 26 (CAP 1)" sheetId="200" r:id="rId28"/>
    <sheet name="Ejemplo 27 (CAP 1)" sheetId="171" r:id="rId29"/>
    <sheet name="Ejemplo 28 (CAP 1)" sheetId="173" r:id="rId30"/>
    <sheet name="Ejemplo 29 (CAP 1)" sheetId="175" r:id="rId31"/>
    <sheet name="Ejemplo 30 (CAP 1)" sheetId="174" r:id="rId32"/>
    <sheet name="Ejemplo 31 (CAP 1)" sheetId="172" r:id="rId33"/>
    <sheet name="Ejercicio 1 (CAP 1)" sheetId="152" r:id="rId34"/>
    <sheet name="Ejercicio 2 (CAP 1)" sheetId="153" r:id="rId35"/>
    <sheet name="Ejemplo 1(CAP2)" sheetId="14" r:id="rId36"/>
    <sheet name="Ejemplo 2 (CAP 2)" sheetId="142" r:id="rId37"/>
    <sheet name="Ejemplo 3 (CAP 2)" sheetId="143" r:id="rId38"/>
    <sheet name="Ejemplo 4 (CAP 2)" sheetId="145" r:id="rId39"/>
    <sheet name="Ejemplo 5 (CAP 2)" sheetId="146" r:id="rId40"/>
    <sheet name="Ejemplo 6 (CAP 2)" sheetId="147" r:id="rId41"/>
    <sheet name="Ejemplo 7 (CAP 2)" sheetId="148" r:id="rId42"/>
    <sheet name="Ejemplo 8 (CAP 2)" sheetId="149" r:id="rId43"/>
    <sheet name="Ejemplo 9 (CAP2)" sheetId="103" r:id="rId44"/>
    <sheet name="Ejemplo 10 cap2" sheetId="17" r:id="rId45"/>
    <sheet name="Ejemplo 11 (cap2) " sheetId="19" r:id="rId46"/>
    <sheet name="Ejemplo 12 CAP2" sheetId="176" r:id="rId47"/>
    <sheet name="Ejemplo 13 CAP2" sheetId="58" r:id="rId48"/>
    <sheet name="Ejemplo 14 CAP2" sheetId="177" r:id="rId49"/>
    <sheet name="Ejemplo 15 CAP2" sheetId="178" r:id="rId50"/>
    <sheet name="Ejemplo 16 CAP2" sheetId="179" r:id="rId51"/>
    <sheet name="Ejemplo 17 CAP2" sheetId="180" r:id="rId52"/>
    <sheet name="Ejemplo  18 CAP2" sheetId="91" r:id="rId53"/>
    <sheet name="Ejemplo 19 cap2" sheetId="155" r:id="rId54"/>
    <sheet name="Ejemplo 2O CAP2" sheetId="156" r:id="rId55"/>
    <sheet name="Ejemplo 21 CAP2" sheetId="181" r:id="rId56"/>
    <sheet name="Ejemplo 22 CAP2" sheetId="182" r:id="rId57"/>
    <sheet name="Ejercicio 1 CAP2" sheetId="195" r:id="rId58"/>
    <sheet name="Ejercicio 2 CAP2" sheetId="197" r:id="rId59"/>
    <sheet name="Ejercicio 3 CAP2" sheetId="198" r:id="rId60"/>
    <sheet name="FIN CAP 2" sheetId="144" r:id="rId61"/>
    <sheet name="Ejemplo 4 CAP3" sheetId="183" r:id="rId62"/>
    <sheet name="Ejemplo 5 cap 3" sheetId="141" r:id="rId63"/>
    <sheet name="FIN CAP 3" sheetId="201" r:id="rId64"/>
    <sheet name="Ejemplo 1 CAP 4" sheetId="104" r:id="rId65"/>
    <sheet name="Ejemplo 2 CAP 4 " sheetId="184" r:id="rId66"/>
    <sheet name="Ejemplo 3 CAP 4" sheetId="185" r:id="rId67"/>
    <sheet name="Ejemplo 4 CAP4" sheetId="60" r:id="rId68"/>
    <sheet name="Ejemplo  5 CAP4" sheetId="61" r:id="rId69"/>
    <sheet name="Ejemplo  6 CAP4" sheetId="62" r:id="rId70"/>
    <sheet name="Ejemplo 7 CAP 4" sheetId="63" r:id="rId71"/>
    <sheet name="Ejemplo  8 CAP4" sheetId="64" r:id="rId72"/>
    <sheet name="Ejemplo  9 CAP4 " sheetId="186" r:id="rId73"/>
    <sheet name="Ejemplo  10 CAP4" sheetId="187" r:id="rId74"/>
    <sheet name="Ejemplo  11 CAP 4" sheetId="188" r:id="rId75"/>
    <sheet name="Ejemplo  12 CAP 4" sheetId="190" r:id="rId76"/>
    <sheet name="Ejemplo 13 cap4" sheetId="49" r:id="rId77"/>
    <sheet name="Ejemplo 14 CAP 4" sheetId="189" r:id="rId78"/>
    <sheet name="Ejemplo 15 CAP 4" sheetId="202" r:id="rId79"/>
    <sheet name="Ejemplo 16 cap 4" sheetId="193" r:id="rId80"/>
    <sheet name="Ejemplo 17 Cap 4" sheetId="194" r:id="rId81"/>
    <sheet name="Ejercicio 1 Cap 4" sheetId="204" r:id="rId82"/>
    <sheet name="Ejercicio 2 Cap 4" sheetId="205" r:id="rId83"/>
    <sheet name="Ejercicio 3 Cap 4" sheetId="206" r:id="rId84"/>
    <sheet name="Ejercicio 4 cap4" sheetId="207" r:id="rId85"/>
    <sheet name="FIN" sheetId="203" r:id="rId86"/>
  </sheets>
  <externalReferences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</externalReferences>
  <definedNames>
    <definedName name="__abr0108">[1]BDD!$L$1:$O$65536</definedName>
    <definedName name="__abr0911">[1]BDD!$AB$1:$AE$65536</definedName>
    <definedName name="__abr2309">[1]BDD!$P$1:$S$65536</definedName>
    <definedName name="__BDD2">'[1]Datos organizados'!$A$1:$IV$65536</definedName>
    <definedName name="__dic2214">[1]BDD!$AU$1:$AX$65536</definedName>
    <definedName name="__ene1513">[1]BDD!$AN$1:$AQ$65536</definedName>
    <definedName name="__ene2312">[1]BDD!$AJ$1:$AM$65536</definedName>
    <definedName name="__ene2717">[1]BDD!$BS$1:$BV$65536</definedName>
    <definedName name="__ene2833">[1]BDD!$CQ$1:$CT$65536</definedName>
    <definedName name="__ene3108">[1]BDD!$D$1:$G$65536</definedName>
    <definedName name="__feb1108">[1]BDD!$H$1:$K$65536</definedName>
    <definedName name="__feb1516">[1]BDD!$BG$1:$BJ$65536</definedName>
    <definedName name="__feb1527">[1]BDD!$CE$1:$CH$65536</definedName>
    <definedName name="__feb2520">[1]BDD!$BW$1:$BZ$65536</definedName>
    <definedName name="__jul0910">[1]BDD!$X$1:$AA$65536</definedName>
    <definedName name="__jun2827">[1]BDD!$CI$1:$CL$65536</definedName>
    <definedName name="__mar0110">[1]BDD!$T$1:$W$65536</definedName>
    <definedName name="__mar0928">[1]BDD!$CM$1:$CP$65536</definedName>
    <definedName name="__mar1713">[1]BDD!$AR$1:$AT$65536</definedName>
    <definedName name="__mar1819">[1]BDD!$CY$1:$DB$65536</definedName>
    <definedName name="__may2124">[1]BDD!$CA$1:$CD$65536</definedName>
    <definedName name="__may3111">[1]BDD!$AF$1:$AI$65536</definedName>
    <definedName name="__nov1615">[1]BDD!$BC$1:$BF$65536</definedName>
    <definedName name="__oct0716">[1]BDD!$BO$1:$BR$65536</definedName>
    <definedName name="__oct2215">[1]BDD!$AY$1:$BB$65536</definedName>
    <definedName name="__sep1837">[1]BDD!$CU$1:$CX$65536</definedName>
    <definedName name="_0">#N/A</definedName>
    <definedName name="_abr0108">[1]BDD!$L$1:$O$65536</definedName>
    <definedName name="_abr0911">[1]BDD!$AB$1:$AE$65536</definedName>
    <definedName name="_abr2309">[1]BDD!$P$1:$S$65536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2047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DD2">'[1]Datos organizados'!$A$1:$IV$65536</definedName>
    <definedName name="_dic2214">[1]BDD!$AU$1:$AX$65536</definedName>
    <definedName name="_ene1513">[1]BDD!$AN$1:$AQ$65536</definedName>
    <definedName name="_ene2312">[1]BDD!$AJ$1:$AM$65536</definedName>
    <definedName name="_ene2717">[1]BDD!$BS$1:$BV$65536</definedName>
    <definedName name="_ene2833">[1]BDD!$CQ$1:$CT$65536</definedName>
    <definedName name="_ene3108">[1]BDD!$D$1:$G$65536</definedName>
    <definedName name="_feb1108">[1]BDD!$H$1:$K$65536</definedName>
    <definedName name="_feb1516">[1]BDD!$BG$1:$BJ$65536</definedName>
    <definedName name="_feb1527">[1]BDD!$CE$1:$CH$65536</definedName>
    <definedName name="_feb2520">[1]BDD!$BW$1:$BZ$65536</definedName>
    <definedName name="_xlnm._FilterDatabase" hidden="1">#REF!</definedName>
    <definedName name="_ftn1" localSheetId="32">'Ejemplo 31 (CAP 1)'!$D$23</definedName>
    <definedName name="_ftnref1" localSheetId="32">'Ejemplo 31 (CAP 1)'!#REF!</definedName>
    <definedName name="_jul0910">[1]BDD!$X$1:$AA$65536</definedName>
    <definedName name="_jun2827">[1]BDD!$CI$1:$CL$65536</definedName>
    <definedName name="_mar0110">[1]BDD!$T$1:$W$65536</definedName>
    <definedName name="_mar0928">[1]BDD!$CM$1:$CP$65536</definedName>
    <definedName name="_mar1713">[1]BDD!$AR$1:$AT$65536</definedName>
    <definedName name="_mar1819">[1]BDD!$CY$1:$DB$65536</definedName>
    <definedName name="_may2124">[1]BDD!$CA$1:$CD$65536</definedName>
    <definedName name="_may3111">[1]BDD!$AF$1:$AI$65536</definedName>
    <definedName name="_nov1615">[1]BDD!$BC$1:$BF$65536</definedName>
    <definedName name="_oct0716">[1]BDD!$BO$1:$BR$65536</definedName>
    <definedName name="_oct2215">[1]BDD!$AY$1:$BB$65536</definedName>
    <definedName name="_R" localSheetId="78">#REF!</definedName>
    <definedName name="_R" localSheetId="27">#REF!</definedName>
    <definedName name="_R" localSheetId="81">#REF!</definedName>
    <definedName name="_R" localSheetId="82">#REF!</definedName>
    <definedName name="_R" localSheetId="58">#REF!</definedName>
    <definedName name="_R" localSheetId="83">#REF!</definedName>
    <definedName name="_R" localSheetId="59">#REF!</definedName>
    <definedName name="_R" localSheetId="84">#REF!</definedName>
    <definedName name="_R">#REF!</definedName>
    <definedName name="_sep1837">[1]BDD!$CU$1:$CX$65536</definedName>
    <definedName name="_VPN1" localSheetId="78">#REF!</definedName>
    <definedName name="_VPN1" localSheetId="27">#REF!</definedName>
    <definedName name="_VPN1" localSheetId="81">#REF!</definedName>
    <definedName name="_VPN1" localSheetId="82">#REF!</definedName>
    <definedName name="_VPN1" localSheetId="58">#REF!</definedName>
    <definedName name="_VPN1" localSheetId="83">#REF!</definedName>
    <definedName name="_VPN1" localSheetId="59">#REF!</definedName>
    <definedName name="_VPN1" localSheetId="84">#REF!</definedName>
    <definedName name="_VPN1">#REF!</definedName>
    <definedName name="A" localSheetId="46" hidden="1">{#N/A,#N/A,TRUE,"Posicion";#N/A,#N/A,TRUE,"Presentacion";#N/A,#N/A,TRUE,"analisis";#N/A,#N/A,TRUE,"PORTAFOLIO"}</definedName>
    <definedName name="A" localSheetId="51" hidden="1">{#N/A,#N/A,TRUE,"Posicion";#N/A,#N/A,TRUE,"Presentacion";#N/A,#N/A,TRUE,"analisis";#N/A,#N/A,TRUE,"PORTAFOLIO"}</definedName>
    <definedName name="A" localSheetId="53" hidden="1">{#N/A,#N/A,TRUE,"Posicion";#N/A,#N/A,TRUE,"Presentacion";#N/A,#N/A,TRUE,"analisis";#N/A,#N/A,TRUE,"PORTAFOLIO"}</definedName>
    <definedName name="A" localSheetId="56" hidden="1">{#N/A,#N/A,TRUE,"Posicion";#N/A,#N/A,TRUE,"Presentacion";#N/A,#N/A,TRUE,"analisis";#N/A,#N/A,TRUE,"PORTAFOLIO"}</definedName>
    <definedName name="A" localSheetId="54" hidden="1">{#N/A,#N/A,TRUE,"Posicion";#N/A,#N/A,TRUE,"Presentacion";#N/A,#N/A,TRUE,"analisis";#N/A,#N/A,TRUE,"PORTAFOLIO"}</definedName>
    <definedName name="A" localSheetId="61" hidden="1">{#N/A,#N/A,TRUE,"Posicion";#N/A,#N/A,TRUE,"Presentacion";#N/A,#N/A,TRUE,"analisis";#N/A,#N/A,TRUE,"PORTAFOLIO"}</definedName>
    <definedName name="A" hidden="1">{#N/A,#N/A,TRUE,"Posicion";#N/A,#N/A,TRUE,"Presentacion";#N/A,#N/A,TRUE,"analisis";#N/A,#N/A,TRUE,"PORTAFOLIO"}</definedName>
    <definedName name="a_borrable" localSheetId="73">#REF!,#REF!,#REF!,#REF!,#REF!,#REF!</definedName>
    <definedName name="a_borrable" localSheetId="74">#REF!,#REF!,#REF!,#REF!,#REF!,#REF!</definedName>
    <definedName name="a_borrable" localSheetId="75">#REF!,#REF!,#REF!,#REF!,#REF!,#REF!</definedName>
    <definedName name="a_borrable" localSheetId="72">#REF!,#REF!,#REF!,#REF!,#REF!,#REF!</definedName>
    <definedName name="a_borrable" localSheetId="11">#REF!,#REF!,#REF!,#REF!,#REF!,#REF!</definedName>
    <definedName name="a_borrable" localSheetId="12">#REF!,#REF!,#REF!,#REF!,#REF!,#REF!</definedName>
    <definedName name="a_borrable" localSheetId="46">#REF!,#REF!,#REF!,#REF!,#REF!,#REF!</definedName>
    <definedName name="a_borrable" localSheetId="14">#REF!,#REF!,#REF!,#REF!,#REF!,#REF!</definedName>
    <definedName name="a_borrable" localSheetId="15">#REF!,#REF!,#REF!,#REF!,#REF!,#REF!</definedName>
    <definedName name="a_borrable" localSheetId="48">#REF!,#REF!,#REF!,#REF!,#REF!,#REF!</definedName>
    <definedName name="a_borrable" localSheetId="78">#REF!,#REF!,#REF!,#REF!,#REF!,#REF!</definedName>
    <definedName name="a_borrable" localSheetId="17">#REF!,#REF!,#REF!,#REF!,#REF!,#REF!</definedName>
    <definedName name="a_borrable" localSheetId="18">#REF!,#REF!,#REF!,#REF!,#REF!,#REF!</definedName>
    <definedName name="a_borrable" localSheetId="51">#REF!,#REF!,#REF!,#REF!,#REF!,#REF!</definedName>
    <definedName name="a_borrable" localSheetId="36">#REF!,#REF!,#REF!,#REF!,#REF!,#REF!</definedName>
    <definedName name="a_borrable" localSheetId="65">#REF!,#REF!,#REF!,#REF!,#REF!,#REF!</definedName>
    <definedName name="a_borrable" localSheetId="56">#REF!,#REF!,#REF!,#REF!,#REF!,#REF!</definedName>
    <definedName name="a_borrable" localSheetId="27">#REF!,#REF!,#REF!,#REF!,#REF!,#REF!</definedName>
    <definedName name="a_borrable" localSheetId="37">#REF!,#REF!,#REF!,#REF!,#REF!,#REF!</definedName>
    <definedName name="a_borrable" localSheetId="66">#REF!,#REF!,#REF!,#REF!,#REF!,#REF!</definedName>
    <definedName name="a_borrable" localSheetId="38">#REF!,#REF!,#REF!,#REF!,#REF!,#REF!</definedName>
    <definedName name="a_borrable" localSheetId="61">#REF!,#REF!,#REF!,#REF!,#REF!,#REF!</definedName>
    <definedName name="a_borrable" localSheetId="39">#REF!,#REF!,#REF!,#REF!,#REF!,#REF!</definedName>
    <definedName name="a_borrable" localSheetId="9">#REF!,#REF!,#REF!,#REF!,#REF!,#REF!</definedName>
    <definedName name="a_borrable" localSheetId="42">#REF!,#REF!,#REF!,#REF!,#REF!,#REF!</definedName>
    <definedName name="a_borrable" localSheetId="81">#REF!,#REF!,#REF!,#REF!,#REF!,#REF!</definedName>
    <definedName name="a_borrable" localSheetId="82">#REF!,#REF!,#REF!,#REF!,#REF!,#REF!</definedName>
    <definedName name="a_borrable" localSheetId="58">#REF!,#REF!,#REF!,#REF!,#REF!,#REF!</definedName>
    <definedName name="a_borrable" localSheetId="83">#REF!,#REF!,#REF!,#REF!,#REF!,#REF!</definedName>
    <definedName name="a_borrable" localSheetId="59">#REF!,#REF!,#REF!,#REF!,#REF!,#REF!</definedName>
    <definedName name="a_borrable" localSheetId="84">#REF!,#REF!,#REF!,#REF!,#REF!,#REF!</definedName>
    <definedName name="a_borrable">#REF!,#REF!,#REF!,#REF!,#REF!,#REF!</definedName>
    <definedName name="ACC" localSheetId="78">#REF!</definedName>
    <definedName name="ACC" localSheetId="27">#REF!</definedName>
    <definedName name="ACC" localSheetId="81">#REF!</definedName>
    <definedName name="ACC" localSheetId="82">#REF!</definedName>
    <definedName name="ACC" localSheetId="58">#REF!</definedName>
    <definedName name="ACC" localSheetId="83">#REF!</definedName>
    <definedName name="ACC" localSheetId="59">#REF!</definedName>
    <definedName name="ACC" localSheetId="84">#REF!</definedName>
    <definedName name="ACC">#REF!</definedName>
    <definedName name="Anexo1" localSheetId="46" hidden="1">{#N/A,#N/A,TRUE,"Posicion";#N/A,#N/A,TRUE,"Presentacion";#N/A,#N/A,TRUE,"analisis";#N/A,#N/A,TRUE,"PORTAFOLIO"}</definedName>
    <definedName name="Anexo1" localSheetId="51" hidden="1">{#N/A,#N/A,TRUE,"Posicion";#N/A,#N/A,TRUE,"Presentacion";#N/A,#N/A,TRUE,"analisis";#N/A,#N/A,TRUE,"PORTAFOLIO"}</definedName>
    <definedName name="Anexo1" localSheetId="53" hidden="1">{#N/A,#N/A,TRUE,"Posicion";#N/A,#N/A,TRUE,"Presentacion";#N/A,#N/A,TRUE,"analisis";#N/A,#N/A,TRUE,"PORTAFOLIO"}</definedName>
    <definedName name="Anexo1" localSheetId="56" hidden="1">{#N/A,#N/A,TRUE,"Posicion";#N/A,#N/A,TRUE,"Presentacion";#N/A,#N/A,TRUE,"analisis";#N/A,#N/A,TRUE,"PORTAFOLIO"}</definedName>
    <definedName name="Anexo1" localSheetId="54" hidden="1">{#N/A,#N/A,TRUE,"Posicion";#N/A,#N/A,TRUE,"Presentacion";#N/A,#N/A,TRUE,"analisis";#N/A,#N/A,TRUE,"PORTAFOLIO"}</definedName>
    <definedName name="Anexo1" localSheetId="61" hidden="1">{#N/A,#N/A,TRUE,"Posicion";#N/A,#N/A,TRUE,"Presentacion";#N/A,#N/A,TRUE,"analisis";#N/A,#N/A,TRUE,"PORTAFOLIO"}</definedName>
    <definedName name="Anexo1" hidden="1">{#N/A,#N/A,TRUE,"Posicion";#N/A,#N/A,TRUE,"Presentacion";#N/A,#N/A,TRUE,"analisis";#N/A,#N/A,TRUE,"PORTAFOLIO"}</definedName>
    <definedName name="Arial" localSheetId="78">#REF!</definedName>
    <definedName name="Arial" localSheetId="27">#REF!</definedName>
    <definedName name="Arial" localSheetId="81">#REF!</definedName>
    <definedName name="Arial" localSheetId="82">#REF!</definedName>
    <definedName name="Arial" localSheetId="58">#REF!</definedName>
    <definedName name="Arial" localSheetId="83">#REF!</definedName>
    <definedName name="Arial" localSheetId="59">#REF!</definedName>
    <definedName name="Arial" localSheetId="84">#REF!</definedName>
    <definedName name="Arial">#REF!</definedName>
    <definedName name="ASDFASD" localSheetId="73">#REF!</definedName>
    <definedName name="ASDFASD" localSheetId="74">#REF!</definedName>
    <definedName name="ASDFASD" localSheetId="75">#REF!</definedName>
    <definedName name="ASDFASD" localSheetId="72">#REF!</definedName>
    <definedName name="ASDFASD" localSheetId="48">#REF!</definedName>
    <definedName name="ASDFASD" localSheetId="78">#REF!</definedName>
    <definedName name="ASDFASD" localSheetId="65">#REF!</definedName>
    <definedName name="ASDFASD" localSheetId="27">#REF!</definedName>
    <definedName name="ASDFASD" localSheetId="66">#REF!</definedName>
    <definedName name="ASDFASD" localSheetId="81">#REF!</definedName>
    <definedName name="ASDFASD" localSheetId="82">#REF!</definedName>
    <definedName name="ASDFASD" localSheetId="58">#REF!</definedName>
    <definedName name="ASDFASD" localSheetId="83">#REF!</definedName>
    <definedName name="ASDFASD" localSheetId="59">#REF!</definedName>
    <definedName name="ASDFASD" localSheetId="84">#REF!</definedName>
    <definedName name="ASDFASD">#REF!</definedName>
    <definedName name="AYER">[2]Soporte!$B$1</definedName>
    <definedName name="AYER2">[2]Soporte!$C$1</definedName>
    <definedName name="BaseDatos" localSheetId="73">#REF!</definedName>
    <definedName name="BaseDatos" localSheetId="74">#REF!</definedName>
    <definedName name="BaseDatos" localSheetId="75">#REF!</definedName>
    <definedName name="BaseDatos" localSheetId="72">#REF!</definedName>
    <definedName name="BaseDatos" localSheetId="11">#REF!</definedName>
    <definedName name="BaseDatos" localSheetId="12">#REF!</definedName>
    <definedName name="BaseDatos" localSheetId="46">#REF!</definedName>
    <definedName name="BaseDatos" localSheetId="14">#REF!</definedName>
    <definedName name="BaseDatos" localSheetId="15">#REF!</definedName>
    <definedName name="BaseDatos" localSheetId="48">#REF!</definedName>
    <definedName name="BaseDatos" localSheetId="78">#REF!</definedName>
    <definedName name="BaseDatos" localSheetId="17">#REF!</definedName>
    <definedName name="BaseDatos" localSheetId="18">#REF!</definedName>
    <definedName name="BaseDatos" localSheetId="51">#REF!</definedName>
    <definedName name="BaseDatos" localSheetId="36">#REF!</definedName>
    <definedName name="BaseDatos" localSheetId="65">#REF!</definedName>
    <definedName name="BaseDatos" localSheetId="56">#REF!</definedName>
    <definedName name="BaseDatos" localSheetId="27">#REF!</definedName>
    <definedName name="BaseDatos" localSheetId="37">#REF!</definedName>
    <definedName name="BaseDatos" localSheetId="66">#REF!</definedName>
    <definedName name="BaseDatos" localSheetId="38">#REF!</definedName>
    <definedName name="BaseDatos" localSheetId="61">#REF!</definedName>
    <definedName name="BaseDatos" localSheetId="39">#REF!</definedName>
    <definedName name="BaseDatos" localSheetId="9">#REF!</definedName>
    <definedName name="BaseDatos" localSheetId="42">#REF!</definedName>
    <definedName name="BaseDatos" localSheetId="81">#REF!</definedName>
    <definedName name="BaseDatos" localSheetId="82">#REF!</definedName>
    <definedName name="BaseDatos" localSheetId="58">#REF!</definedName>
    <definedName name="BaseDatos" localSheetId="83">#REF!</definedName>
    <definedName name="BaseDatos" localSheetId="59">#REF!</definedName>
    <definedName name="BaseDatos" localSheetId="84">#REF!</definedName>
    <definedName name="BaseDatos">#REF!</definedName>
    <definedName name="_xlnm.Database" localSheetId="78">#REF!</definedName>
    <definedName name="_xlnm.Database" localSheetId="27">#REF!</definedName>
    <definedName name="_xlnm.Database" localSheetId="81">#REF!</definedName>
    <definedName name="_xlnm.Database" localSheetId="82">#REF!</definedName>
    <definedName name="_xlnm.Database" localSheetId="58">#REF!</definedName>
    <definedName name="_xlnm.Database" localSheetId="83">#REF!</definedName>
    <definedName name="_xlnm.Database" localSheetId="59">#REF!</definedName>
    <definedName name="_xlnm.Database" localSheetId="84">#REF!</definedName>
    <definedName name="_xlnm.Database">#REF!</definedName>
    <definedName name="bbbb" localSheetId="51">'[3]Eje 11 cap2 p53'!$C$28</definedName>
    <definedName name="bbbb" localSheetId="53">'[4]Eje 11 cap2 p53'!$C$28</definedName>
    <definedName name="bbbb" localSheetId="54">'[4]Eje 11 cap2 p53'!$C$28</definedName>
    <definedName name="bbbb" localSheetId="61">'[3]Eje 11 cap2 p53'!$C$28</definedName>
    <definedName name="bbbb">'Ejemplo 11 (cap2) '!$C$20</definedName>
    <definedName name="BDAcciones">'[5]BD Emisores'!$D:$F</definedName>
    <definedName name="BDD">[1]Bonos!$A$1:$IV$65536</definedName>
    <definedName name="BDEmisor">'[5]BD Emisores'!$A:$B</definedName>
    <definedName name="Brasil2040">#REF!</definedName>
    <definedName name="Bund10años">#REF!</definedName>
    <definedName name="Calificacion">'[6]anexos 1,2,3,4'!$O$32:$Q$73</definedName>
    <definedName name="calificadora" localSheetId="78">#REF!</definedName>
    <definedName name="calificadora" localSheetId="27">#REF!</definedName>
    <definedName name="calificadora" localSheetId="81">#REF!</definedName>
    <definedName name="calificadora" localSheetId="82">#REF!</definedName>
    <definedName name="calificadora" localSheetId="58">#REF!</definedName>
    <definedName name="calificadora" localSheetId="83">#REF!</definedName>
    <definedName name="calificadora" localSheetId="59">#REF!</definedName>
    <definedName name="calificadora" localSheetId="84">#REF!</definedName>
    <definedName name="calificadora">#REF!</definedName>
    <definedName name="CLASE_DE_DEUDA_t">"trm"</definedName>
    <definedName name="ClaseInversion">'[6]anexos 1,2,3,4'!$I$5:$J$60</definedName>
    <definedName name="CodigoMoneda">'[6]anexos 1,2,3,4'!$L$5:$N$28</definedName>
    <definedName name="Colombia2037">#REF!</definedName>
    <definedName name="COMITE" localSheetId="46" hidden="1">{#N/A,#N/A,TRUE,"Posicion";#N/A,#N/A,TRUE,"Presentacion";#N/A,#N/A,TRUE,"analisis";#N/A,#N/A,TRUE,"PORTAFOLIO"}</definedName>
    <definedName name="COMITE" localSheetId="51" hidden="1">{#N/A,#N/A,TRUE,"Posicion";#N/A,#N/A,TRUE,"Presentacion";#N/A,#N/A,TRUE,"analisis";#N/A,#N/A,TRUE,"PORTAFOLIO"}</definedName>
    <definedName name="COMITE" localSheetId="53" hidden="1">{#N/A,#N/A,TRUE,"Posicion";#N/A,#N/A,TRUE,"Presentacion";#N/A,#N/A,TRUE,"analisis";#N/A,#N/A,TRUE,"PORTAFOLIO"}</definedName>
    <definedName name="COMITE" localSheetId="56" hidden="1">{#N/A,#N/A,TRUE,"Posicion";#N/A,#N/A,TRUE,"Presentacion";#N/A,#N/A,TRUE,"analisis";#N/A,#N/A,TRUE,"PORTAFOLIO"}</definedName>
    <definedName name="COMITE" localSheetId="54" hidden="1">{#N/A,#N/A,TRUE,"Posicion";#N/A,#N/A,TRUE,"Presentacion";#N/A,#N/A,TRUE,"analisis";#N/A,#N/A,TRUE,"PORTAFOLIO"}</definedName>
    <definedName name="COMITE" localSheetId="61" hidden="1">{#N/A,#N/A,TRUE,"Posicion";#N/A,#N/A,TRUE,"Presentacion";#N/A,#N/A,TRUE,"analisis";#N/A,#N/A,TRUE,"PORTAFOLIO"}</definedName>
    <definedName name="COMITE" hidden="1">{#N/A,#N/A,TRUE,"Posicion";#N/A,#N/A,TRUE,"Presentacion";#N/A,#N/A,TRUE,"analisis";#N/A,#N/A,TRUE,"PORTAFOLIO"}</definedName>
    <definedName name="COMITE2" localSheetId="46" hidden="1">{#N/A,#N/A,TRUE,"Posicion";#N/A,#N/A,TRUE,"Presentacion";#N/A,#N/A,TRUE,"analisis";#N/A,#N/A,TRUE,"PORTAFOLIO"}</definedName>
    <definedName name="COMITE2" localSheetId="51" hidden="1">{#N/A,#N/A,TRUE,"Posicion";#N/A,#N/A,TRUE,"Presentacion";#N/A,#N/A,TRUE,"analisis";#N/A,#N/A,TRUE,"PORTAFOLIO"}</definedName>
    <definedName name="COMITE2" localSheetId="53" hidden="1">{#N/A,#N/A,TRUE,"Posicion";#N/A,#N/A,TRUE,"Presentacion";#N/A,#N/A,TRUE,"analisis";#N/A,#N/A,TRUE,"PORTAFOLIO"}</definedName>
    <definedName name="COMITE2" localSheetId="56" hidden="1">{#N/A,#N/A,TRUE,"Posicion";#N/A,#N/A,TRUE,"Presentacion";#N/A,#N/A,TRUE,"analisis";#N/A,#N/A,TRUE,"PORTAFOLIO"}</definedName>
    <definedName name="COMITE2" localSheetId="54" hidden="1">{#N/A,#N/A,TRUE,"Posicion";#N/A,#N/A,TRUE,"Presentacion";#N/A,#N/A,TRUE,"analisis";#N/A,#N/A,TRUE,"PORTAFOLIO"}</definedName>
    <definedName name="COMITE2" localSheetId="61" hidden="1">{#N/A,#N/A,TRUE,"Posicion";#N/A,#N/A,TRUE,"Presentacion";#N/A,#N/A,TRUE,"analisis";#N/A,#N/A,TRUE,"PORTAFOLIO"}</definedName>
    <definedName name="COMITE2" hidden="1">{#N/A,#N/A,TRUE,"Posicion";#N/A,#N/A,TRUE,"Presentacion";#N/A,#N/A,TRUE,"analisis";#N/A,#N/A,TRUE,"PORTAFOLIO"}</definedName>
    <definedName name="comite3" localSheetId="46" hidden="1">{#N/A,#N/A,TRUE,"Posicion";#N/A,#N/A,TRUE,"Presentacion";#N/A,#N/A,TRUE,"analisis";#N/A,#N/A,TRUE,"PORTAFOLIO"}</definedName>
    <definedName name="comite3" localSheetId="51" hidden="1">{#N/A,#N/A,TRUE,"Posicion";#N/A,#N/A,TRUE,"Presentacion";#N/A,#N/A,TRUE,"analisis";#N/A,#N/A,TRUE,"PORTAFOLIO"}</definedName>
    <definedName name="comite3" localSheetId="53" hidden="1">{#N/A,#N/A,TRUE,"Posicion";#N/A,#N/A,TRUE,"Presentacion";#N/A,#N/A,TRUE,"analisis";#N/A,#N/A,TRUE,"PORTAFOLIO"}</definedName>
    <definedName name="comite3" localSheetId="56" hidden="1">{#N/A,#N/A,TRUE,"Posicion";#N/A,#N/A,TRUE,"Presentacion";#N/A,#N/A,TRUE,"analisis";#N/A,#N/A,TRUE,"PORTAFOLIO"}</definedName>
    <definedName name="comite3" localSheetId="54" hidden="1">{#N/A,#N/A,TRUE,"Posicion";#N/A,#N/A,TRUE,"Presentacion";#N/A,#N/A,TRUE,"analisis";#N/A,#N/A,TRUE,"PORTAFOLIO"}</definedName>
    <definedName name="comite3" localSheetId="61" hidden="1">{#N/A,#N/A,TRUE,"Posicion";#N/A,#N/A,TRUE,"Presentacion";#N/A,#N/A,TRUE,"analisis";#N/A,#N/A,TRUE,"PORTAFOLIO"}</definedName>
    <definedName name="comite3" hidden="1">{#N/A,#N/A,TRUE,"Posicion";#N/A,#N/A,TRUE,"Presentacion";#N/A,#N/A,TRUE,"analisis";#N/A,#N/A,TRUE,"PORTAFOLIO"}</definedName>
    <definedName name="CUADRE" localSheetId="73">#REF!</definedName>
    <definedName name="CUADRE" localSheetId="74">#REF!</definedName>
    <definedName name="CUADRE" localSheetId="75">#REF!</definedName>
    <definedName name="CUADRE" localSheetId="72">#REF!</definedName>
    <definedName name="CUADRE" localSheetId="11">#REF!</definedName>
    <definedName name="CUADRE" localSheetId="12">#REF!</definedName>
    <definedName name="CUADRE" localSheetId="46">#REF!</definedName>
    <definedName name="CUADRE" localSheetId="14">#REF!</definedName>
    <definedName name="CUADRE" localSheetId="15">#REF!</definedName>
    <definedName name="CUADRE" localSheetId="48">#REF!</definedName>
    <definedName name="CUADRE" localSheetId="78">#REF!</definedName>
    <definedName name="CUADRE" localSheetId="17">#REF!</definedName>
    <definedName name="CUADRE" localSheetId="18">#REF!</definedName>
    <definedName name="CUADRE" localSheetId="51">#REF!</definedName>
    <definedName name="CUADRE" localSheetId="36">#REF!</definedName>
    <definedName name="CUADRE" localSheetId="65">#REF!</definedName>
    <definedName name="CUADRE" localSheetId="56">#REF!</definedName>
    <definedName name="CUADRE" localSheetId="27">#REF!</definedName>
    <definedName name="CUADRE" localSheetId="37">#REF!</definedName>
    <definedName name="CUADRE" localSheetId="66">#REF!</definedName>
    <definedName name="CUADRE" localSheetId="38">#REF!</definedName>
    <definedName name="CUADRE" localSheetId="61">#REF!</definedName>
    <definedName name="CUADRE" localSheetId="39">#REF!</definedName>
    <definedName name="CUADRE" localSheetId="9">#REF!</definedName>
    <definedName name="CUADRE" localSheetId="42">#REF!</definedName>
    <definedName name="CUADRE" localSheetId="81">#REF!</definedName>
    <definedName name="CUADRE" localSheetId="82">#REF!</definedName>
    <definedName name="CUADRE" localSheetId="58">#REF!</definedName>
    <definedName name="CUADRE" localSheetId="83">#REF!</definedName>
    <definedName name="CUADRE" localSheetId="59">#REF!</definedName>
    <definedName name="CUADRE" localSheetId="84">#REF!</definedName>
    <definedName name="CUADRE">#REF!</definedName>
    <definedName name="cuadro1" localSheetId="73">#REF!</definedName>
    <definedName name="cuadro1" localSheetId="74">#REF!</definedName>
    <definedName name="cuadro1" localSheetId="75">#REF!</definedName>
    <definedName name="cuadro1" localSheetId="72">#REF!</definedName>
    <definedName name="cuadro1" localSheetId="11">#REF!</definedName>
    <definedName name="cuadro1" localSheetId="12">#REF!</definedName>
    <definedName name="cuadro1" localSheetId="46">#REF!</definedName>
    <definedName name="cuadro1" localSheetId="14">#REF!</definedName>
    <definedName name="cuadro1" localSheetId="15">#REF!</definedName>
    <definedName name="cuadro1" localSheetId="48">#REF!</definedName>
    <definedName name="cuadro1" localSheetId="78">#REF!</definedName>
    <definedName name="cuadro1" localSheetId="17">#REF!</definedName>
    <definedName name="cuadro1" localSheetId="18">#REF!</definedName>
    <definedName name="cuadro1" localSheetId="51">#REF!</definedName>
    <definedName name="cuadro1" localSheetId="36">#REF!</definedName>
    <definedName name="cuadro1" localSheetId="65">#REF!</definedName>
    <definedName name="cuadro1" localSheetId="56">#REF!</definedName>
    <definedName name="cuadro1" localSheetId="27">#REF!</definedName>
    <definedName name="cuadro1" localSheetId="37">#REF!</definedName>
    <definedName name="cuadro1" localSheetId="66">#REF!</definedName>
    <definedName name="cuadro1" localSheetId="38">#REF!</definedName>
    <definedName name="cuadro1" localSheetId="61">#REF!</definedName>
    <definedName name="cuadro1" localSheetId="39">#REF!</definedName>
    <definedName name="cuadro1" localSheetId="9">#REF!</definedName>
    <definedName name="cuadro1" localSheetId="42">#REF!</definedName>
    <definedName name="cuadro1" localSheetId="81">#REF!</definedName>
    <definedName name="cuadro1" localSheetId="82">#REF!</definedName>
    <definedName name="cuadro1" localSheetId="58">#REF!</definedName>
    <definedName name="cuadro1" localSheetId="83">#REF!</definedName>
    <definedName name="cuadro1" localSheetId="59">#REF!</definedName>
    <definedName name="cuadro1" localSheetId="84">#REF!</definedName>
    <definedName name="cuadro1">#REF!</definedName>
    <definedName name="cuadro2" localSheetId="73">#REF!</definedName>
    <definedName name="cuadro2" localSheetId="74">#REF!</definedName>
    <definedName name="cuadro2" localSheetId="75">#REF!</definedName>
    <definedName name="cuadro2" localSheetId="72">#REF!</definedName>
    <definedName name="cuadro2" localSheetId="11">#REF!</definedName>
    <definedName name="cuadro2" localSheetId="12">#REF!</definedName>
    <definedName name="cuadro2" localSheetId="46">#REF!</definedName>
    <definedName name="cuadro2" localSheetId="14">#REF!</definedName>
    <definedName name="cuadro2" localSheetId="15">#REF!</definedName>
    <definedName name="cuadro2" localSheetId="48">#REF!</definedName>
    <definedName name="cuadro2" localSheetId="78">#REF!</definedName>
    <definedName name="cuadro2" localSheetId="17">#REF!</definedName>
    <definedName name="cuadro2" localSheetId="18">#REF!</definedName>
    <definedName name="cuadro2" localSheetId="51">#REF!</definedName>
    <definedName name="cuadro2" localSheetId="36">#REF!</definedName>
    <definedName name="cuadro2" localSheetId="65">#REF!</definedName>
    <definedName name="cuadro2" localSheetId="56">#REF!</definedName>
    <definedName name="cuadro2" localSheetId="27">#REF!</definedName>
    <definedName name="cuadro2" localSheetId="37">#REF!</definedName>
    <definedName name="cuadro2" localSheetId="66">#REF!</definedName>
    <definedName name="cuadro2" localSheetId="38">#REF!</definedName>
    <definedName name="cuadro2" localSheetId="61">#REF!</definedName>
    <definedName name="cuadro2" localSheetId="39">#REF!</definedName>
    <definedName name="cuadro2" localSheetId="9">#REF!</definedName>
    <definedName name="cuadro2" localSheetId="42">#REF!</definedName>
    <definedName name="cuadro2" localSheetId="81">#REF!</definedName>
    <definedName name="cuadro2" localSheetId="82">#REF!</definedName>
    <definedName name="cuadro2" localSheetId="58">#REF!</definedName>
    <definedName name="cuadro2" localSheetId="83">#REF!</definedName>
    <definedName name="cuadro2" localSheetId="59">#REF!</definedName>
    <definedName name="cuadro2" localSheetId="84">#REF!</definedName>
    <definedName name="cuadro2">#REF!</definedName>
    <definedName name="cuadro3" localSheetId="73">#REF!</definedName>
    <definedName name="cuadro3" localSheetId="74">#REF!</definedName>
    <definedName name="cuadro3" localSheetId="75">#REF!</definedName>
    <definedName name="cuadro3" localSheetId="72">#REF!</definedName>
    <definedName name="cuadro3" localSheetId="11">#REF!</definedName>
    <definedName name="cuadro3" localSheetId="12">#REF!</definedName>
    <definedName name="cuadro3" localSheetId="46">#REF!</definedName>
    <definedName name="cuadro3" localSheetId="14">#REF!</definedName>
    <definedName name="cuadro3" localSheetId="15">#REF!</definedName>
    <definedName name="cuadro3" localSheetId="48">#REF!</definedName>
    <definedName name="cuadro3" localSheetId="78">#REF!</definedName>
    <definedName name="cuadro3" localSheetId="17">#REF!</definedName>
    <definedName name="cuadro3" localSheetId="18">#REF!</definedName>
    <definedName name="cuadro3" localSheetId="51">#REF!</definedName>
    <definedName name="cuadro3" localSheetId="36">#REF!</definedName>
    <definedName name="cuadro3" localSheetId="65">#REF!</definedName>
    <definedName name="cuadro3" localSheetId="56">#REF!</definedName>
    <definedName name="cuadro3" localSheetId="27">#REF!</definedName>
    <definedName name="cuadro3" localSheetId="37">#REF!</definedName>
    <definedName name="cuadro3" localSheetId="66">#REF!</definedName>
    <definedName name="cuadro3" localSheetId="38">#REF!</definedName>
    <definedName name="cuadro3" localSheetId="61">#REF!</definedName>
    <definedName name="cuadro3" localSheetId="39">#REF!</definedName>
    <definedName name="cuadro3" localSheetId="9">#REF!</definedName>
    <definedName name="cuadro3" localSheetId="42">#REF!</definedName>
    <definedName name="cuadro3" localSheetId="81">#REF!</definedName>
    <definedName name="cuadro3" localSheetId="82">#REF!</definedName>
    <definedName name="cuadro3" localSheetId="58">#REF!</definedName>
    <definedName name="cuadro3" localSheetId="83">#REF!</definedName>
    <definedName name="cuadro3" localSheetId="59">#REF!</definedName>
    <definedName name="cuadro3" localSheetId="84">#REF!</definedName>
    <definedName name="cuadro3">#REF!</definedName>
    <definedName name="cuadro4" localSheetId="73">#REF!</definedName>
    <definedName name="cuadro4" localSheetId="74">#REF!</definedName>
    <definedName name="cuadro4" localSheetId="75">#REF!</definedName>
    <definedName name="cuadro4" localSheetId="72">#REF!</definedName>
    <definedName name="cuadro4" localSheetId="11">#REF!</definedName>
    <definedName name="cuadro4" localSheetId="12">#REF!</definedName>
    <definedName name="cuadro4" localSheetId="46">#REF!</definedName>
    <definedName name="cuadro4" localSheetId="14">#REF!</definedName>
    <definedName name="cuadro4" localSheetId="15">#REF!</definedName>
    <definedName name="cuadro4" localSheetId="48">#REF!</definedName>
    <definedName name="cuadro4" localSheetId="78">#REF!</definedName>
    <definedName name="cuadro4" localSheetId="17">#REF!</definedName>
    <definedName name="cuadro4" localSheetId="18">#REF!</definedName>
    <definedName name="cuadro4" localSheetId="51">#REF!</definedName>
    <definedName name="cuadro4" localSheetId="36">#REF!</definedName>
    <definedName name="cuadro4" localSheetId="65">#REF!</definedName>
    <definedName name="cuadro4" localSheetId="56">#REF!</definedName>
    <definedName name="cuadro4" localSheetId="27">#REF!</definedName>
    <definedName name="cuadro4" localSheetId="37">#REF!</definedName>
    <definedName name="cuadro4" localSheetId="66">#REF!</definedName>
    <definedName name="cuadro4" localSheetId="38">#REF!</definedName>
    <definedName name="cuadro4" localSheetId="61">#REF!</definedName>
    <definedName name="cuadro4" localSheetId="39">#REF!</definedName>
    <definedName name="cuadro4" localSheetId="9">#REF!</definedName>
    <definedName name="cuadro4" localSheetId="42">#REF!</definedName>
    <definedName name="cuadro4" localSheetId="81">#REF!</definedName>
    <definedName name="cuadro4" localSheetId="82">#REF!</definedName>
    <definedName name="cuadro4" localSheetId="58">#REF!</definedName>
    <definedName name="cuadro4" localSheetId="83">#REF!</definedName>
    <definedName name="cuadro4" localSheetId="59">#REF!</definedName>
    <definedName name="cuadro4" localSheetId="84">#REF!</definedName>
    <definedName name="cuadro4">#REF!</definedName>
    <definedName name="cuadro5" localSheetId="73">#REF!</definedName>
    <definedName name="cuadro5" localSheetId="74">#REF!</definedName>
    <definedName name="cuadro5" localSheetId="75">#REF!</definedName>
    <definedName name="cuadro5" localSheetId="72">#REF!</definedName>
    <definedName name="cuadro5" localSheetId="11">#REF!</definedName>
    <definedName name="cuadro5" localSheetId="12">#REF!</definedName>
    <definedName name="cuadro5" localSheetId="46">#REF!</definedName>
    <definedName name="cuadro5" localSheetId="14">#REF!</definedName>
    <definedName name="cuadro5" localSheetId="15">#REF!</definedName>
    <definedName name="cuadro5" localSheetId="48">#REF!</definedName>
    <definedName name="cuadro5" localSheetId="78">#REF!</definedName>
    <definedName name="cuadro5" localSheetId="17">#REF!</definedName>
    <definedName name="cuadro5" localSheetId="18">#REF!</definedName>
    <definedName name="cuadro5" localSheetId="51">#REF!</definedName>
    <definedName name="cuadro5" localSheetId="36">#REF!</definedName>
    <definedName name="cuadro5" localSheetId="65">#REF!</definedName>
    <definedName name="cuadro5" localSheetId="56">#REF!</definedName>
    <definedName name="cuadro5" localSheetId="27">#REF!</definedName>
    <definedName name="cuadro5" localSheetId="37">#REF!</definedName>
    <definedName name="cuadro5" localSheetId="66">#REF!</definedName>
    <definedName name="cuadro5" localSheetId="38">#REF!</definedName>
    <definedName name="cuadro5" localSheetId="61">#REF!</definedName>
    <definedName name="cuadro5" localSheetId="39">#REF!</definedName>
    <definedName name="cuadro5" localSheetId="9">#REF!</definedName>
    <definedName name="cuadro5" localSheetId="42">#REF!</definedName>
    <definedName name="cuadro5" localSheetId="81">#REF!</definedName>
    <definedName name="cuadro5" localSheetId="82">#REF!</definedName>
    <definedName name="cuadro5" localSheetId="58">#REF!</definedName>
    <definedName name="cuadro5" localSheetId="83">#REF!</definedName>
    <definedName name="cuadro5" localSheetId="59">#REF!</definedName>
    <definedName name="cuadro5" localSheetId="84">#REF!</definedName>
    <definedName name="cuadro5">#REF!</definedName>
    <definedName name="CuentaPuc">'[6]anexos 1,2,3,4'!$L$32:$M$77</definedName>
    <definedName name="cv" localSheetId="46" hidden="1">{#N/A,#N/A,TRUE,"Posicion";#N/A,#N/A,TRUE,"Presentacion";#N/A,#N/A,TRUE,"analisis";#N/A,#N/A,TRUE,"PORTAFOLIO"}</definedName>
    <definedName name="cv" localSheetId="51" hidden="1">{#N/A,#N/A,TRUE,"Posicion";#N/A,#N/A,TRUE,"Presentacion";#N/A,#N/A,TRUE,"analisis";#N/A,#N/A,TRUE,"PORTAFOLIO"}</definedName>
    <definedName name="cv" localSheetId="53" hidden="1">{#N/A,#N/A,TRUE,"Posicion";#N/A,#N/A,TRUE,"Presentacion";#N/A,#N/A,TRUE,"analisis";#N/A,#N/A,TRUE,"PORTAFOLIO"}</definedName>
    <definedName name="cv" localSheetId="56" hidden="1">{#N/A,#N/A,TRUE,"Posicion";#N/A,#N/A,TRUE,"Presentacion";#N/A,#N/A,TRUE,"analisis";#N/A,#N/A,TRUE,"PORTAFOLIO"}</definedName>
    <definedName name="cv" localSheetId="54" hidden="1">{#N/A,#N/A,TRUE,"Posicion";#N/A,#N/A,TRUE,"Presentacion";#N/A,#N/A,TRUE,"analisis";#N/A,#N/A,TRUE,"PORTAFOLIO"}</definedName>
    <definedName name="cv" localSheetId="61" hidden="1">{#N/A,#N/A,TRUE,"Posicion";#N/A,#N/A,TRUE,"Presentacion";#N/A,#N/A,TRUE,"analisis";#N/A,#N/A,TRUE,"PORTAFOLIO"}</definedName>
    <definedName name="cv" hidden="1">{#N/A,#N/A,TRUE,"Posicion";#N/A,#N/A,TRUE,"Presentacion";#N/A,#N/A,TRUE,"analisis";#N/A,#N/A,TRUE,"PORTAFOLIO"}</definedName>
    <definedName name="DAL" localSheetId="78">#REF!</definedName>
    <definedName name="DAL" localSheetId="27">#REF!</definedName>
    <definedName name="DAL" localSheetId="81">#REF!</definedName>
    <definedName name="DAL" localSheetId="82">#REF!</definedName>
    <definedName name="DAL" localSheetId="58">#REF!</definedName>
    <definedName name="DAL" localSheetId="83">#REF!</definedName>
    <definedName name="DAL" localSheetId="59">#REF!</definedName>
    <definedName name="DAL" localSheetId="84">#REF!</definedName>
    <definedName name="DAL">#REF!</definedName>
    <definedName name="dd" localSheetId="46" hidden="1">{#N/A,#N/A,TRUE,"Posicion";#N/A,#N/A,TRUE,"Presentacion";#N/A,#N/A,TRUE,"analisis";#N/A,#N/A,TRUE,"PORTAFOLIO"}</definedName>
    <definedName name="dd" localSheetId="51" hidden="1">{#N/A,#N/A,TRUE,"Posicion";#N/A,#N/A,TRUE,"Presentacion";#N/A,#N/A,TRUE,"analisis";#N/A,#N/A,TRUE,"PORTAFOLIO"}</definedName>
    <definedName name="dd" localSheetId="53" hidden="1">{#N/A,#N/A,TRUE,"Posicion";#N/A,#N/A,TRUE,"Presentacion";#N/A,#N/A,TRUE,"analisis";#N/A,#N/A,TRUE,"PORTAFOLIO"}</definedName>
    <definedName name="dd" localSheetId="56" hidden="1">{#N/A,#N/A,TRUE,"Posicion";#N/A,#N/A,TRUE,"Presentacion";#N/A,#N/A,TRUE,"analisis";#N/A,#N/A,TRUE,"PORTAFOLIO"}</definedName>
    <definedName name="dd" localSheetId="54" hidden="1">{#N/A,#N/A,TRUE,"Posicion";#N/A,#N/A,TRUE,"Presentacion";#N/A,#N/A,TRUE,"analisis";#N/A,#N/A,TRUE,"PORTAFOLIO"}</definedName>
    <definedName name="dd" localSheetId="61" hidden="1">{#N/A,#N/A,TRUE,"Posicion";#N/A,#N/A,TRUE,"Presentacion";#N/A,#N/A,TRUE,"analisis";#N/A,#N/A,TRUE,"PORTAFOLIO"}</definedName>
    <definedName name="dd" hidden="1">{#N/A,#N/A,TRUE,"Posicion";#N/A,#N/A,TRUE,"Presentacion";#N/A,#N/A,TRUE,"analisis";#N/A,#N/A,TRUE,"PORTAFOLIO"}</definedName>
    <definedName name="dddd" localSheetId="56">[8]PFSEM050!$A$1:$F$82</definedName>
    <definedName name="dddd" localSheetId="61">[9]PFSEM050!$A$1:$F$82</definedName>
    <definedName name="dddd">[7]PFSEM050!$A$1:$F$82</definedName>
    <definedName name="dddd34" hidden="1">{#N/A,#N/A,TRUE,"Posicion";#N/A,#N/A,TRUE,"Presentacion";#N/A,#N/A,TRUE,"analisis";#N/A,#N/A,TRUE,"PORTAFOLIO"}</definedName>
    <definedName name="ddddd">'Ejemplo 11 (cap2) '!$C$25</definedName>
    <definedName name="ddddww" localSheetId="56">[11]TITULOS!$H$36:$I$51</definedName>
    <definedName name="ddddww" localSheetId="61">[12]TITULOS!$H$36:$I$51</definedName>
    <definedName name="ddddww">[10]TITULOS!$H$36:$I$51</definedName>
    <definedName name="ddeeee" localSheetId="56">[14]Datos!$F$23</definedName>
    <definedName name="ddeeee" localSheetId="61">[15]Datos!$F$23</definedName>
    <definedName name="ddeeee">[13]Datos!$F$23</definedName>
    <definedName name="ddww" localSheetId="56">[17]Datos!$C$6</definedName>
    <definedName name="ddww" localSheetId="61">[18]Datos!$C$6</definedName>
    <definedName name="ddww">[16]Datos!$C$6</definedName>
    <definedName name="Deceval_">[5]Deceval!$B:$AG</definedName>
    <definedName name="DedFin">[16]Datos!$F$6</definedName>
    <definedName name="DedIni">[16]Datos!$C$6</definedName>
    <definedName name="DERIV" localSheetId="46" hidden="1">{#N/A,#N/A,TRUE,"Posicion";#N/A,#N/A,TRUE,"Presentacion";#N/A,#N/A,TRUE,"analisis";#N/A,#N/A,TRUE,"PORTAFOLIO"}</definedName>
    <definedName name="DERIV" localSheetId="51" hidden="1">{#N/A,#N/A,TRUE,"Posicion";#N/A,#N/A,TRUE,"Presentacion";#N/A,#N/A,TRUE,"analisis";#N/A,#N/A,TRUE,"PORTAFOLIO"}</definedName>
    <definedName name="DERIV" localSheetId="53" hidden="1">{#N/A,#N/A,TRUE,"Posicion";#N/A,#N/A,TRUE,"Presentacion";#N/A,#N/A,TRUE,"analisis";#N/A,#N/A,TRUE,"PORTAFOLIO"}</definedName>
    <definedName name="DERIV" localSheetId="56" hidden="1">{#N/A,#N/A,TRUE,"Posicion";#N/A,#N/A,TRUE,"Presentacion";#N/A,#N/A,TRUE,"analisis";#N/A,#N/A,TRUE,"PORTAFOLIO"}</definedName>
    <definedName name="DERIV" localSheetId="54" hidden="1">{#N/A,#N/A,TRUE,"Posicion";#N/A,#N/A,TRUE,"Presentacion";#N/A,#N/A,TRUE,"analisis";#N/A,#N/A,TRUE,"PORTAFOLIO"}</definedName>
    <definedName name="DERIV" localSheetId="61" hidden="1">{#N/A,#N/A,TRUE,"Posicion";#N/A,#N/A,TRUE,"Presentacion";#N/A,#N/A,TRUE,"analisis";#N/A,#N/A,TRUE,"PORTAFOLIO"}</definedName>
    <definedName name="DERIV" hidden="1">{#N/A,#N/A,TRUE,"Posicion";#N/A,#N/A,TRUE,"Presentacion";#N/A,#N/A,TRUE,"analisis";#N/A,#N/A,TRUE,"PORTAFOLIO"}</definedName>
    <definedName name="DEUDAOBLIGATORIAS">[19]BASEGRAF!$T$22:$AA$30</definedName>
    <definedName name="DEUDAVOL">[19]BASEGRAF!$AX$89:$BT$96</definedName>
    <definedName name="dias_3" localSheetId="73">#REF!</definedName>
    <definedName name="dias_3" localSheetId="74">#REF!</definedName>
    <definedName name="dias_3" localSheetId="75">#REF!</definedName>
    <definedName name="dias_3" localSheetId="72">#REF!</definedName>
    <definedName name="dias_3" localSheetId="64">#REF!</definedName>
    <definedName name="dias_3" localSheetId="11">#REF!</definedName>
    <definedName name="dias_3" localSheetId="12">#REF!</definedName>
    <definedName name="dias_3" localSheetId="46">#REF!</definedName>
    <definedName name="dias_3" localSheetId="14">#REF!</definedName>
    <definedName name="dias_3" localSheetId="15">#REF!</definedName>
    <definedName name="dias_3" localSheetId="48">#REF!</definedName>
    <definedName name="dias_3" localSheetId="78">#REF!</definedName>
    <definedName name="dias_3" localSheetId="17">#REF!</definedName>
    <definedName name="dias_3" localSheetId="18">#REF!</definedName>
    <definedName name="dias_3" localSheetId="51">#REF!</definedName>
    <definedName name="dias_3" localSheetId="36">#REF!</definedName>
    <definedName name="dias_3" localSheetId="65">#REF!</definedName>
    <definedName name="dias_3" localSheetId="56">#REF!</definedName>
    <definedName name="dias_3" localSheetId="27">#REF!</definedName>
    <definedName name="dias_3" localSheetId="37">#REF!</definedName>
    <definedName name="dias_3" localSheetId="66">#REF!</definedName>
    <definedName name="dias_3" localSheetId="38">#REF!</definedName>
    <definedName name="dias_3" localSheetId="61">#REF!</definedName>
    <definedName name="dias_3" localSheetId="39">#REF!</definedName>
    <definedName name="dias_3" localSheetId="9">#REF!</definedName>
    <definedName name="dias_3" localSheetId="42">#REF!</definedName>
    <definedName name="dias_3" localSheetId="43">#REF!</definedName>
    <definedName name="dias_3" localSheetId="81">#REF!</definedName>
    <definedName name="dias_3" localSheetId="82">#REF!</definedName>
    <definedName name="dias_3" localSheetId="58">#REF!</definedName>
    <definedName name="dias_3" localSheetId="83">#REF!</definedName>
    <definedName name="dias_3" localSheetId="59">#REF!</definedName>
    <definedName name="dias_3" localSheetId="84">#REF!</definedName>
    <definedName name="dias_3">#REF!</definedName>
    <definedName name="dos" localSheetId="78">'[20]enero-06'!#REF!</definedName>
    <definedName name="dos" localSheetId="27">'[20]enero-06'!#REF!</definedName>
    <definedName name="dos" localSheetId="81">'[20]enero-06'!#REF!</definedName>
    <definedName name="dos" localSheetId="82">'[20]enero-06'!#REF!</definedName>
    <definedName name="dos" localSheetId="58">'[20]enero-06'!#REF!</definedName>
    <definedName name="dos" localSheetId="83">'[20]enero-06'!#REF!</definedName>
    <definedName name="dos" localSheetId="59">'[20]enero-06'!#REF!</definedName>
    <definedName name="dos" localSheetId="84">'[20]enero-06'!#REF!</definedName>
    <definedName name="dos">'[20]enero-06'!#REF!</definedName>
    <definedName name="DTF" localSheetId="73">#REF!</definedName>
    <definedName name="DTF" localSheetId="74">#REF!</definedName>
    <definedName name="DTF" localSheetId="75">#REF!</definedName>
    <definedName name="DTF" localSheetId="72">#REF!</definedName>
    <definedName name="DTF" localSheetId="11">#REF!</definedName>
    <definedName name="DTF" localSheetId="12">#REF!</definedName>
    <definedName name="DTF" localSheetId="46">#REF!</definedName>
    <definedName name="DTF" localSheetId="14">#REF!</definedName>
    <definedName name="DTF" localSheetId="15">#REF!</definedName>
    <definedName name="DTF" localSheetId="48">#REF!</definedName>
    <definedName name="DTF" localSheetId="78">#REF!</definedName>
    <definedName name="DTF" localSheetId="17">#REF!</definedName>
    <definedName name="DTF" localSheetId="18">#REF!</definedName>
    <definedName name="DTF" localSheetId="51">#REF!</definedName>
    <definedName name="DTF" localSheetId="36">#REF!</definedName>
    <definedName name="DTF" localSheetId="65">#REF!</definedName>
    <definedName name="DTF" localSheetId="56">#REF!</definedName>
    <definedName name="DTF" localSheetId="27">#REF!</definedName>
    <definedName name="DTF" localSheetId="37">#REF!</definedName>
    <definedName name="DTF" localSheetId="66">#REF!</definedName>
    <definedName name="DTF" localSheetId="38">#REF!</definedName>
    <definedName name="DTF" localSheetId="61">#REF!</definedName>
    <definedName name="DTF" localSheetId="39">#REF!</definedName>
    <definedName name="DTF" localSheetId="9">#REF!</definedName>
    <definedName name="DTF" localSheetId="42">#REF!</definedName>
    <definedName name="DTF" localSheetId="81">#REF!</definedName>
    <definedName name="DTF" localSheetId="82">#REF!</definedName>
    <definedName name="DTF" localSheetId="58">#REF!</definedName>
    <definedName name="DTF" localSheetId="83">#REF!</definedName>
    <definedName name="DTF" localSheetId="59">#REF!</definedName>
    <definedName name="DTF" localSheetId="84">#REF!</definedName>
    <definedName name="DTF">#REF!</definedName>
    <definedName name="E" localSheetId="78">#REF!</definedName>
    <definedName name="E" localSheetId="27">#REF!</definedName>
    <definedName name="E" localSheetId="81">#REF!</definedName>
    <definedName name="E" localSheetId="82">#REF!</definedName>
    <definedName name="E" localSheetId="83">#REF!</definedName>
    <definedName name="E" localSheetId="84">#REF!</definedName>
    <definedName name="E">#REF!</definedName>
    <definedName name="eeddd" localSheetId="73">'[21]DTF+ gr10'!#REF!</definedName>
    <definedName name="eeddd" localSheetId="74">'[21]DTF+ gr10'!#REF!</definedName>
    <definedName name="eeddd" localSheetId="75">'[21]DTF+ gr10'!#REF!</definedName>
    <definedName name="eeddd" localSheetId="72">'[21]DTF+ gr10'!#REF!</definedName>
    <definedName name="eeddd" localSheetId="11">'[21]DTF+ gr10'!#REF!</definedName>
    <definedName name="eeddd" localSheetId="12">'[21]DTF+ gr10'!#REF!</definedName>
    <definedName name="eeddd" localSheetId="14">'[21]DTF+ gr10'!#REF!</definedName>
    <definedName name="eeddd" localSheetId="15">'[21]DTF+ gr10'!#REF!</definedName>
    <definedName name="eeddd" localSheetId="48">'[21]DTF+ gr10'!#REF!</definedName>
    <definedName name="eeddd" localSheetId="78">'[21]DTF+ gr10'!#REF!</definedName>
    <definedName name="eeddd" localSheetId="17">'[21]DTF+ gr10'!#REF!</definedName>
    <definedName name="eeddd" localSheetId="18">'[21]DTF+ gr10'!#REF!</definedName>
    <definedName name="eeddd" localSheetId="36">'[21]DTF+ gr10'!#REF!</definedName>
    <definedName name="eeddd" localSheetId="65">'[21]DTF+ gr10'!#REF!</definedName>
    <definedName name="eeddd" localSheetId="56">'[22]DTF+ gr10'!#REF!</definedName>
    <definedName name="eeddd" localSheetId="27">'[21]DTF+ gr10'!#REF!</definedName>
    <definedName name="eeddd" localSheetId="37">'[21]DTF+ gr10'!#REF!</definedName>
    <definedName name="eeddd" localSheetId="66">'[21]DTF+ gr10'!#REF!</definedName>
    <definedName name="eeddd" localSheetId="38">'[21]DTF+ gr10'!#REF!</definedName>
    <definedName name="eeddd" localSheetId="61">'[23]DTF+ gr10'!#REF!</definedName>
    <definedName name="eeddd" localSheetId="39">'[21]DTF+ gr10'!#REF!</definedName>
    <definedName name="eeddd" localSheetId="9">'[21]DTF+ gr10'!#REF!</definedName>
    <definedName name="eeddd" localSheetId="42">'[21]DTF+ gr10'!#REF!</definedName>
    <definedName name="eeddd" localSheetId="81">'[21]DTF+ gr10'!#REF!</definedName>
    <definedName name="eeddd" localSheetId="82">'[21]DTF+ gr10'!#REF!</definedName>
    <definedName name="eeddd" localSheetId="58">'[21]DTF+ gr10'!#REF!</definedName>
    <definedName name="eeddd" localSheetId="83">'[21]DTF+ gr10'!#REF!</definedName>
    <definedName name="eeddd" localSheetId="59">'[21]DTF+ gr10'!#REF!</definedName>
    <definedName name="eeddd" localSheetId="84">'[21]DTF+ gr10'!#REF!</definedName>
    <definedName name="eeddd">'[21]DTF+ gr10'!#REF!</definedName>
    <definedName name="eeedd" localSheetId="73">#REF!,#REF!,#REF!,#REF!,#REF!,#REF!</definedName>
    <definedName name="eeedd" localSheetId="74">#REF!,#REF!,#REF!,#REF!,#REF!,#REF!</definedName>
    <definedName name="eeedd" localSheetId="75">#REF!,#REF!,#REF!,#REF!,#REF!,#REF!</definedName>
    <definedName name="eeedd" localSheetId="72">#REF!,#REF!,#REF!,#REF!,#REF!,#REF!</definedName>
    <definedName name="eeedd" localSheetId="11">#REF!,#REF!,#REF!,#REF!,#REF!,#REF!</definedName>
    <definedName name="eeedd" localSheetId="12">#REF!,#REF!,#REF!,#REF!,#REF!,#REF!</definedName>
    <definedName name="eeedd" localSheetId="46">#REF!,#REF!,#REF!,#REF!,#REF!,#REF!</definedName>
    <definedName name="eeedd" localSheetId="14">#REF!,#REF!,#REF!,#REF!,#REF!,#REF!</definedName>
    <definedName name="eeedd" localSheetId="15">#REF!,#REF!,#REF!,#REF!,#REF!,#REF!</definedName>
    <definedName name="eeedd" localSheetId="48">#REF!,#REF!,#REF!,#REF!,#REF!,#REF!</definedName>
    <definedName name="eeedd" localSheetId="78">#REF!,#REF!,#REF!,#REF!,#REF!,#REF!</definedName>
    <definedName name="eeedd" localSheetId="17">#REF!,#REF!,#REF!,#REF!,#REF!,#REF!</definedName>
    <definedName name="eeedd" localSheetId="18">#REF!,#REF!,#REF!,#REF!,#REF!,#REF!</definedName>
    <definedName name="eeedd" localSheetId="51">#REF!,#REF!,#REF!,#REF!,#REF!,#REF!</definedName>
    <definedName name="eeedd" localSheetId="36">#REF!,#REF!,#REF!,#REF!,#REF!,#REF!</definedName>
    <definedName name="eeedd" localSheetId="65">#REF!,#REF!,#REF!,#REF!,#REF!,#REF!</definedName>
    <definedName name="eeedd" localSheetId="56">#REF!,#REF!,#REF!,#REF!,#REF!,#REF!</definedName>
    <definedName name="eeedd" localSheetId="27">#REF!,#REF!,#REF!,#REF!,#REF!,#REF!</definedName>
    <definedName name="eeedd" localSheetId="37">#REF!,#REF!,#REF!,#REF!,#REF!,#REF!</definedName>
    <definedName name="eeedd" localSheetId="66">#REF!,#REF!,#REF!,#REF!,#REF!,#REF!</definedName>
    <definedName name="eeedd" localSheetId="38">#REF!,#REF!,#REF!,#REF!,#REF!,#REF!</definedName>
    <definedName name="eeedd" localSheetId="61">#REF!,#REF!,#REF!,#REF!,#REF!,#REF!</definedName>
    <definedName name="eeedd" localSheetId="39">#REF!,#REF!,#REF!,#REF!,#REF!,#REF!</definedName>
    <definedName name="eeedd" localSheetId="9">#REF!,#REF!,#REF!,#REF!,#REF!,#REF!</definedName>
    <definedName name="eeedd" localSheetId="42">#REF!,#REF!,#REF!,#REF!,#REF!,#REF!</definedName>
    <definedName name="eeedd" localSheetId="81">#REF!,#REF!,#REF!,#REF!,#REF!,#REF!</definedName>
    <definedName name="eeedd" localSheetId="82">#REF!,#REF!,#REF!,#REF!,#REF!,#REF!</definedName>
    <definedName name="eeedd" localSheetId="58">#REF!,#REF!,#REF!,#REF!,#REF!,#REF!</definedName>
    <definedName name="eeedd" localSheetId="83">#REF!,#REF!,#REF!,#REF!,#REF!,#REF!</definedName>
    <definedName name="eeedd" localSheetId="59">#REF!,#REF!,#REF!,#REF!,#REF!,#REF!</definedName>
    <definedName name="eeedd" localSheetId="84">#REF!,#REF!,#REF!,#REF!,#REF!,#REF!</definedName>
    <definedName name="eeedd">#REF!,#REF!,#REF!,#REF!,#REF!,#REF!</definedName>
    <definedName name="EMBIBrasil">#REF!</definedName>
    <definedName name="EMBIColombia">#REF!</definedName>
    <definedName name="EMBIPlus">#REF!</definedName>
    <definedName name="EMELY" localSheetId="73">'[21]DTF+ gr10'!#REF!</definedName>
    <definedName name="EMELY" localSheetId="74">'[21]DTF+ gr10'!#REF!</definedName>
    <definedName name="EMELY" localSheetId="75">'[21]DTF+ gr10'!#REF!</definedName>
    <definedName name="EMELY" localSheetId="72">'[21]DTF+ gr10'!#REF!</definedName>
    <definedName name="EMELY" localSheetId="11">'[21]DTF+ gr10'!#REF!</definedName>
    <definedName name="EMELY" localSheetId="12">'[21]DTF+ gr10'!#REF!</definedName>
    <definedName name="EMELY" localSheetId="46">'[21]DTF+ gr10'!#REF!</definedName>
    <definedName name="EMELY" localSheetId="14">'[21]DTF+ gr10'!#REF!</definedName>
    <definedName name="EMELY" localSheetId="15">'[21]DTF+ gr10'!#REF!</definedName>
    <definedName name="EMELY" localSheetId="48">'[21]DTF+ gr10'!#REF!</definedName>
    <definedName name="EMELY" localSheetId="78">'[21]DTF+ gr10'!#REF!</definedName>
    <definedName name="EMELY" localSheetId="17">'[21]DTF+ gr10'!#REF!</definedName>
    <definedName name="EMELY" localSheetId="18">'[21]DTF+ gr10'!#REF!</definedName>
    <definedName name="EMELY" localSheetId="51">'[21]DTF+ gr10'!#REF!</definedName>
    <definedName name="EMELY" localSheetId="36">'[21]DTF+ gr10'!#REF!</definedName>
    <definedName name="EMELY" localSheetId="65">'[21]DTF+ gr10'!#REF!</definedName>
    <definedName name="EMELY" localSheetId="56">'[21]DTF+ gr10'!#REF!</definedName>
    <definedName name="EMELY" localSheetId="27">'[21]DTF+ gr10'!#REF!</definedName>
    <definedName name="EMELY" localSheetId="37">'[21]DTF+ gr10'!#REF!</definedName>
    <definedName name="EMELY" localSheetId="66">'[21]DTF+ gr10'!#REF!</definedName>
    <definedName name="EMELY" localSheetId="38">'[21]DTF+ gr10'!#REF!</definedName>
    <definedName name="EMELY" localSheetId="61">'[21]DTF+ gr10'!#REF!</definedName>
    <definedName name="EMELY" localSheetId="39">'[21]DTF+ gr10'!#REF!</definedName>
    <definedName name="EMELY" localSheetId="9">'[21]DTF+ gr10'!#REF!</definedName>
    <definedName name="EMELY" localSheetId="42">'[21]DTF+ gr10'!#REF!</definedName>
    <definedName name="EMELY" localSheetId="81">'[21]DTF+ gr10'!#REF!</definedName>
    <definedName name="EMELY" localSheetId="82">'[21]DTF+ gr10'!#REF!</definedName>
    <definedName name="EMELY" localSheetId="58">'[21]DTF+ gr10'!#REF!</definedName>
    <definedName name="EMELY" localSheetId="83">'[21]DTF+ gr10'!#REF!</definedName>
    <definedName name="EMELY" localSheetId="59">'[21]DTF+ gr10'!#REF!</definedName>
    <definedName name="EMELY" localSheetId="84">'[21]DTF+ gr10'!#REF!</definedName>
    <definedName name="EMELY">'[21]DTF+ gr10'!#REF!</definedName>
    <definedName name="Emision_Tes">'[5]Emisiones Tes'!$G:$T</definedName>
    <definedName name="EMISOR_BR">[10]TITULOS!$H$36:$I$51</definedName>
    <definedName name="EmisorNit">'[6]anexos 1,2,3,4'!$T$5:$V$221</definedName>
    <definedName name="Empinamiento">#REF!</definedName>
    <definedName name="etetryy" localSheetId="73">#REF!</definedName>
    <definedName name="etetryy" localSheetId="74">#REF!</definedName>
    <definedName name="etetryy" localSheetId="75">#REF!</definedName>
    <definedName name="etetryy" localSheetId="72">#REF!</definedName>
    <definedName name="etetryy" localSheetId="11">#REF!</definedName>
    <definedName name="etetryy" localSheetId="12">#REF!</definedName>
    <definedName name="etetryy" localSheetId="46">#REF!</definedName>
    <definedName name="etetryy" localSheetId="14">#REF!</definedName>
    <definedName name="etetryy" localSheetId="15">#REF!</definedName>
    <definedName name="etetryy" localSheetId="48">#REF!</definedName>
    <definedName name="etetryy" localSheetId="78">#REF!</definedName>
    <definedName name="etetryy" localSheetId="17">#REF!</definedName>
    <definedName name="etetryy" localSheetId="18">#REF!</definedName>
    <definedName name="etetryy" localSheetId="51">#REF!</definedName>
    <definedName name="etetryy" localSheetId="36">#REF!</definedName>
    <definedName name="etetryy" localSheetId="65">#REF!</definedName>
    <definedName name="etetryy" localSheetId="56">#REF!</definedName>
    <definedName name="etetryy" localSheetId="27">#REF!</definedName>
    <definedName name="etetryy" localSheetId="37">#REF!</definedName>
    <definedName name="etetryy" localSheetId="66">#REF!</definedName>
    <definedName name="etetryy" localSheetId="38">#REF!</definedName>
    <definedName name="etetryy" localSheetId="61">#REF!</definedName>
    <definedName name="etetryy" localSheetId="39">#REF!</definedName>
    <definedName name="etetryy" localSheetId="9">#REF!</definedName>
    <definedName name="etetryy" localSheetId="42">#REF!</definedName>
    <definedName name="etetryy" localSheetId="81">#REF!</definedName>
    <definedName name="etetryy" localSheetId="82">#REF!</definedName>
    <definedName name="etetryy" localSheetId="58">#REF!</definedName>
    <definedName name="etetryy" localSheetId="83">#REF!</definedName>
    <definedName name="etetryy" localSheetId="59">#REF!</definedName>
    <definedName name="etetryy" localSheetId="84">#REF!</definedName>
    <definedName name="etetryy">#REF!</definedName>
    <definedName name="EVOEMISORO">[19]BASEEVOLUCION!$A$22:$K$30</definedName>
    <definedName name="export" localSheetId="54">'Ejemplo 2O CAP2'!$E$240</definedName>
    <definedName name="fg" localSheetId="46" hidden="1">{#N/A,#N/A,TRUE,"Posicion";#N/A,#N/A,TRUE,"Presentacion";#N/A,#N/A,TRUE,"analisis";#N/A,#N/A,TRUE,"PORTAFOLIO"}</definedName>
    <definedName name="fg" localSheetId="51" hidden="1">{#N/A,#N/A,TRUE,"Posicion";#N/A,#N/A,TRUE,"Presentacion";#N/A,#N/A,TRUE,"analisis";#N/A,#N/A,TRUE,"PORTAFOLIO"}</definedName>
    <definedName name="fg" localSheetId="53" hidden="1">{#N/A,#N/A,TRUE,"Posicion";#N/A,#N/A,TRUE,"Presentacion";#N/A,#N/A,TRUE,"analisis";#N/A,#N/A,TRUE,"PORTAFOLIO"}</definedName>
    <definedName name="fg" localSheetId="56" hidden="1">{#N/A,#N/A,TRUE,"Posicion";#N/A,#N/A,TRUE,"Presentacion";#N/A,#N/A,TRUE,"analisis";#N/A,#N/A,TRUE,"PORTAFOLIO"}</definedName>
    <definedName name="fg" localSheetId="54" hidden="1">{#N/A,#N/A,TRUE,"Posicion";#N/A,#N/A,TRUE,"Presentacion";#N/A,#N/A,TRUE,"analisis";#N/A,#N/A,TRUE,"PORTAFOLIO"}</definedName>
    <definedName name="fg" localSheetId="61" hidden="1">{#N/A,#N/A,TRUE,"Posicion";#N/A,#N/A,TRUE,"Presentacion";#N/A,#N/A,TRUE,"analisis";#N/A,#N/A,TRUE,"PORTAFOLIO"}</definedName>
    <definedName name="fg" hidden="1">{#N/A,#N/A,TRUE,"Posicion";#N/A,#N/A,TRUE,"Presentacion";#N/A,#N/A,TRUE,"analisis";#N/A,#N/A,TRUE,"PORTAFOLIO"}</definedName>
    <definedName name="FH" localSheetId="46" hidden="1">{#N/A,#N/A,TRUE,"Posicion";#N/A,#N/A,TRUE,"Presentacion";#N/A,#N/A,TRUE,"analisis";#N/A,#N/A,TRUE,"PORTAFOLIO"}</definedName>
    <definedName name="FH" localSheetId="51" hidden="1">{#N/A,#N/A,TRUE,"Posicion";#N/A,#N/A,TRUE,"Presentacion";#N/A,#N/A,TRUE,"analisis";#N/A,#N/A,TRUE,"PORTAFOLIO"}</definedName>
    <definedName name="FH" localSheetId="53" hidden="1">{#N/A,#N/A,TRUE,"Posicion";#N/A,#N/A,TRUE,"Presentacion";#N/A,#N/A,TRUE,"analisis";#N/A,#N/A,TRUE,"PORTAFOLIO"}</definedName>
    <definedName name="FH" localSheetId="56" hidden="1">{#N/A,#N/A,TRUE,"Posicion";#N/A,#N/A,TRUE,"Presentacion";#N/A,#N/A,TRUE,"analisis";#N/A,#N/A,TRUE,"PORTAFOLIO"}</definedName>
    <definedName name="FH" localSheetId="54" hidden="1">{#N/A,#N/A,TRUE,"Posicion";#N/A,#N/A,TRUE,"Presentacion";#N/A,#N/A,TRUE,"analisis";#N/A,#N/A,TRUE,"PORTAFOLIO"}</definedName>
    <definedName name="FH" localSheetId="61" hidden="1">{#N/A,#N/A,TRUE,"Posicion";#N/A,#N/A,TRUE,"Presentacion";#N/A,#N/A,TRUE,"analisis";#N/A,#N/A,TRUE,"PORTAFOLIO"}</definedName>
    <definedName name="FH" hidden="1">{#N/A,#N/A,TRUE,"Posicion";#N/A,#N/A,TRUE,"Presentacion";#N/A,#N/A,TRUE,"analisis";#N/A,#N/A,TRUE,"PORTAFOLIO"}</definedName>
    <definedName name="Flujo_0" localSheetId="44">'Ejemplo 10 cap2'!$C$15</definedName>
    <definedName name="Flujo_0" localSheetId="45">'Ejemplo 11 (cap2) '!$C$20</definedName>
    <definedName name="Flujo_0" localSheetId="46">'Ejemplo 12 CAP2'!$C$6</definedName>
    <definedName name="Flujo_0" localSheetId="47">'Ejemplo 13 CAP2'!$D$12</definedName>
    <definedName name="Flujo_0" localSheetId="48">'Ejemplo 14 CAP2'!#REF!</definedName>
    <definedName name="Flujos_totales" localSheetId="45">'Ejemplo 11 (cap2) '!#REF!</definedName>
    <definedName name="fr" localSheetId="46" hidden="1">{#N/A,#N/A,TRUE,"Posicion";#N/A,#N/A,TRUE,"Presentacion";#N/A,#N/A,TRUE,"analisis";#N/A,#N/A,TRUE,"PORTAFOLIO"}</definedName>
    <definedName name="fr" localSheetId="51" hidden="1">{#N/A,#N/A,TRUE,"Posicion";#N/A,#N/A,TRUE,"Presentacion";#N/A,#N/A,TRUE,"analisis";#N/A,#N/A,TRUE,"PORTAFOLIO"}</definedName>
    <definedName name="fr" localSheetId="53" hidden="1">{#N/A,#N/A,TRUE,"Posicion";#N/A,#N/A,TRUE,"Presentacion";#N/A,#N/A,TRUE,"analisis";#N/A,#N/A,TRUE,"PORTAFOLIO"}</definedName>
    <definedName name="fr" localSheetId="56" hidden="1">{#N/A,#N/A,TRUE,"Posicion";#N/A,#N/A,TRUE,"Presentacion";#N/A,#N/A,TRUE,"analisis";#N/A,#N/A,TRUE,"PORTAFOLIO"}</definedName>
    <definedName name="fr" localSheetId="54" hidden="1">{#N/A,#N/A,TRUE,"Posicion";#N/A,#N/A,TRUE,"Presentacion";#N/A,#N/A,TRUE,"analisis";#N/A,#N/A,TRUE,"PORTAFOLIO"}</definedName>
    <definedName name="fr" localSheetId="61" hidden="1">{#N/A,#N/A,TRUE,"Posicion";#N/A,#N/A,TRUE,"Presentacion";#N/A,#N/A,TRUE,"analisis";#N/A,#N/A,TRUE,"PORTAFOLIO"}</definedName>
    <definedName name="fr" hidden="1">{#N/A,#N/A,TRUE,"Posicion";#N/A,#N/A,TRUE,"Presentacion";#N/A,#N/A,TRUE,"analisis";#N/A,#N/A,TRUE,"PORTAFOLIO"}</definedName>
    <definedName name="Gafico1" localSheetId="73">#REF!</definedName>
    <definedName name="Gafico1" localSheetId="74">#REF!</definedName>
    <definedName name="Gafico1" localSheetId="75">#REF!</definedName>
    <definedName name="Gafico1" localSheetId="72">#REF!</definedName>
    <definedName name="Gafico1" localSheetId="11">#REF!</definedName>
    <definedName name="Gafico1" localSheetId="12">#REF!</definedName>
    <definedName name="Gafico1" localSheetId="46">#REF!</definedName>
    <definedName name="Gafico1" localSheetId="14">#REF!</definedName>
    <definedName name="Gafico1" localSheetId="15">#REF!</definedName>
    <definedName name="Gafico1" localSheetId="48">#REF!</definedName>
    <definedName name="Gafico1" localSheetId="78">#REF!</definedName>
    <definedName name="Gafico1" localSheetId="17">#REF!</definedName>
    <definedName name="Gafico1" localSheetId="18">#REF!</definedName>
    <definedName name="Gafico1" localSheetId="51">#REF!</definedName>
    <definedName name="Gafico1" localSheetId="36">#REF!</definedName>
    <definedName name="Gafico1" localSheetId="65">#REF!</definedName>
    <definedName name="Gafico1" localSheetId="56">#REF!</definedName>
    <definedName name="Gafico1" localSheetId="27">#REF!</definedName>
    <definedName name="Gafico1" localSheetId="37">#REF!</definedName>
    <definedName name="Gafico1" localSheetId="66">#REF!</definedName>
    <definedName name="Gafico1" localSheetId="38">#REF!</definedName>
    <definedName name="Gafico1" localSheetId="61">#REF!</definedName>
    <definedName name="Gafico1" localSheetId="39">#REF!</definedName>
    <definedName name="Gafico1" localSheetId="9">#REF!</definedName>
    <definedName name="Gafico1" localSheetId="42">#REF!</definedName>
    <definedName name="Gafico1" localSheetId="81">#REF!</definedName>
    <definedName name="Gafico1" localSheetId="82">#REF!</definedName>
    <definedName name="Gafico1" localSheetId="58">#REF!</definedName>
    <definedName name="Gafico1" localSheetId="83">#REF!</definedName>
    <definedName name="Gafico1" localSheetId="59">#REF!</definedName>
    <definedName name="Gafico1" localSheetId="84">#REF!</definedName>
    <definedName name="Gafico1">#REF!</definedName>
    <definedName name="GF" localSheetId="46" hidden="1">{#N/A,#N/A,TRUE,"Posicion";#N/A,#N/A,TRUE,"Presentacion";#N/A,#N/A,TRUE,"analisis";#N/A,#N/A,TRUE,"PORTAFOLIO"}</definedName>
    <definedName name="GF" localSheetId="51" hidden="1">{#N/A,#N/A,TRUE,"Posicion";#N/A,#N/A,TRUE,"Presentacion";#N/A,#N/A,TRUE,"analisis";#N/A,#N/A,TRUE,"PORTAFOLIO"}</definedName>
    <definedName name="GF" localSheetId="53" hidden="1">{#N/A,#N/A,TRUE,"Posicion";#N/A,#N/A,TRUE,"Presentacion";#N/A,#N/A,TRUE,"analisis";#N/A,#N/A,TRUE,"PORTAFOLIO"}</definedName>
    <definedName name="GF" localSheetId="56" hidden="1">{#N/A,#N/A,TRUE,"Posicion";#N/A,#N/A,TRUE,"Presentacion";#N/A,#N/A,TRUE,"analisis";#N/A,#N/A,TRUE,"PORTAFOLIO"}</definedName>
    <definedName name="GF" localSheetId="54" hidden="1">{#N/A,#N/A,TRUE,"Posicion";#N/A,#N/A,TRUE,"Presentacion";#N/A,#N/A,TRUE,"analisis";#N/A,#N/A,TRUE,"PORTAFOLIO"}</definedName>
    <definedName name="GF" localSheetId="61" hidden="1">{#N/A,#N/A,TRUE,"Posicion";#N/A,#N/A,TRUE,"Presentacion";#N/A,#N/A,TRUE,"analisis";#N/A,#N/A,TRUE,"PORTAFOLIO"}</definedName>
    <definedName name="GF" hidden="1">{#N/A,#N/A,TRUE,"Posicion";#N/A,#N/A,TRUE,"Presentacion";#N/A,#N/A,TRUE,"analisis";#N/A,#N/A,TRUE,"PORTAFOLIO"}</definedName>
    <definedName name="Gilt10años">#REF!</definedName>
    <definedName name="GlobalFin">[13]Datos!$F$23</definedName>
    <definedName name="Globalini">[13]Datos!$C$23</definedName>
    <definedName name="grafico2" localSheetId="73">#REF!</definedName>
    <definedName name="grafico2" localSheetId="74">#REF!</definedName>
    <definedName name="grafico2" localSheetId="75">#REF!</definedName>
    <definedName name="grafico2" localSheetId="72">#REF!</definedName>
    <definedName name="grafico2" localSheetId="11">#REF!</definedName>
    <definedName name="grafico2" localSheetId="12">#REF!</definedName>
    <definedName name="grafico2" localSheetId="46">#REF!</definedName>
    <definedName name="grafico2" localSheetId="14">#REF!</definedName>
    <definedName name="grafico2" localSheetId="15">#REF!</definedName>
    <definedName name="grafico2" localSheetId="48">#REF!</definedName>
    <definedName name="grafico2" localSheetId="78">#REF!</definedName>
    <definedName name="grafico2" localSheetId="17">#REF!</definedName>
    <definedName name="grafico2" localSheetId="18">#REF!</definedName>
    <definedName name="grafico2" localSheetId="51">#REF!</definedName>
    <definedName name="grafico2" localSheetId="36">#REF!</definedName>
    <definedName name="grafico2" localSheetId="65">#REF!</definedName>
    <definedName name="grafico2" localSheetId="56">#REF!</definedName>
    <definedName name="grafico2" localSheetId="27">#REF!</definedName>
    <definedName name="grafico2" localSheetId="37">#REF!</definedName>
    <definedName name="grafico2" localSheetId="66">#REF!</definedName>
    <definedName name="grafico2" localSheetId="38">#REF!</definedName>
    <definedName name="grafico2" localSheetId="61">#REF!</definedName>
    <definedName name="grafico2" localSheetId="39">#REF!</definedName>
    <definedName name="grafico2" localSheetId="9">#REF!</definedName>
    <definedName name="grafico2" localSheetId="42">#REF!</definedName>
    <definedName name="grafico2" localSheetId="81">#REF!</definedName>
    <definedName name="grafico2" localSheetId="82">#REF!</definedName>
    <definedName name="grafico2" localSheetId="58">#REF!</definedName>
    <definedName name="grafico2" localSheetId="83">#REF!</definedName>
    <definedName name="grafico2" localSheetId="59">#REF!</definedName>
    <definedName name="grafico2" localSheetId="84">#REF!</definedName>
    <definedName name="grafico2">#REF!</definedName>
    <definedName name="hhh" localSheetId="56">[17]Datos!$F$6</definedName>
    <definedName name="hhh" localSheetId="61">[18]Datos!$F$6</definedName>
    <definedName name="hhh">[16]Datos!$F$6</definedName>
    <definedName name="hola">[10]TITULOS!$H$36:$I$51</definedName>
    <definedName name="INGEGRJUL" localSheetId="46" hidden="1">{#N/A,#N/A,TRUE,"Posicion";#N/A,#N/A,TRUE,"Presentacion";#N/A,#N/A,TRUE,"analisis";#N/A,#N/A,TRUE,"PORTAFOLIO"}</definedName>
    <definedName name="INGEGRJUL" localSheetId="51" hidden="1">{#N/A,#N/A,TRUE,"Posicion";#N/A,#N/A,TRUE,"Presentacion";#N/A,#N/A,TRUE,"analisis";#N/A,#N/A,TRUE,"PORTAFOLIO"}</definedName>
    <definedName name="INGEGRJUL" localSheetId="53" hidden="1">{#N/A,#N/A,TRUE,"Posicion";#N/A,#N/A,TRUE,"Presentacion";#N/A,#N/A,TRUE,"analisis";#N/A,#N/A,TRUE,"PORTAFOLIO"}</definedName>
    <definedName name="INGEGRJUL" localSheetId="56" hidden="1">{#N/A,#N/A,TRUE,"Posicion";#N/A,#N/A,TRUE,"Presentacion";#N/A,#N/A,TRUE,"analisis";#N/A,#N/A,TRUE,"PORTAFOLIO"}</definedName>
    <definedName name="INGEGRJUL" localSheetId="54" hidden="1">{#N/A,#N/A,TRUE,"Posicion";#N/A,#N/A,TRUE,"Presentacion";#N/A,#N/A,TRUE,"analisis";#N/A,#N/A,TRUE,"PORTAFOLIO"}</definedName>
    <definedName name="INGEGRJUL" localSheetId="61" hidden="1">{#N/A,#N/A,TRUE,"Posicion";#N/A,#N/A,TRUE,"Presentacion";#N/A,#N/A,TRUE,"analisis";#N/A,#N/A,TRUE,"PORTAFOLIO"}</definedName>
    <definedName name="INGEGRJUL" hidden="1">{#N/A,#N/A,TRUE,"Posicion";#N/A,#N/A,TRUE,"Presentacion";#N/A,#N/A,TRUE,"analisis";#N/A,#N/A,TRUE,"PORTAFOLIO"}</definedName>
    <definedName name="InmFin" localSheetId="73">#REF!</definedName>
    <definedName name="InmFin" localSheetId="74">#REF!</definedName>
    <definedName name="InmFin" localSheetId="75">#REF!</definedName>
    <definedName name="InmFin" localSheetId="72">#REF!</definedName>
    <definedName name="InmFin" localSheetId="11">#REF!</definedName>
    <definedName name="InmFin" localSheetId="12">#REF!</definedName>
    <definedName name="InmFin" localSheetId="46">#REF!</definedName>
    <definedName name="InmFin" localSheetId="14">#REF!</definedName>
    <definedName name="InmFin" localSheetId="15">#REF!</definedName>
    <definedName name="InmFin" localSheetId="48">#REF!</definedName>
    <definedName name="InmFin" localSheetId="78">#REF!</definedName>
    <definedName name="InmFin" localSheetId="17">#REF!</definedName>
    <definedName name="InmFin" localSheetId="18">#REF!</definedName>
    <definedName name="InmFin" localSheetId="51">#REF!</definedName>
    <definedName name="InmFin" localSheetId="36">#REF!</definedName>
    <definedName name="InmFin" localSheetId="65">#REF!</definedName>
    <definedName name="InmFin" localSheetId="56">#REF!</definedName>
    <definedName name="InmFin" localSheetId="27">#REF!</definedName>
    <definedName name="InmFin" localSheetId="37">#REF!</definedName>
    <definedName name="InmFin" localSheetId="66">#REF!</definedName>
    <definedName name="InmFin" localSheetId="38">#REF!</definedName>
    <definedName name="InmFin" localSheetId="61">#REF!</definedName>
    <definedName name="InmFin" localSheetId="39">#REF!</definedName>
    <definedName name="InmFin" localSheetId="9">#REF!</definedName>
    <definedName name="InmFin" localSheetId="42">#REF!</definedName>
    <definedName name="InmFin" localSheetId="81">#REF!</definedName>
    <definedName name="InmFin" localSheetId="82">#REF!</definedName>
    <definedName name="InmFin" localSheetId="58">#REF!</definedName>
    <definedName name="InmFin" localSheetId="83">#REF!</definedName>
    <definedName name="InmFin" localSheetId="59">#REF!</definedName>
    <definedName name="InmFin" localSheetId="84">#REF!</definedName>
    <definedName name="InmFin">#REF!</definedName>
    <definedName name="inmini" localSheetId="73">#REF!</definedName>
    <definedName name="inmini" localSheetId="74">#REF!</definedName>
    <definedName name="inmini" localSheetId="75">#REF!</definedName>
    <definedName name="inmini" localSheetId="72">#REF!</definedName>
    <definedName name="inmini" localSheetId="11">#REF!</definedName>
    <definedName name="inmini" localSheetId="12">#REF!</definedName>
    <definedName name="inmini" localSheetId="46">#REF!</definedName>
    <definedName name="inmini" localSheetId="14">#REF!</definedName>
    <definedName name="inmini" localSheetId="15">#REF!</definedName>
    <definedName name="inmini" localSheetId="48">#REF!</definedName>
    <definedName name="inmini" localSheetId="78">#REF!</definedName>
    <definedName name="inmini" localSheetId="17">#REF!</definedName>
    <definedName name="inmini" localSheetId="18">#REF!</definedName>
    <definedName name="inmini" localSheetId="51">#REF!</definedName>
    <definedName name="inmini" localSheetId="36">#REF!</definedName>
    <definedName name="inmini" localSheetId="65">#REF!</definedName>
    <definedName name="inmini" localSheetId="56">#REF!</definedName>
    <definedName name="inmini" localSheetId="27">#REF!</definedName>
    <definedName name="inmini" localSheetId="37">#REF!</definedName>
    <definedName name="inmini" localSheetId="66">#REF!</definedName>
    <definedName name="inmini" localSheetId="38">#REF!</definedName>
    <definedName name="inmini" localSheetId="61">#REF!</definedName>
    <definedName name="inmini" localSheetId="39">#REF!</definedName>
    <definedName name="inmini" localSheetId="9">#REF!</definedName>
    <definedName name="inmini" localSheetId="42">#REF!</definedName>
    <definedName name="inmini" localSheetId="81">#REF!</definedName>
    <definedName name="inmini" localSheetId="82">#REF!</definedName>
    <definedName name="inmini" localSheetId="58">#REF!</definedName>
    <definedName name="inmini" localSheetId="83">#REF!</definedName>
    <definedName name="inmini" localSheetId="59">#REF!</definedName>
    <definedName name="inmini" localSheetId="84">#REF!</definedName>
    <definedName name="inmini">#REF!</definedName>
    <definedName name="Inominal" localSheetId="73">#REF!</definedName>
    <definedName name="Inominal" localSheetId="74">#REF!</definedName>
    <definedName name="Inominal" localSheetId="75">#REF!</definedName>
    <definedName name="Inominal" localSheetId="72">#REF!</definedName>
    <definedName name="Inominal" localSheetId="64">#REF!</definedName>
    <definedName name="Inominal" localSheetId="11">#REF!</definedName>
    <definedName name="Inominal" localSheetId="12">#REF!</definedName>
    <definedName name="Inominal" localSheetId="46">#REF!</definedName>
    <definedName name="Inominal" localSheetId="14">#REF!</definedName>
    <definedName name="Inominal" localSheetId="15">#REF!</definedName>
    <definedName name="Inominal" localSheetId="48">#REF!</definedName>
    <definedName name="Inominal" localSheetId="78">#REF!</definedName>
    <definedName name="Inominal" localSheetId="17">#REF!</definedName>
    <definedName name="Inominal" localSheetId="18">#REF!</definedName>
    <definedName name="Inominal" localSheetId="51">#REF!</definedName>
    <definedName name="Inominal" localSheetId="36">#REF!</definedName>
    <definedName name="Inominal" localSheetId="65">#REF!</definedName>
    <definedName name="Inominal" localSheetId="56">#REF!</definedName>
    <definedName name="Inominal" localSheetId="27">#REF!</definedName>
    <definedName name="Inominal" localSheetId="37">#REF!</definedName>
    <definedName name="Inominal" localSheetId="66">#REF!</definedName>
    <definedName name="Inominal" localSheetId="38">#REF!</definedName>
    <definedName name="Inominal" localSheetId="61">#REF!</definedName>
    <definedName name="Inominal" localSheetId="39">#REF!</definedName>
    <definedName name="Inominal" localSheetId="9">#REF!</definedName>
    <definedName name="Inominal" localSheetId="42">#REF!</definedName>
    <definedName name="Inominal" localSheetId="43">#REF!</definedName>
    <definedName name="Inominal" localSheetId="81">#REF!</definedName>
    <definedName name="Inominal" localSheetId="82">#REF!</definedName>
    <definedName name="Inominal" localSheetId="58">#REF!</definedName>
    <definedName name="Inominal" localSheetId="83">#REF!</definedName>
    <definedName name="Inominal" localSheetId="59">#REF!</definedName>
    <definedName name="Inominal" localSheetId="84">#REF!</definedName>
    <definedName name="Inominal">#REF!</definedName>
    <definedName name="InteEfetivo1" localSheetId="73">#REF!</definedName>
    <definedName name="InteEfetivo1" localSheetId="74">#REF!</definedName>
    <definedName name="InteEfetivo1" localSheetId="75">#REF!</definedName>
    <definedName name="InteEfetivo1" localSheetId="72">#REF!</definedName>
    <definedName name="InteEfetivo1" localSheetId="64">#REF!</definedName>
    <definedName name="InteEfetivo1" localSheetId="11">#REF!</definedName>
    <definedName name="InteEfetivo1" localSheetId="12">#REF!</definedName>
    <definedName name="InteEfetivo1" localSheetId="46">#REF!</definedName>
    <definedName name="InteEfetivo1" localSheetId="14">#REF!</definedName>
    <definedName name="InteEfetivo1" localSheetId="15">#REF!</definedName>
    <definedName name="InteEfetivo1" localSheetId="48">#REF!</definedName>
    <definedName name="InteEfetivo1" localSheetId="78">#REF!</definedName>
    <definedName name="InteEfetivo1" localSheetId="17">#REF!</definedName>
    <definedName name="InteEfetivo1" localSheetId="18">#REF!</definedName>
    <definedName name="InteEfetivo1" localSheetId="51">#REF!</definedName>
    <definedName name="InteEfetivo1" localSheetId="36">#REF!</definedName>
    <definedName name="InteEfetivo1" localSheetId="65">#REF!</definedName>
    <definedName name="InteEfetivo1" localSheetId="56">#REF!</definedName>
    <definedName name="InteEfetivo1" localSheetId="27">#REF!</definedName>
    <definedName name="InteEfetivo1" localSheetId="37">#REF!</definedName>
    <definedName name="InteEfetivo1" localSheetId="66">#REF!</definedName>
    <definedName name="InteEfetivo1" localSheetId="38">#REF!</definedName>
    <definedName name="InteEfetivo1" localSheetId="61">#REF!</definedName>
    <definedName name="InteEfetivo1" localSheetId="39">#REF!</definedName>
    <definedName name="InteEfetivo1" localSheetId="9">#REF!</definedName>
    <definedName name="InteEfetivo1" localSheetId="42">#REF!</definedName>
    <definedName name="InteEfetivo1" localSheetId="43">#REF!</definedName>
    <definedName name="InteEfetivo1" localSheetId="81">#REF!</definedName>
    <definedName name="InteEfetivo1" localSheetId="82">#REF!</definedName>
    <definedName name="InteEfetivo1" localSheetId="58">#REF!</definedName>
    <definedName name="InteEfetivo1" localSheetId="83">#REF!</definedName>
    <definedName name="InteEfetivo1" localSheetId="59">#REF!</definedName>
    <definedName name="InteEfetivo1" localSheetId="84">#REF!</definedName>
    <definedName name="InteEfetivo1">#REF!</definedName>
    <definedName name="INTERP" localSheetId="78">#REF!</definedName>
    <definedName name="INTERP" localSheetId="27">#REF!</definedName>
    <definedName name="INTERP" localSheetId="81">#REF!</definedName>
    <definedName name="INTERP" localSheetId="82">#REF!</definedName>
    <definedName name="INTERP" localSheetId="58">#REF!</definedName>
    <definedName name="INTERP" localSheetId="83">#REF!</definedName>
    <definedName name="INTERP" localSheetId="59">#REF!</definedName>
    <definedName name="INTERP" localSheetId="84">#REF!</definedName>
    <definedName name="INTERP">#REF!</definedName>
    <definedName name="inv" localSheetId="78">#REF!</definedName>
    <definedName name="inv" localSheetId="27">#REF!</definedName>
    <definedName name="inv" localSheetId="81">#REF!</definedName>
    <definedName name="inv" localSheetId="82">#REF!</definedName>
    <definedName name="inv" localSheetId="58">#REF!</definedName>
    <definedName name="inv" localSheetId="83">#REF!</definedName>
    <definedName name="inv" localSheetId="59">#REF!</definedName>
    <definedName name="inv" localSheetId="84">#REF!</definedName>
    <definedName name="inv">#REF!</definedName>
    <definedName name="INVADMISIBLES">[10]TITULOS!$H$55:$I$70</definedName>
    <definedName name="INVENTARIO2" localSheetId="46" hidden="1">{#N/A,#N/A,TRUE,"Posicion";#N/A,#N/A,TRUE,"Presentacion";#N/A,#N/A,TRUE,"analisis";#N/A,#N/A,TRUE,"PORTAFOLIO"}</definedName>
    <definedName name="INVENTARIO2" localSheetId="51" hidden="1">{#N/A,#N/A,TRUE,"Posicion";#N/A,#N/A,TRUE,"Presentacion";#N/A,#N/A,TRUE,"analisis";#N/A,#N/A,TRUE,"PORTAFOLIO"}</definedName>
    <definedName name="INVENTARIO2" localSheetId="53" hidden="1">{#N/A,#N/A,TRUE,"Posicion";#N/A,#N/A,TRUE,"Presentacion";#N/A,#N/A,TRUE,"analisis";#N/A,#N/A,TRUE,"PORTAFOLIO"}</definedName>
    <definedName name="INVENTARIO2" localSheetId="56" hidden="1">{#N/A,#N/A,TRUE,"Posicion";#N/A,#N/A,TRUE,"Presentacion";#N/A,#N/A,TRUE,"analisis";#N/A,#N/A,TRUE,"PORTAFOLIO"}</definedName>
    <definedName name="INVENTARIO2" localSheetId="54" hidden="1">{#N/A,#N/A,TRUE,"Posicion";#N/A,#N/A,TRUE,"Presentacion";#N/A,#N/A,TRUE,"analisis";#N/A,#N/A,TRUE,"PORTAFOLIO"}</definedName>
    <definedName name="INVENTARIO2" localSheetId="61" hidden="1">{#N/A,#N/A,TRUE,"Posicion";#N/A,#N/A,TRUE,"Presentacion";#N/A,#N/A,TRUE,"analisis";#N/A,#N/A,TRUE,"PORTAFOLIO"}</definedName>
    <definedName name="INVENTARIO2" hidden="1">{#N/A,#N/A,TRUE,"Posicion";#N/A,#N/A,TRUE,"Presentacion";#N/A,#N/A,TRUE,"analisis";#N/A,#N/A,TRUE,"PORTAFOLIO"}</definedName>
    <definedName name="INVERSION" localSheetId="78">#REF!</definedName>
    <definedName name="INVERSION" localSheetId="27">#REF!</definedName>
    <definedName name="INVERSION" localSheetId="81">#REF!</definedName>
    <definedName name="INVERSION" localSheetId="82">#REF!</definedName>
    <definedName name="INVERSION" localSheetId="58">#REF!</definedName>
    <definedName name="INVERSION" localSheetId="83">#REF!</definedName>
    <definedName name="INVERSION" localSheetId="59">#REF!</definedName>
    <definedName name="INVERSION" localSheetId="84">#REF!</definedName>
    <definedName name="INVERSION">#REF!</definedName>
    <definedName name="iof">'[6]anexos 1,2,3,4'!$E$10:$G$12</definedName>
    <definedName name="isin" localSheetId="78">#REF!</definedName>
    <definedName name="isin" localSheetId="27">#REF!</definedName>
    <definedName name="isin" localSheetId="81">#REF!</definedName>
    <definedName name="isin" localSheetId="82">#REF!</definedName>
    <definedName name="isin" localSheetId="58">#REF!</definedName>
    <definedName name="isin" localSheetId="83">#REF!</definedName>
    <definedName name="isin" localSheetId="59">#REF!</definedName>
    <definedName name="isin" localSheetId="84">#REF!</definedName>
    <definedName name="isin">#REF!</definedName>
    <definedName name="isin1" localSheetId="78">'[24]anexos 1,2,3,4'!#REF!</definedName>
    <definedName name="isin1" localSheetId="27">'[24]anexos 1,2,3,4'!#REF!</definedName>
    <definedName name="isin1" localSheetId="81">'[24]anexos 1,2,3,4'!#REF!</definedName>
    <definedName name="isin1" localSheetId="82">'[24]anexos 1,2,3,4'!#REF!</definedName>
    <definedName name="isin1" localSheetId="58">'[24]anexos 1,2,3,4'!#REF!</definedName>
    <definedName name="isin1" localSheetId="83">'[24]anexos 1,2,3,4'!#REF!</definedName>
    <definedName name="isin1" localSheetId="59">'[24]anexos 1,2,3,4'!#REF!</definedName>
    <definedName name="isin1" localSheetId="84">'[24]anexos 1,2,3,4'!#REF!</definedName>
    <definedName name="isin1">'[24]anexos 1,2,3,4'!#REF!</definedName>
    <definedName name="ISINES">'[25]anexos 1,2,3,4'!$C$1:$D$65536</definedName>
    <definedName name="J" localSheetId="78">#REF!</definedName>
    <definedName name="J" localSheetId="27">#REF!</definedName>
    <definedName name="J" localSheetId="81">#REF!</definedName>
    <definedName name="J" localSheetId="82">#REF!</definedName>
    <definedName name="J" localSheetId="58">#REF!</definedName>
    <definedName name="J" localSheetId="83">#REF!</definedName>
    <definedName name="J" localSheetId="59">#REF!</definedName>
    <definedName name="J" localSheetId="84">#REF!</definedName>
    <definedName name="J">#REF!</definedName>
    <definedName name="JACC" localSheetId="78">#REF!</definedName>
    <definedName name="JACC" localSheetId="27">#REF!</definedName>
    <definedName name="JACC" localSheetId="81">#REF!</definedName>
    <definedName name="JACC" localSheetId="82">#REF!</definedName>
    <definedName name="JACC" localSheetId="58">#REF!</definedName>
    <definedName name="JACC" localSheetId="83">#REF!</definedName>
    <definedName name="JACC" localSheetId="59">#REF!</definedName>
    <definedName name="JACC" localSheetId="84">#REF!</definedName>
    <definedName name="JACC">#REF!</definedName>
    <definedName name="jantonio" localSheetId="78">#REF!</definedName>
    <definedName name="jantonio" localSheetId="27">#REF!</definedName>
    <definedName name="jantonio" localSheetId="81">#REF!</definedName>
    <definedName name="jantonio" localSheetId="82">#REF!</definedName>
    <definedName name="jantonio" localSheetId="58">#REF!</definedName>
    <definedName name="jantonio" localSheetId="83">#REF!</definedName>
    <definedName name="jantonio" localSheetId="59">#REF!</definedName>
    <definedName name="jantonio" localSheetId="84">#REF!</definedName>
    <definedName name="jantonio">#REF!</definedName>
    <definedName name="jkhf" localSheetId="56">[14]Datos!$C$23</definedName>
    <definedName name="jkhf" localSheetId="61">[15]Datos!$C$23</definedName>
    <definedName name="jkhf">[13]Datos!$C$23</definedName>
    <definedName name="JUGLLH" localSheetId="46" hidden="1">{#N/A,#N/A,TRUE,"Posicion";#N/A,#N/A,TRUE,"Presentacion";#N/A,#N/A,TRUE,"analisis";#N/A,#N/A,TRUE,"PORTAFOLIO"}</definedName>
    <definedName name="JUGLLH" localSheetId="51" hidden="1">{#N/A,#N/A,TRUE,"Posicion";#N/A,#N/A,TRUE,"Presentacion";#N/A,#N/A,TRUE,"analisis";#N/A,#N/A,TRUE,"PORTAFOLIO"}</definedName>
    <definedName name="JUGLLH" localSheetId="53" hidden="1">{#N/A,#N/A,TRUE,"Posicion";#N/A,#N/A,TRUE,"Presentacion";#N/A,#N/A,TRUE,"analisis";#N/A,#N/A,TRUE,"PORTAFOLIO"}</definedName>
    <definedName name="JUGLLH" localSheetId="56" hidden="1">{#N/A,#N/A,TRUE,"Posicion";#N/A,#N/A,TRUE,"Presentacion";#N/A,#N/A,TRUE,"analisis";#N/A,#N/A,TRUE,"PORTAFOLIO"}</definedName>
    <definedName name="JUGLLH" localSheetId="54" hidden="1">{#N/A,#N/A,TRUE,"Posicion";#N/A,#N/A,TRUE,"Presentacion";#N/A,#N/A,TRUE,"analisis";#N/A,#N/A,TRUE,"PORTAFOLIO"}</definedName>
    <definedName name="JUGLLH" localSheetId="61" hidden="1">{#N/A,#N/A,TRUE,"Posicion";#N/A,#N/A,TRUE,"Presentacion";#N/A,#N/A,TRUE,"analisis";#N/A,#N/A,TRUE,"PORTAFOLIO"}</definedName>
    <definedName name="JUGLLH" hidden="1">{#N/A,#N/A,TRUE,"Posicion";#N/A,#N/A,TRUE,"Presentacion";#N/A,#N/A,TRUE,"analisis";#N/A,#N/A,TRUE,"PORTAFOLIO"}</definedName>
    <definedName name="JX" localSheetId="78">#REF!</definedName>
    <definedName name="JX" localSheetId="27">#REF!</definedName>
    <definedName name="JX" localSheetId="81">#REF!</definedName>
    <definedName name="JX" localSheetId="82">#REF!</definedName>
    <definedName name="JX" localSheetId="58">#REF!</definedName>
    <definedName name="JX" localSheetId="83">#REF!</definedName>
    <definedName name="JX" localSheetId="59">#REF!</definedName>
    <definedName name="JX" localSheetId="84">#REF!</definedName>
    <definedName name="JX">#REF!</definedName>
    <definedName name="kuyf" localSheetId="46" hidden="1">{#N/A,#N/A,TRUE,"Posicion";#N/A,#N/A,TRUE,"Presentacion";#N/A,#N/A,TRUE,"analisis";#N/A,#N/A,TRUE,"PORTAFOLIO"}</definedName>
    <definedName name="kuyf" localSheetId="51" hidden="1">{#N/A,#N/A,TRUE,"Posicion";#N/A,#N/A,TRUE,"Presentacion";#N/A,#N/A,TRUE,"analisis";#N/A,#N/A,TRUE,"PORTAFOLIO"}</definedName>
    <definedName name="kuyf" localSheetId="53" hidden="1">{#N/A,#N/A,TRUE,"Posicion";#N/A,#N/A,TRUE,"Presentacion";#N/A,#N/A,TRUE,"analisis";#N/A,#N/A,TRUE,"PORTAFOLIO"}</definedName>
    <definedName name="kuyf" localSheetId="56" hidden="1">{#N/A,#N/A,TRUE,"Posicion";#N/A,#N/A,TRUE,"Presentacion";#N/A,#N/A,TRUE,"analisis";#N/A,#N/A,TRUE,"PORTAFOLIO"}</definedName>
    <definedName name="kuyf" localSheetId="54" hidden="1">{#N/A,#N/A,TRUE,"Posicion";#N/A,#N/A,TRUE,"Presentacion";#N/A,#N/A,TRUE,"analisis";#N/A,#N/A,TRUE,"PORTAFOLIO"}</definedName>
    <definedName name="kuyf" localSheetId="61" hidden="1">{#N/A,#N/A,TRUE,"Posicion";#N/A,#N/A,TRUE,"Presentacion";#N/A,#N/A,TRUE,"analisis";#N/A,#N/A,TRUE,"PORTAFOLIO"}</definedName>
    <definedName name="kuyf" hidden="1">{#N/A,#N/A,TRUE,"Posicion";#N/A,#N/A,TRUE,"Presentacion";#N/A,#N/A,TRUE,"analisis";#N/A,#N/A,TRUE,"PORTAFOLIO"}</definedName>
    <definedName name="MA" localSheetId="73">#REF!</definedName>
    <definedName name="MA" localSheetId="74">#REF!</definedName>
    <definedName name="MA" localSheetId="75">#REF!</definedName>
    <definedName name="MA" localSheetId="72">#REF!</definedName>
    <definedName name="MA" localSheetId="11">#REF!</definedName>
    <definedName name="MA" localSheetId="12">#REF!</definedName>
    <definedName name="MA" localSheetId="46">#REF!</definedName>
    <definedName name="MA" localSheetId="14">#REF!</definedName>
    <definedName name="MA" localSheetId="15">#REF!</definedName>
    <definedName name="MA" localSheetId="48">#REF!</definedName>
    <definedName name="MA" localSheetId="78">#REF!</definedName>
    <definedName name="MA" localSheetId="17">#REF!</definedName>
    <definedName name="MA" localSheetId="18">#REF!</definedName>
    <definedName name="MA" localSheetId="51">#REF!</definedName>
    <definedName name="MA" localSheetId="36">#REF!</definedName>
    <definedName name="MA" localSheetId="65">#REF!</definedName>
    <definedName name="MA" localSheetId="56">#REF!</definedName>
    <definedName name="MA" localSheetId="27">#REF!</definedName>
    <definedName name="MA" localSheetId="37">#REF!</definedName>
    <definedName name="MA" localSheetId="66">#REF!</definedName>
    <definedName name="MA" localSheetId="38">#REF!</definedName>
    <definedName name="MA" localSheetId="61">#REF!</definedName>
    <definedName name="MA" localSheetId="39">#REF!</definedName>
    <definedName name="MA" localSheetId="9">#REF!</definedName>
    <definedName name="MA" localSheetId="42">#REF!</definedName>
    <definedName name="MA" localSheetId="81">#REF!</definedName>
    <definedName name="MA" localSheetId="82">#REF!</definedName>
    <definedName name="MA" localSheetId="58">#REF!</definedName>
    <definedName name="MA" localSheetId="83">#REF!</definedName>
    <definedName name="MA" localSheetId="59">#REF!</definedName>
    <definedName name="MA" localSheetId="84">#REF!</definedName>
    <definedName name="MA">#REF!</definedName>
    <definedName name="mar" localSheetId="78">#REF!</definedName>
    <definedName name="mar" localSheetId="27">#REF!</definedName>
    <definedName name="mar" localSheetId="81">#REF!</definedName>
    <definedName name="mar" localSheetId="82">#REF!</definedName>
    <definedName name="mar" localSheetId="58">#REF!</definedName>
    <definedName name="mar" localSheetId="83">#REF!</definedName>
    <definedName name="mar" localSheetId="59">#REF!</definedName>
    <definedName name="mar" localSheetId="84">#REF!</definedName>
    <definedName name="mar">#REF!</definedName>
    <definedName name="margen" localSheetId="78">#REF!</definedName>
    <definedName name="margen" localSheetId="27">#REF!</definedName>
    <definedName name="margen" localSheetId="81">#REF!</definedName>
    <definedName name="margen" localSheetId="82">#REF!</definedName>
    <definedName name="margen" localSheetId="58">#REF!</definedName>
    <definedName name="margen" localSheetId="83">#REF!</definedName>
    <definedName name="margen" localSheetId="59">#REF!</definedName>
    <definedName name="margen" localSheetId="84">#REF!</definedName>
    <definedName name="margen">#REF!</definedName>
    <definedName name="mhtgf" localSheetId="46" hidden="1">{#N/A,#N/A,TRUE,"Posicion";#N/A,#N/A,TRUE,"Presentacion";#N/A,#N/A,TRUE,"analisis";#N/A,#N/A,TRUE,"PORTAFOLIO"}</definedName>
    <definedName name="mhtgf" localSheetId="51" hidden="1">{#N/A,#N/A,TRUE,"Posicion";#N/A,#N/A,TRUE,"Presentacion";#N/A,#N/A,TRUE,"analisis";#N/A,#N/A,TRUE,"PORTAFOLIO"}</definedName>
    <definedName name="mhtgf" localSheetId="53" hidden="1">{#N/A,#N/A,TRUE,"Posicion";#N/A,#N/A,TRUE,"Presentacion";#N/A,#N/A,TRUE,"analisis";#N/A,#N/A,TRUE,"PORTAFOLIO"}</definedName>
    <definedName name="mhtgf" localSheetId="56" hidden="1">{#N/A,#N/A,TRUE,"Posicion";#N/A,#N/A,TRUE,"Presentacion";#N/A,#N/A,TRUE,"analisis";#N/A,#N/A,TRUE,"PORTAFOLIO"}</definedName>
    <definedName name="mhtgf" localSheetId="54" hidden="1">{#N/A,#N/A,TRUE,"Posicion";#N/A,#N/A,TRUE,"Presentacion";#N/A,#N/A,TRUE,"analisis";#N/A,#N/A,TRUE,"PORTAFOLIO"}</definedName>
    <definedName name="mhtgf" localSheetId="61" hidden="1">{#N/A,#N/A,TRUE,"Posicion";#N/A,#N/A,TRUE,"Presentacion";#N/A,#N/A,TRUE,"analisis";#N/A,#N/A,TRUE,"PORTAFOLIO"}</definedName>
    <definedName name="mhtgf" hidden="1">{#N/A,#N/A,TRUE,"Posicion";#N/A,#N/A,TRUE,"Presentacion";#N/A,#N/A,TRUE,"analisis";#N/A,#N/A,TRUE,"PORTAFOLIO"}</definedName>
    <definedName name="MI" localSheetId="73">#REF!</definedName>
    <definedName name="MI" localSheetId="74">#REF!</definedName>
    <definedName name="MI" localSheetId="75">#REF!</definedName>
    <definedName name="MI" localSheetId="72">#REF!</definedName>
    <definedName name="MI" localSheetId="11">#REF!</definedName>
    <definedName name="MI" localSheetId="12">#REF!</definedName>
    <definedName name="MI" localSheetId="46">#REF!</definedName>
    <definedName name="MI" localSheetId="14">#REF!</definedName>
    <definedName name="MI" localSheetId="15">#REF!</definedName>
    <definedName name="MI" localSheetId="48">#REF!</definedName>
    <definedName name="MI" localSheetId="78">#REF!</definedName>
    <definedName name="MI" localSheetId="17">#REF!</definedName>
    <definedName name="MI" localSheetId="18">#REF!</definedName>
    <definedName name="MI" localSheetId="51">#REF!</definedName>
    <definedName name="MI" localSheetId="36">#REF!</definedName>
    <definedName name="MI" localSheetId="65">#REF!</definedName>
    <definedName name="MI" localSheetId="56">#REF!</definedName>
    <definedName name="MI" localSheetId="27">#REF!</definedName>
    <definedName name="MI" localSheetId="37">#REF!</definedName>
    <definedName name="MI" localSheetId="66">#REF!</definedName>
    <definedName name="MI" localSheetId="38">#REF!</definedName>
    <definedName name="MI" localSheetId="61">#REF!</definedName>
    <definedName name="MI" localSheetId="39">#REF!</definedName>
    <definedName name="MI" localSheetId="9">#REF!</definedName>
    <definedName name="MI" localSheetId="42">#REF!</definedName>
    <definedName name="MI" localSheetId="81">#REF!</definedName>
    <definedName name="MI" localSheetId="82">#REF!</definedName>
    <definedName name="MI" localSheetId="58">#REF!</definedName>
    <definedName name="MI" localSheetId="83">#REF!</definedName>
    <definedName name="MI" localSheetId="59">#REF!</definedName>
    <definedName name="MI" localSheetId="84">#REF!</definedName>
    <definedName name="MI">#REF!</definedName>
    <definedName name="mitabla">[26]Ej13!$L$13:$O$22</definedName>
    <definedName name="MO" localSheetId="73">#REF!,#REF!,#REF!,#REF!,#REF!,#REF!</definedName>
    <definedName name="MO" localSheetId="74">#REF!,#REF!,#REF!,#REF!,#REF!,#REF!</definedName>
    <definedName name="MO" localSheetId="75">#REF!,#REF!,#REF!,#REF!,#REF!,#REF!</definedName>
    <definedName name="MO" localSheetId="72">#REF!,#REF!,#REF!,#REF!,#REF!,#REF!</definedName>
    <definedName name="MO" localSheetId="11">#REF!,#REF!,#REF!,#REF!,#REF!,#REF!</definedName>
    <definedName name="MO" localSheetId="12">#REF!,#REF!,#REF!,#REF!,#REF!,#REF!</definedName>
    <definedName name="MO" localSheetId="46">#REF!,#REF!,#REF!,#REF!,#REF!,#REF!</definedName>
    <definedName name="MO" localSheetId="14">#REF!,#REF!,#REF!,#REF!,#REF!,#REF!</definedName>
    <definedName name="MO" localSheetId="15">#REF!,#REF!,#REF!,#REF!,#REF!,#REF!</definedName>
    <definedName name="MO" localSheetId="48">#REF!,#REF!,#REF!,#REF!,#REF!,#REF!</definedName>
    <definedName name="MO" localSheetId="78">#REF!,#REF!,#REF!,#REF!,#REF!,#REF!</definedName>
    <definedName name="MO" localSheetId="17">#REF!,#REF!,#REF!,#REF!,#REF!,#REF!</definedName>
    <definedName name="MO" localSheetId="18">#REF!,#REF!,#REF!,#REF!,#REF!,#REF!</definedName>
    <definedName name="MO" localSheetId="51">#REF!,#REF!,#REF!,#REF!,#REF!,#REF!</definedName>
    <definedName name="MO" localSheetId="36">#REF!,#REF!,#REF!,#REF!,#REF!,#REF!</definedName>
    <definedName name="MO" localSheetId="65">#REF!,#REF!,#REF!,#REF!,#REF!,#REF!</definedName>
    <definedName name="MO" localSheetId="56">#REF!,#REF!,#REF!,#REF!,#REF!,#REF!</definedName>
    <definedName name="MO" localSheetId="27">#REF!,#REF!,#REF!,#REF!,#REF!,#REF!</definedName>
    <definedName name="MO" localSheetId="37">#REF!,#REF!,#REF!,#REF!,#REF!,#REF!</definedName>
    <definedName name="MO" localSheetId="66">#REF!,#REF!,#REF!,#REF!,#REF!,#REF!</definedName>
    <definedName name="MO" localSheetId="38">#REF!,#REF!,#REF!,#REF!,#REF!,#REF!</definedName>
    <definedName name="MO" localSheetId="61">#REF!,#REF!,#REF!,#REF!,#REF!,#REF!</definedName>
    <definedName name="MO" localSheetId="39">#REF!,#REF!,#REF!,#REF!,#REF!,#REF!</definedName>
    <definedName name="MO" localSheetId="9">#REF!,#REF!,#REF!,#REF!,#REF!,#REF!</definedName>
    <definedName name="MO" localSheetId="42">#REF!,#REF!,#REF!,#REF!,#REF!,#REF!</definedName>
    <definedName name="MO" localSheetId="81">#REF!,#REF!,#REF!,#REF!,#REF!,#REF!</definedName>
    <definedName name="MO" localSheetId="82">#REF!,#REF!,#REF!,#REF!,#REF!,#REF!</definedName>
    <definedName name="MO" localSheetId="58">#REF!,#REF!,#REF!,#REF!,#REF!,#REF!</definedName>
    <definedName name="MO" localSheetId="83">#REF!,#REF!,#REF!,#REF!,#REF!,#REF!</definedName>
    <definedName name="MO" localSheetId="59">#REF!,#REF!,#REF!,#REF!,#REF!,#REF!</definedName>
    <definedName name="MO" localSheetId="84">#REF!,#REF!,#REF!,#REF!,#REF!,#REF!</definedName>
    <definedName name="MO">#REF!,#REF!,#REF!,#REF!,#REF!,#REF!</definedName>
    <definedName name="Modalidad">'[6]anexos 1,2,3,4'!$E$4:$G$6</definedName>
    <definedName name="Módulo1.Valorar" localSheetId="78">[27]!Módulo1.Valorar</definedName>
    <definedName name="Módulo1.Valorar" localSheetId="27">[27]!Módulo1.Valorar</definedName>
    <definedName name="Módulo1.Valorar" localSheetId="81">[27]!Módulo1.Valorar</definedName>
    <definedName name="Módulo1.Valorar" localSheetId="82">[27]!Módulo1.Valorar</definedName>
    <definedName name="Módulo1.Valorar" localSheetId="58">[27]!Módulo1.Valorar</definedName>
    <definedName name="Módulo1.Valorar" localSheetId="83">[27]!Módulo1.Valorar</definedName>
    <definedName name="Módulo1.Valorar" localSheetId="59">[27]!Módulo1.Valorar</definedName>
    <definedName name="Módulo1.Valorar" localSheetId="84">[27]!Módulo1.Valorar</definedName>
    <definedName name="Módulo1.Valorar">[27]!Módulo1.Valorar</definedName>
    <definedName name="MONEDAVOL">[19]BASEGRAF!$AX$123:$BT$127</definedName>
    <definedName name="monfin" localSheetId="73">#REF!</definedName>
    <definedName name="monfin" localSheetId="74">#REF!</definedName>
    <definedName name="monfin" localSheetId="75">#REF!</definedName>
    <definedName name="monfin" localSheetId="72">#REF!</definedName>
    <definedName name="monfin" localSheetId="11">#REF!</definedName>
    <definedName name="monfin" localSheetId="12">#REF!</definedName>
    <definedName name="monfin" localSheetId="46">#REF!</definedName>
    <definedName name="monfin" localSheetId="14">#REF!</definedName>
    <definedName name="monfin" localSheetId="15">#REF!</definedName>
    <definedName name="monfin" localSheetId="48">#REF!</definedName>
    <definedName name="monfin" localSheetId="78">#REF!</definedName>
    <definedName name="monfin" localSheetId="17">#REF!</definedName>
    <definedName name="monfin" localSheetId="18">#REF!</definedName>
    <definedName name="monfin" localSheetId="51">#REF!</definedName>
    <definedName name="monfin" localSheetId="36">#REF!</definedName>
    <definedName name="monfin" localSheetId="65">#REF!</definedName>
    <definedName name="monfin" localSheetId="56">#REF!</definedName>
    <definedName name="monfin" localSheetId="27">#REF!</definedName>
    <definedName name="monfin" localSheetId="37">#REF!</definedName>
    <definedName name="monfin" localSheetId="66">#REF!</definedName>
    <definedName name="monfin" localSheetId="38">#REF!</definedName>
    <definedName name="monfin" localSheetId="61">#REF!</definedName>
    <definedName name="monfin" localSheetId="39">#REF!</definedName>
    <definedName name="monfin" localSheetId="9">#REF!</definedName>
    <definedName name="monfin" localSheetId="42">#REF!</definedName>
    <definedName name="monfin" localSheetId="81">#REF!</definedName>
    <definedName name="monfin" localSheetId="82">#REF!</definedName>
    <definedName name="monfin" localSheetId="58">#REF!</definedName>
    <definedName name="monfin" localSheetId="83">#REF!</definedName>
    <definedName name="monfin" localSheetId="59">#REF!</definedName>
    <definedName name="monfin" localSheetId="84">#REF!</definedName>
    <definedName name="monfin">#REF!</definedName>
    <definedName name="monini" localSheetId="73">#REF!</definedName>
    <definedName name="monini" localSheetId="74">#REF!</definedName>
    <definedName name="monini" localSheetId="75">#REF!</definedName>
    <definedName name="monini" localSheetId="72">#REF!</definedName>
    <definedName name="monini" localSheetId="11">#REF!</definedName>
    <definedName name="monini" localSheetId="12">#REF!</definedName>
    <definedName name="monini" localSheetId="46">#REF!</definedName>
    <definedName name="monini" localSheetId="14">#REF!</definedName>
    <definedName name="monini" localSheetId="15">#REF!</definedName>
    <definedName name="monini" localSheetId="48">#REF!</definedName>
    <definedName name="monini" localSheetId="78">#REF!</definedName>
    <definedName name="monini" localSheetId="17">#REF!</definedName>
    <definedName name="monini" localSheetId="18">#REF!</definedName>
    <definedName name="monini" localSheetId="51">#REF!</definedName>
    <definedName name="monini" localSheetId="36">#REF!</definedName>
    <definedName name="monini" localSheetId="65">#REF!</definedName>
    <definedName name="monini" localSheetId="56">#REF!</definedName>
    <definedName name="monini" localSheetId="27">#REF!</definedName>
    <definedName name="monini" localSheetId="37">#REF!</definedName>
    <definedName name="monini" localSheetId="66">#REF!</definedName>
    <definedName name="monini" localSheetId="38">#REF!</definedName>
    <definedName name="monini" localSheetId="61">#REF!</definedName>
    <definedName name="monini" localSheetId="39">#REF!</definedName>
    <definedName name="monini" localSheetId="9">#REF!</definedName>
    <definedName name="monini" localSheetId="42">#REF!</definedName>
    <definedName name="monini" localSheetId="81">#REF!</definedName>
    <definedName name="monini" localSheetId="82">#REF!</definedName>
    <definedName name="monini" localSheetId="58">#REF!</definedName>
    <definedName name="monini" localSheetId="83">#REF!</definedName>
    <definedName name="monini" localSheetId="59">#REF!</definedName>
    <definedName name="monini" localSheetId="84">#REF!</definedName>
    <definedName name="monini">#REF!</definedName>
    <definedName name="monto" localSheetId="78">#REF!</definedName>
    <definedName name="monto" localSheetId="27">#REF!</definedName>
    <definedName name="monto" localSheetId="81">#REF!</definedName>
    <definedName name="monto" localSheetId="82">#REF!</definedName>
    <definedName name="monto" localSheetId="58">#REF!</definedName>
    <definedName name="monto" localSheetId="83">#REF!</definedName>
    <definedName name="monto" localSheetId="59">#REF!</definedName>
    <definedName name="monto" localSheetId="84">#REF!</definedName>
    <definedName name="monto">#REF!</definedName>
    <definedName name="Movimientos">'[28]Movimiento (Ent y Sal)'!$C$4:$O$32</definedName>
    <definedName name="Murex">[5]Murex_2!$A:$DL</definedName>
    <definedName name="N" localSheetId="46" hidden="1">{#N/A,#N/A,TRUE,"Posicion";#N/A,#N/A,TRUE,"Presentacion";#N/A,#N/A,TRUE,"analisis";#N/A,#N/A,TRUE,"PORTAFOLIO"}</definedName>
    <definedName name="N" localSheetId="51" hidden="1">{#N/A,#N/A,TRUE,"Posicion";#N/A,#N/A,TRUE,"Presentacion";#N/A,#N/A,TRUE,"analisis";#N/A,#N/A,TRUE,"PORTAFOLIO"}</definedName>
    <definedName name="N" localSheetId="53" hidden="1">{#N/A,#N/A,TRUE,"Posicion";#N/A,#N/A,TRUE,"Presentacion";#N/A,#N/A,TRUE,"analisis";#N/A,#N/A,TRUE,"PORTAFOLIO"}</definedName>
    <definedName name="N" localSheetId="56" hidden="1">{#N/A,#N/A,TRUE,"Posicion";#N/A,#N/A,TRUE,"Presentacion";#N/A,#N/A,TRUE,"analisis";#N/A,#N/A,TRUE,"PORTAFOLIO"}</definedName>
    <definedName name="N" localSheetId="54" hidden="1">{#N/A,#N/A,TRUE,"Posicion";#N/A,#N/A,TRUE,"Presentacion";#N/A,#N/A,TRUE,"analisis";#N/A,#N/A,TRUE,"PORTAFOLIO"}</definedName>
    <definedName name="N" localSheetId="61" hidden="1">{#N/A,#N/A,TRUE,"Posicion";#N/A,#N/A,TRUE,"Presentacion";#N/A,#N/A,TRUE,"analisis";#N/A,#N/A,TRUE,"PORTAFOLIO"}</definedName>
    <definedName name="N" hidden="1">{#N/A,#N/A,TRUE,"Posicion";#N/A,#N/A,TRUE,"Presentacion";#N/A,#N/A,TRUE,"analisis";#N/A,#N/A,TRUE,"PORTAFOLIO"}</definedName>
    <definedName name="nada" hidden="1">{#N/A,#N/A,TRUE,"Posicion";#N/A,#N/A,TRUE,"Presentacion";#N/A,#N/A,TRUE,"analisis";#N/A,#N/A,TRUE,"PORTAFOLIO"}</definedName>
    <definedName name="NNN" localSheetId="73">#REF!</definedName>
    <definedName name="NNN" localSheetId="74">#REF!</definedName>
    <definedName name="NNN" localSheetId="75">#REF!</definedName>
    <definedName name="NNN" localSheetId="72">#REF!</definedName>
    <definedName name="NNN" localSheetId="11">#REF!</definedName>
    <definedName name="NNN" localSheetId="12">#REF!</definedName>
    <definedName name="NNN" localSheetId="46">#REF!</definedName>
    <definedName name="NNN" localSheetId="14">#REF!</definedName>
    <definedName name="NNN" localSheetId="15">#REF!</definedName>
    <definedName name="NNN" localSheetId="48">#REF!</definedName>
    <definedName name="NNN" localSheetId="78">#REF!</definedName>
    <definedName name="NNN" localSheetId="17">#REF!</definedName>
    <definedName name="NNN" localSheetId="18">#REF!</definedName>
    <definedName name="NNN" localSheetId="51">#REF!</definedName>
    <definedName name="NNN" localSheetId="36">#REF!</definedName>
    <definedName name="NNN" localSheetId="65">#REF!</definedName>
    <definedName name="NNN" localSheetId="56">#REF!</definedName>
    <definedName name="NNN" localSheetId="27">#REF!</definedName>
    <definedName name="NNN" localSheetId="37">#REF!</definedName>
    <definedName name="NNN" localSheetId="66">#REF!</definedName>
    <definedName name="NNN" localSheetId="38">#REF!</definedName>
    <definedName name="NNN" localSheetId="61">#REF!</definedName>
    <definedName name="NNN" localSheetId="39">#REF!</definedName>
    <definedName name="NNN" localSheetId="9">#REF!</definedName>
    <definedName name="NNN" localSheetId="42">#REF!</definedName>
    <definedName name="NNN" localSheetId="81">#REF!</definedName>
    <definedName name="NNN" localSheetId="82">#REF!</definedName>
    <definedName name="NNN" localSheetId="58">#REF!</definedName>
    <definedName name="NNN" localSheetId="83">#REF!</definedName>
    <definedName name="NNN" localSheetId="59">#REF!</definedName>
    <definedName name="NNN" localSheetId="84">#REF!</definedName>
    <definedName name="NNN">#REF!</definedName>
    <definedName name="NombreNit">'[6]anexos 1,2,3,4'!$T$5:$W$221</definedName>
    <definedName name="NombreTabla">"Dummy"</definedName>
    <definedName name="Nper" localSheetId="68">'Ejemplo  5 CAP4'!#REF!</definedName>
    <definedName name="Nper" localSheetId="69">'Ejemplo  6 CAP4'!$C$8</definedName>
    <definedName name="Nper" localSheetId="64">'Ejemplo 1 CAP 4'!$C$29</definedName>
    <definedName name="Nper" localSheetId="35">'Ejemplo 1(CAP2)'!$E$27</definedName>
    <definedName name="Nper" localSheetId="36">'Ejemplo 2 (CAP 2)'!$E$11</definedName>
    <definedName name="Nper" localSheetId="65">'Ejemplo 2 CAP 4 '!$C$29</definedName>
    <definedName name="Nper" localSheetId="37">'Ejemplo 3 (CAP 2)'!#REF!</definedName>
    <definedName name="Nper" localSheetId="66">'Ejemplo 3 CAP 4'!$C$32</definedName>
    <definedName name="Nper" localSheetId="38">'Ejemplo 4 (CAP 2)'!#REF!</definedName>
    <definedName name="Nper" localSheetId="67">'Ejemplo 4 CAP4'!#REF!</definedName>
    <definedName name="Nper" localSheetId="39">'Ejemplo 5 (CAP 2)'!#REF!</definedName>
    <definedName name="Nper" localSheetId="70">'Ejemplo 7 CAP 4'!#REF!</definedName>
    <definedName name="Nper" localSheetId="9">'Ejemplo 8 (CAP 1) '!#REF!</definedName>
    <definedName name="Nper" localSheetId="43">'Ejemplo 9 (CAP2)'!#REF!</definedName>
    <definedName name="nuevo" localSheetId="46" hidden="1">{#N/A,#N/A,TRUE,"Posicion";#N/A,#N/A,TRUE,"Presentacion";#N/A,#N/A,TRUE,"analisis";#N/A,#N/A,TRUE,"PORTAFOLIO"}</definedName>
    <definedName name="nuevo" localSheetId="51" hidden="1">{#N/A,#N/A,TRUE,"Posicion";#N/A,#N/A,TRUE,"Presentacion";#N/A,#N/A,TRUE,"analisis";#N/A,#N/A,TRUE,"PORTAFOLIO"}</definedName>
    <definedName name="nuevo" localSheetId="53" hidden="1">{#N/A,#N/A,TRUE,"Posicion";#N/A,#N/A,TRUE,"Presentacion";#N/A,#N/A,TRUE,"analisis";#N/A,#N/A,TRUE,"PORTAFOLIO"}</definedName>
    <definedName name="nuevo" localSheetId="56" hidden="1">{#N/A,#N/A,TRUE,"Posicion";#N/A,#N/A,TRUE,"Presentacion";#N/A,#N/A,TRUE,"analisis";#N/A,#N/A,TRUE,"PORTAFOLIO"}</definedName>
    <definedName name="nuevo" localSheetId="54" hidden="1">{#N/A,#N/A,TRUE,"Posicion";#N/A,#N/A,TRUE,"Presentacion";#N/A,#N/A,TRUE,"analisis";#N/A,#N/A,TRUE,"PORTAFOLIO"}</definedName>
    <definedName name="nuevo" localSheetId="61" hidden="1">{#N/A,#N/A,TRUE,"Posicion";#N/A,#N/A,TRUE,"Presentacion";#N/A,#N/A,TRUE,"analisis";#N/A,#N/A,TRUE,"PORTAFOLIO"}</definedName>
    <definedName name="nuevo" hidden="1">{#N/A,#N/A,TRUE,"Posicion";#N/A,#N/A,TRUE,"Presentacion";#N/A,#N/A,TRUE,"analisis";#N/A,#N/A,TRUE,"PORTAFOLIO"}</definedName>
    <definedName name="NUMERO">'[29]anexos 1,2,3,4'!$I$1:$I$65536</definedName>
    <definedName name="numero1" localSheetId="78">#REF!</definedName>
    <definedName name="numero1" localSheetId="27">#REF!</definedName>
    <definedName name="numero1" localSheetId="81">#REF!</definedName>
    <definedName name="numero1" localSheetId="82">#REF!</definedName>
    <definedName name="numero1" localSheetId="58">#REF!</definedName>
    <definedName name="numero1" localSheetId="83">#REF!</definedName>
    <definedName name="numero1" localSheetId="59">#REF!</definedName>
    <definedName name="numero1" localSheetId="84">#REF!</definedName>
    <definedName name="numero1">#REF!</definedName>
    <definedName name="ÑÑ">[7]PFSEM050!$A$1:$F$82</definedName>
    <definedName name="P_politica" localSheetId="73">#REF!</definedName>
    <definedName name="P_politica" localSheetId="74">#REF!</definedName>
    <definedName name="P_politica" localSheetId="75">#REF!</definedName>
    <definedName name="P_politica" localSheetId="72">#REF!</definedName>
    <definedName name="P_politica" localSheetId="11">#REF!</definedName>
    <definedName name="P_politica" localSheetId="12">#REF!</definedName>
    <definedName name="P_politica" localSheetId="46">#REF!</definedName>
    <definedName name="P_politica" localSheetId="14">#REF!</definedName>
    <definedName name="P_politica" localSheetId="15">#REF!</definedName>
    <definedName name="P_politica" localSheetId="48">#REF!</definedName>
    <definedName name="P_politica" localSheetId="78">#REF!</definedName>
    <definedName name="P_politica" localSheetId="17">#REF!</definedName>
    <definedName name="P_politica" localSheetId="18">#REF!</definedName>
    <definedName name="P_politica" localSheetId="51">#REF!</definedName>
    <definedName name="P_politica" localSheetId="36">#REF!</definedName>
    <definedName name="P_politica" localSheetId="65">#REF!</definedName>
    <definedName name="P_politica" localSheetId="56">#REF!</definedName>
    <definedName name="P_politica" localSheetId="27">#REF!</definedName>
    <definedName name="P_politica" localSheetId="37">#REF!</definedName>
    <definedName name="P_politica" localSheetId="66">#REF!</definedName>
    <definedName name="P_politica" localSheetId="38">#REF!</definedName>
    <definedName name="P_politica" localSheetId="61">#REF!</definedName>
    <definedName name="P_politica" localSheetId="39">#REF!</definedName>
    <definedName name="P_politica" localSheetId="9">#REF!</definedName>
    <definedName name="P_politica" localSheetId="42">#REF!</definedName>
    <definedName name="P_politica" localSheetId="81">#REF!</definedName>
    <definedName name="P_politica" localSheetId="82">#REF!</definedName>
    <definedName name="P_politica" localSheetId="58">#REF!</definedName>
    <definedName name="P_politica" localSheetId="83">#REF!</definedName>
    <definedName name="P_politica" localSheetId="59">#REF!</definedName>
    <definedName name="P_politica" localSheetId="84">#REF!</definedName>
    <definedName name="P_politica">#REF!</definedName>
    <definedName name="Pago_año1" localSheetId="73">#REF!</definedName>
    <definedName name="Pago_año1" localSheetId="74">#REF!</definedName>
    <definedName name="Pago_año1" localSheetId="75">#REF!</definedName>
    <definedName name="Pago_año1" localSheetId="72">#REF!</definedName>
    <definedName name="Pago_año1" localSheetId="46">[30]Ejemplo22!$B$15</definedName>
    <definedName name="Pago_año1" localSheetId="14">#REF!</definedName>
    <definedName name="Pago_año1" localSheetId="15">#REF!</definedName>
    <definedName name="Pago_año1" localSheetId="48">#REF!</definedName>
    <definedName name="Pago_año1" localSheetId="78">#REF!</definedName>
    <definedName name="Pago_año1" localSheetId="51">[31]Ejemplo22!$B$15</definedName>
    <definedName name="Pago_año1" localSheetId="53">[4]Ejemplo22!$B$15</definedName>
    <definedName name="Pago_año1" localSheetId="65">#REF!</definedName>
    <definedName name="Pago_año1" localSheetId="56">[32]Ejemplo22!$B$15</definedName>
    <definedName name="Pago_año1" localSheetId="27">#REF!</definedName>
    <definedName name="Pago_año1" localSheetId="54">[4]Ejemplo22!$B$15</definedName>
    <definedName name="Pago_año1" localSheetId="66">#REF!</definedName>
    <definedName name="Pago_año1" localSheetId="61">[33]Ejemplo22!$B$15</definedName>
    <definedName name="Pago_año1" localSheetId="81">#REF!</definedName>
    <definedName name="Pago_año1" localSheetId="82">#REF!</definedName>
    <definedName name="Pago_año1" localSheetId="58">#REF!</definedName>
    <definedName name="Pago_año1" localSheetId="83">#REF!</definedName>
    <definedName name="Pago_año1" localSheetId="59">#REF!</definedName>
    <definedName name="Pago_año1" localSheetId="84">#REF!</definedName>
    <definedName name="Pago_año1">#REF!</definedName>
    <definedName name="Pago_año2" localSheetId="73">#REF!</definedName>
    <definedName name="Pago_año2" localSheetId="74">#REF!</definedName>
    <definedName name="Pago_año2" localSheetId="75">#REF!</definedName>
    <definedName name="Pago_año2" localSheetId="72">#REF!</definedName>
    <definedName name="Pago_año2" localSheetId="46">[30]Ejemplo22!$B$16</definedName>
    <definedName name="Pago_año2" localSheetId="14">#REF!</definedName>
    <definedName name="Pago_año2" localSheetId="15">#REF!</definedName>
    <definedName name="Pago_año2" localSheetId="48">#REF!</definedName>
    <definedName name="Pago_año2" localSheetId="78">#REF!</definedName>
    <definedName name="Pago_año2" localSheetId="51">[31]Ejemplo22!$B$16</definedName>
    <definedName name="Pago_año2" localSheetId="53">[4]Ejemplo22!$B$16</definedName>
    <definedName name="Pago_año2" localSheetId="65">#REF!</definedName>
    <definedName name="Pago_año2" localSheetId="56">[32]Ejemplo22!$B$16</definedName>
    <definedName name="Pago_año2" localSheetId="27">#REF!</definedName>
    <definedName name="Pago_año2" localSheetId="54">[4]Ejemplo22!$B$16</definedName>
    <definedName name="Pago_año2" localSheetId="66">#REF!</definedName>
    <definedName name="Pago_año2" localSheetId="61">[33]Ejemplo22!$B$16</definedName>
    <definedName name="Pago_año2" localSheetId="81">#REF!</definedName>
    <definedName name="Pago_año2" localSheetId="82">#REF!</definedName>
    <definedName name="Pago_año2" localSheetId="58">#REF!</definedName>
    <definedName name="Pago_año2" localSheetId="83">#REF!</definedName>
    <definedName name="Pago_año2" localSheetId="59">#REF!</definedName>
    <definedName name="Pago_año2" localSheetId="84">#REF!</definedName>
    <definedName name="Pago_año2">#REF!</definedName>
    <definedName name="Pago_año3" localSheetId="73">#REF!</definedName>
    <definedName name="Pago_año3" localSheetId="74">#REF!</definedName>
    <definedName name="Pago_año3" localSheetId="75">#REF!</definedName>
    <definedName name="Pago_año3" localSheetId="72">#REF!</definedName>
    <definedName name="Pago_año3" localSheetId="46">[30]Ejemplo22!$B$17</definedName>
    <definedName name="Pago_año3" localSheetId="14">#REF!</definedName>
    <definedName name="Pago_año3" localSheetId="15">#REF!</definedName>
    <definedName name="Pago_año3" localSheetId="48">#REF!</definedName>
    <definedName name="Pago_año3" localSheetId="78">#REF!</definedName>
    <definedName name="Pago_año3" localSheetId="51">[31]Ejemplo22!$B$17</definedName>
    <definedName name="Pago_año3" localSheetId="53">[4]Ejemplo22!$B$17</definedName>
    <definedName name="Pago_año3" localSheetId="65">#REF!</definedName>
    <definedName name="Pago_año3" localSheetId="56">[32]Ejemplo22!$B$17</definedName>
    <definedName name="Pago_año3" localSheetId="27">#REF!</definedName>
    <definedName name="Pago_año3" localSheetId="54">[4]Ejemplo22!$B$17</definedName>
    <definedName name="Pago_año3" localSheetId="66">#REF!</definedName>
    <definedName name="Pago_año3" localSheetId="61">[33]Ejemplo22!$B$17</definedName>
    <definedName name="Pago_año3" localSheetId="81">#REF!</definedName>
    <definedName name="Pago_año3" localSheetId="82">#REF!</definedName>
    <definedName name="Pago_año3" localSheetId="58">#REF!</definedName>
    <definedName name="Pago_año3" localSheetId="83">#REF!</definedName>
    <definedName name="Pago_año3" localSheetId="59">#REF!</definedName>
    <definedName name="Pago_año3" localSheetId="84">#REF!</definedName>
    <definedName name="Pago_año3">#REF!</definedName>
    <definedName name="Pago_año4" localSheetId="73">#REF!</definedName>
    <definedName name="Pago_año4" localSheetId="74">#REF!</definedName>
    <definedName name="Pago_año4" localSheetId="75">#REF!</definedName>
    <definedName name="Pago_año4" localSheetId="72">#REF!</definedName>
    <definedName name="Pago_año4" localSheetId="46">[30]Ejemplo22!$B$18</definedName>
    <definedName name="Pago_año4" localSheetId="14">#REF!</definedName>
    <definedName name="Pago_año4" localSheetId="15">#REF!</definedName>
    <definedName name="Pago_año4" localSheetId="48">#REF!</definedName>
    <definedName name="Pago_año4" localSheetId="78">#REF!</definedName>
    <definedName name="Pago_año4" localSheetId="51">[31]Ejemplo22!$B$18</definedName>
    <definedName name="Pago_año4" localSheetId="53">[4]Ejemplo22!$B$18</definedName>
    <definedName name="Pago_año4" localSheetId="65">#REF!</definedName>
    <definedName name="Pago_año4" localSheetId="56">[32]Ejemplo22!$B$18</definedName>
    <definedName name="Pago_año4" localSheetId="27">#REF!</definedName>
    <definedName name="Pago_año4" localSheetId="54">[4]Ejemplo22!$B$18</definedName>
    <definedName name="Pago_año4" localSheetId="66">#REF!</definedName>
    <definedName name="Pago_año4" localSheetId="61">[33]Ejemplo22!$B$18</definedName>
    <definedName name="Pago_año4" localSheetId="81">#REF!</definedName>
    <definedName name="Pago_año4" localSheetId="82">#REF!</definedName>
    <definedName name="Pago_año4" localSheetId="58">#REF!</definedName>
    <definedName name="Pago_año4" localSheetId="83">#REF!</definedName>
    <definedName name="Pago_año4" localSheetId="59">#REF!</definedName>
    <definedName name="Pago_año4" localSheetId="84">#REF!</definedName>
    <definedName name="Pago_año4">#REF!</definedName>
    <definedName name="Pago_año5" localSheetId="73">#REF!</definedName>
    <definedName name="Pago_año5" localSheetId="74">#REF!</definedName>
    <definedName name="Pago_año5" localSheetId="75">#REF!</definedName>
    <definedName name="Pago_año5" localSheetId="72">#REF!</definedName>
    <definedName name="Pago_año5" localSheetId="46">[30]Ejemplo22!$B$19</definedName>
    <definedName name="Pago_año5" localSheetId="14">#REF!</definedName>
    <definedName name="Pago_año5" localSheetId="15">#REF!</definedName>
    <definedName name="Pago_año5" localSheetId="48">#REF!</definedName>
    <definedName name="Pago_año5" localSheetId="78">#REF!</definedName>
    <definedName name="Pago_año5" localSheetId="51">[31]Ejemplo22!$B$19</definedName>
    <definedName name="Pago_año5" localSheetId="53">[4]Ejemplo22!$B$19</definedName>
    <definedName name="Pago_año5" localSheetId="65">#REF!</definedName>
    <definedName name="Pago_año5" localSheetId="56">[32]Ejemplo22!$B$19</definedName>
    <definedName name="Pago_año5" localSheetId="27">#REF!</definedName>
    <definedName name="Pago_año5" localSheetId="54">[4]Ejemplo22!$B$19</definedName>
    <definedName name="Pago_año5" localSheetId="66">#REF!</definedName>
    <definedName name="Pago_año5" localSheetId="61">[33]Ejemplo22!$B$19</definedName>
    <definedName name="Pago_año5" localSheetId="81">#REF!</definedName>
    <definedName name="Pago_año5" localSheetId="82">#REF!</definedName>
    <definedName name="Pago_año5" localSheetId="58">#REF!</definedName>
    <definedName name="Pago_año5" localSheetId="83">#REF!</definedName>
    <definedName name="Pago_año5" localSheetId="59">#REF!</definedName>
    <definedName name="Pago_año5" localSheetId="84">#REF!</definedName>
    <definedName name="Pago_año5">#REF!</definedName>
    <definedName name="Pago_año6" localSheetId="73">#REF!</definedName>
    <definedName name="Pago_año6" localSheetId="74">#REF!</definedName>
    <definedName name="Pago_año6" localSheetId="75">#REF!</definedName>
    <definedName name="Pago_año6" localSheetId="72">#REF!</definedName>
    <definedName name="Pago_año6" localSheetId="46">[30]Ejemplo22!$B$20</definedName>
    <definedName name="Pago_año6" localSheetId="14">#REF!</definedName>
    <definedName name="Pago_año6" localSheetId="15">#REF!</definedName>
    <definedName name="Pago_año6" localSheetId="48">#REF!</definedName>
    <definedName name="Pago_año6" localSheetId="78">#REF!</definedName>
    <definedName name="Pago_año6" localSheetId="51">[31]Ejemplo22!$B$20</definedName>
    <definedName name="Pago_año6" localSheetId="53">[4]Ejemplo22!$B$20</definedName>
    <definedName name="Pago_año6" localSheetId="65">#REF!</definedName>
    <definedName name="Pago_año6" localSheetId="56">[32]Ejemplo22!$B$20</definedName>
    <definedName name="Pago_año6" localSheetId="27">#REF!</definedName>
    <definedName name="Pago_año6" localSheetId="54">[4]Ejemplo22!$B$20</definedName>
    <definedName name="Pago_año6" localSheetId="66">#REF!</definedName>
    <definedName name="Pago_año6" localSheetId="61">[33]Ejemplo22!$B$20</definedName>
    <definedName name="Pago_año6" localSheetId="81">#REF!</definedName>
    <definedName name="Pago_año6" localSheetId="82">#REF!</definedName>
    <definedName name="Pago_año6" localSheetId="58">#REF!</definedName>
    <definedName name="Pago_año6" localSheetId="83">#REF!</definedName>
    <definedName name="Pago_año6" localSheetId="59">#REF!</definedName>
    <definedName name="Pago_año6" localSheetId="84">#REF!</definedName>
    <definedName name="Pago_año6">#REF!</definedName>
    <definedName name="Pago_año7" localSheetId="73">#REF!</definedName>
    <definedName name="Pago_año7" localSheetId="74">#REF!</definedName>
    <definedName name="Pago_año7" localSheetId="75">#REF!</definedName>
    <definedName name="Pago_año7" localSheetId="72">#REF!</definedName>
    <definedName name="Pago_año7" localSheetId="46">[30]Ejemplo22!$B$21</definedName>
    <definedName name="Pago_año7" localSheetId="14">#REF!</definedName>
    <definedName name="Pago_año7" localSheetId="15">#REF!</definedName>
    <definedName name="Pago_año7" localSheetId="48">#REF!</definedName>
    <definedName name="Pago_año7" localSheetId="78">#REF!</definedName>
    <definedName name="Pago_año7" localSheetId="51">[31]Ejemplo22!$B$21</definedName>
    <definedName name="Pago_año7" localSheetId="53">[4]Ejemplo22!$B$21</definedName>
    <definedName name="Pago_año7" localSheetId="65">#REF!</definedName>
    <definedName name="Pago_año7" localSheetId="56">[32]Ejemplo22!$B$21</definedName>
    <definedName name="Pago_año7" localSheetId="27">#REF!</definedName>
    <definedName name="Pago_año7" localSheetId="54">[4]Ejemplo22!$B$21</definedName>
    <definedName name="Pago_año7" localSheetId="66">#REF!</definedName>
    <definedName name="Pago_año7" localSheetId="61">[33]Ejemplo22!$B$21</definedName>
    <definedName name="Pago_año7" localSheetId="81">#REF!</definedName>
    <definedName name="Pago_año7" localSheetId="82">#REF!</definedName>
    <definedName name="Pago_año7" localSheetId="58">#REF!</definedName>
    <definedName name="Pago_año7" localSheetId="83">#REF!</definedName>
    <definedName name="Pago_año7" localSheetId="59">#REF!</definedName>
    <definedName name="Pago_año7" localSheetId="84">#REF!</definedName>
    <definedName name="Pago_año7">#REF!</definedName>
    <definedName name="Pago_año8" localSheetId="73">#REF!</definedName>
    <definedName name="Pago_año8" localSheetId="74">#REF!</definedName>
    <definedName name="Pago_año8" localSheetId="75">#REF!</definedName>
    <definedName name="Pago_año8" localSheetId="72">#REF!</definedName>
    <definedName name="Pago_año8" localSheetId="46">[30]Ejemplo22!$B$22</definedName>
    <definedName name="Pago_año8" localSheetId="14">#REF!</definedName>
    <definedName name="Pago_año8" localSheetId="15">#REF!</definedName>
    <definedName name="Pago_año8" localSheetId="48">#REF!</definedName>
    <definedName name="Pago_año8" localSheetId="78">#REF!</definedName>
    <definedName name="Pago_año8" localSheetId="51">[31]Ejemplo22!$B$22</definedName>
    <definedName name="Pago_año8" localSheetId="53">[4]Ejemplo22!$B$22</definedName>
    <definedName name="Pago_año8" localSheetId="65">#REF!</definedName>
    <definedName name="Pago_año8" localSheetId="56">[32]Ejemplo22!$B$22</definedName>
    <definedName name="Pago_año8" localSheetId="27">#REF!</definedName>
    <definedName name="Pago_año8" localSheetId="54">[4]Ejemplo22!$B$22</definedName>
    <definedName name="Pago_año8" localSheetId="66">#REF!</definedName>
    <definedName name="Pago_año8" localSheetId="61">[33]Ejemplo22!$B$22</definedName>
    <definedName name="Pago_año8" localSheetId="81">#REF!</definedName>
    <definedName name="Pago_año8" localSheetId="82">#REF!</definedName>
    <definedName name="Pago_año8" localSheetId="58">#REF!</definedName>
    <definedName name="Pago_año8" localSheetId="83">#REF!</definedName>
    <definedName name="Pago_año8" localSheetId="59">#REF!</definedName>
    <definedName name="Pago_año8" localSheetId="84">#REF!</definedName>
    <definedName name="Pago_año8">#REF!</definedName>
    <definedName name="Pago_año9" localSheetId="73">#REF!</definedName>
    <definedName name="Pago_año9" localSheetId="74">#REF!</definedName>
    <definedName name="Pago_año9" localSheetId="75">#REF!</definedName>
    <definedName name="Pago_año9" localSheetId="72">#REF!</definedName>
    <definedName name="Pago_año9" localSheetId="46">[30]Ejemplo22!$B$23</definedName>
    <definedName name="Pago_año9" localSheetId="14">#REF!</definedName>
    <definedName name="Pago_año9" localSheetId="15">#REF!</definedName>
    <definedName name="Pago_año9" localSheetId="48">#REF!</definedName>
    <definedName name="Pago_año9" localSheetId="78">#REF!</definedName>
    <definedName name="Pago_año9" localSheetId="51">[31]Ejemplo22!$B$23</definedName>
    <definedName name="Pago_año9" localSheetId="53">[4]Ejemplo22!$B$23</definedName>
    <definedName name="Pago_año9" localSheetId="65">#REF!</definedName>
    <definedName name="Pago_año9" localSheetId="56">[32]Ejemplo22!$B$23</definedName>
    <definedName name="Pago_año9" localSheetId="27">#REF!</definedName>
    <definedName name="Pago_año9" localSheetId="54">[4]Ejemplo22!$B$23</definedName>
    <definedName name="Pago_año9" localSheetId="66">#REF!</definedName>
    <definedName name="Pago_año9" localSheetId="61">[33]Ejemplo22!$B$23</definedName>
    <definedName name="Pago_año9" localSheetId="81">#REF!</definedName>
    <definedName name="Pago_año9" localSheetId="82">#REF!</definedName>
    <definedName name="Pago_año9" localSheetId="58">#REF!</definedName>
    <definedName name="Pago_año9" localSheetId="83">#REF!</definedName>
    <definedName name="Pago_año9" localSheetId="59">#REF!</definedName>
    <definedName name="Pago_año9" localSheetId="84">#REF!</definedName>
    <definedName name="Pago_año9">#REF!</definedName>
    <definedName name="pdfopt" localSheetId="54">'Ejemplo 2O CAP2'!$E$239</definedName>
    <definedName name="PENSIONES" localSheetId="78">#REF!</definedName>
    <definedName name="PENSIONES" localSheetId="27">#REF!</definedName>
    <definedName name="PENSIONES" localSheetId="81">#REF!</definedName>
    <definedName name="PENSIONES" localSheetId="82">#REF!</definedName>
    <definedName name="PENSIONES" localSheetId="58">#REF!</definedName>
    <definedName name="PENSIONES" localSheetId="83">#REF!</definedName>
    <definedName name="PENSIONES" localSheetId="59">#REF!</definedName>
    <definedName name="PENSIONES" localSheetId="84">#REF!</definedName>
    <definedName name="PENSIONES">#REF!</definedName>
    <definedName name="penvoluntarias" localSheetId="78">#REF!</definedName>
    <definedName name="penvoluntarias" localSheetId="27">#REF!</definedName>
    <definedName name="penvoluntarias" localSheetId="81">#REF!</definedName>
    <definedName name="penvoluntarias" localSheetId="82">#REF!</definedName>
    <definedName name="penvoluntarias" localSheetId="58">#REF!</definedName>
    <definedName name="penvoluntarias" localSheetId="83">#REF!</definedName>
    <definedName name="penvoluntarias" localSheetId="59">#REF!</definedName>
    <definedName name="penvoluntarias" localSheetId="84">#REF!</definedName>
    <definedName name="penvoluntarias">#REF!</definedName>
    <definedName name="Periodicidad">'[6]anexos 1,2,3,4'!$A$5:$C$14</definedName>
    <definedName name="Pfsem050" localSheetId="73">#REF!</definedName>
    <definedName name="Pfsem050" localSheetId="74">#REF!</definedName>
    <definedName name="Pfsem050" localSheetId="75">#REF!</definedName>
    <definedName name="Pfsem050" localSheetId="72">#REF!</definedName>
    <definedName name="Pfsem050" localSheetId="11">#REF!</definedName>
    <definedName name="Pfsem050" localSheetId="12">#REF!</definedName>
    <definedName name="Pfsem050" localSheetId="46">#REF!</definedName>
    <definedName name="Pfsem050" localSheetId="14">#REF!</definedName>
    <definedName name="Pfsem050" localSheetId="15">#REF!</definedName>
    <definedName name="Pfsem050" localSheetId="48">#REF!</definedName>
    <definedName name="Pfsem050" localSheetId="78">#REF!</definedName>
    <definedName name="Pfsem050" localSheetId="17">#REF!</definedName>
    <definedName name="Pfsem050" localSheetId="18">#REF!</definedName>
    <definedName name="Pfsem050" localSheetId="51">#REF!</definedName>
    <definedName name="Pfsem050" localSheetId="36">#REF!</definedName>
    <definedName name="Pfsem050" localSheetId="65">#REF!</definedName>
    <definedName name="Pfsem050" localSheetId="56">#REF!</definedName>
    <definedName name="Pfsem050" localSheetId="27">#REF!</definedName>
    <definedName name="Pfsem050" localSheetId="37">#REF!</definedName>
    <definedName name="Pfsem050" localSheetId="66">#REF!</definedName>
    <definedName name="Pfsem050" localSheetId="38">#REF!</definedName>
    <definedName name="Pfsem050" localSheetId="61">#REF!</definedName>
    <definedName name="Pfsem050" localSheetId="39">#REF!</definedName>
    <definedName name="Pfsem050" localSheetId="9">#REF!</definedName>
    <definedName name="Pfsem050" localSheetId="42">#REF!</definedName>
    <definedName name="Pfsem050" localSheetId="81">#REF!</definedName>
    <definedName name="Pfsem050" localSheetId="82">#REF!</definedName>
    <definedName name="Pfsem050" localSheetId="58">#REF!</definedName>
    <definedName name="Pfsem050" localSheetId="83">#REF!</definedName>
    <definedName name="Pfsem050" localSheetId="59">#REF!</definedName>
    <definedName name="Pfsem050" localSheetId="84">#REF!</definedName>
    <definedName name="Pfsem050">#REF!</definedName>
    <definedName name="pjk">[34]PFSEM050!$A$1:$F$116</definedName>
    <definedName name="Plazo_en_años" localSheetId="73">'Ejemplo  10 CAP4'!#REF!</definedName>
    <definedName name="Plazo_en_años" localSheetId="74">'Ejemplo  11 CAP 4'!#REF!</definedName>
    <definedName name="Plazo_en_años" localSheetId="75">'Ejemplo  12 CAP 4'!#REF!</definedName>
    <definedName name="Plazo_en_años" localSheetId="71">'Ejemplo  8 CAP4'!#REF!</definedName>
    <definedName name="Plazo_en_años" localSheetId="72">'Ejemplo  9 CAP4 '!#REF!</definedName>
    <definedName name="POIIUYGH" localSheetId="73">#REF!</definedName>
    <definedName name="POIIUYGH" localSheetId="74">#REF!</definedName>
    <definedName name="POIIUYGH" localSheetId="75">#REF!</definedName>
    <definedName name="POIIUYGH" localSheetId="72">#REF!</definedName>
    <definedName name="POIIUYGH" localSheetId="11">#REF!</definedName>
    <definedName name="POIIUYGH" localSheetId="12">#REF!</definedName>
    <definedName name="POIIUYGH" localSheetId="46">#REF!</definedName>
    <definedName name="POIIUYGH" localSheetId="14">#REF!</definedName>
    <definedName name="POIIUYGH" localSheetId="15">#REF!</definedName>
    <definedName name="POIIUYGH" localSheetId="48">#REF!</definedName>
    <definedName name="POIIUYGH" localSheetId="78">#REF!</definedName>
    <definedName name="POIIUYGH" localSheetId="17">#REF!</definedName>
    <definedName name="POIIUYGH" localSheetId="18">#REF!</definedName>
    <definedName name="POIIUYGH" localSheetId="51">#REF!</definedName>
    <definedName name="POIIUYGH" localSheetId="36">#REF!</definedName>
    <definedName name="POIIUYGH" localSheetId="65">#REF!</definedName>
    <definedName name="POIIUYGH" localSheetId="56">#REF!</definedName>
    <definedName name="POIIUYGH" localSheetId="27">#REF!</definedName>
    <definedName name="POIIUYGH" localSheetId="37">#REF!</definedName>
    <definedName name="POIIUYGH" localSheetId="66">#REF!</definedName>
    <definedName name="POIIUYGH" localSheetId="38">#REF!</definedName>
    <definedName name="POIIUYGH" localSheetId="61">#REF!</definedName>
    <definedName name="POIIUYGH" localSheetId="39">#REF!</definedName>
    <definedName name="POIIUYGH" localSheetId="9">#REF!</definedName>
    <definedName name="POIIUYGH" localSheetId="42">#REF!</definedName>
    <definedName name="POIIUYGH" localSheetId="81">#REF!</definedName>
    <definedName name="POIIUYGH" localSheetId="82">#REF!</definedName>
    <definedName name="POIIUYGH" localSheetId="58">#REF!</definedName>
    <definedName name="POIIUYGH" localSheetId="83">#REF!</definedName>
    <definedName name="POIIUYGH" localSheetId="59">#REF!</definedName>
    <definedName name="POIIUYGH" localSheetId="84">#REF!</definedName>
    <definedName name="POIIUYGH">#REF!</definedName>
    <definedName name="premium1">'[29]anexos 1,2,3,4'!$I$1:$AT$65536</definedName>
    <definedName name="qq" hidden="1">{#N/A,#N/A,TRUE,"Posicion";#N/A,#N/A,TRUE,"Presentacion";#N/A,#N/A,TRUE,"analisis";#N/A,#N/A,TRUE,"PORTAFOLIO"}</definedName>
    <definedName name="QUERY3" localSheetId="46" hidden="1">{#N/A,#N/A,TRUE,"Posicion";#N/A,#N/A,TRUE,"Presentacion";#N/A,#N/A,TRUE,"analisis";#N/A,#N/A,TRUE,"PORTAFOLIO"}</definedName>
    <definedName name="QUERY3" localSheetId="51" hidden="1">{#N/A,#N/A,TRUE,"Posicion";#N/A,#N/A,TRUE,"Presentacion";#N/A,#N/A,TRUE,"analisis";#N/A,#N/A,TRUE,"PORTAFOLIO"}</definedName>
    <definedName name="QUERY3" localSheetId="53" hidden="1">{#N/A,#N/A,TRUE,"Posicion";#N/A,#N/A,TRUE,"Presentacion";#N/A,#N/A,TRUE,"analisis";#N/A,#N/A,TRUE,"PORTAFOLIO"}</definedName>
    <definedName name="QUERY3" localSheetId="56" hidden="1">{#N/A,#N/A,TRUE,"Posicion";#N/A,#N/A,TRUE,"Presentacion";#N/A,#N/A,TRUE,"analisis";#N/A,#N/A,TRUE,"PORTAFOLIO"}</definedName>
    <definedName name="QUERY3" localSheetId="54" hidden="1">{#N/A,#N/A,TRUE,"Posicion";#N/A,#N/A,TRUE,"Presentacion";#N/A,#N/A,TRUE,"analisis";#N/A,#N/A,TRUE,"PORTAFOLIO"}</definedName>
    <definedName name="QUERY3" localSheetId="61" hidden="1">{#N/A,#N/A,TRUE,"Posicion";#N/A,#N/A,TRUE,"Presentacion";#N/A,#N/A,TRUE,"analisis";#N/A,#N/A,TRUE,"PORTAFOLIO"}</definedName>
    <definedName name="QUERY3" hidden="1">{#N/A,#N/A,TRUE,"Posicion";#N/A,#N/A,TRUE,"Presentacion";#N/A,#N/A,TRUE,"analisis";#N/A,#N/A,TRUE,"PORTAFOLIO"}</definedName>
    <definedName name="RANGO" localSheetId="78">#REF!</definedName>
    <definedName name="RANGO" localSheetId="27">#REF!</definedName>
    <definedName name="RANGO" localSheetId="81">#REF!</definedName>
    <definedName name="RANGO" localSheetId="82">#REF!</definedName>
    <definedName name="RANGO" localSheetId="58">#REF!</definedName>
    <definedName name="RANGO" localSheetId="83">#REF!</definedName>
    <definedName name="RANGO" localSheetId="59">#REF!</definedName>
    <definedName name="RANGO" localSheetId="84">#REF!</definedName>
    <definedName name="RANGO">#REF!</definedName>
    <definedName name="Recover">[35]Macro1!$A$54</definedName>
    <definedName name="RemFin" localSheetId="73">#REF!</definedName>
    <definedName name="RemFin" localSheetId="74">#REF!</definedName>
    <definedName name="RemFin" localSheetId="75">#REF!</definedName>
    <definedName name="RemFin" localSheetId="72">#REF!</definedName>
    <definedName name="RemFin" localSheetId="11">#REF!</definedName>
    <definedName name="RemFin" localSheetId="12">#REF!</definedName>
    <definedName name="RemFin" localSheetId="46">#REF!</definedName>
    <definedName name="RemFin" localSheetId="14">#REF!</definedName>
    <definedName name="RemFin" localSheetId="15">#REF!</definedName>
    <definedName name="RemFin" localSheetId="48">#REF!</definedName>
    <definedName name="RemFin" localSheetId="78">#REF!</definedName>
    <definedName name="RemFin" localSheetId="17">#REF!</definedName>
    <definedName name="RemFin" localSheetId="18">#REF!</definedName>
    <definedName name="RemFin" localSheetId="51">#REF!</definedName>
    <definedName name="RemFin" localSheetId="36">#REF!</definedName>
    <definedName name="RemFin" localSheetId="65">#REF!</definedName>
    <definedName name="RemFin" localSheetId="56">#REF!</definedName>
    <definedName name="RemFin" localSheetId="27">#REF!</definedName>
    <definedName name="RemFin" localSheetId="37">#REF!</definedName>
    <definedName name="RemFin" localSheetId="66">#REF!</definedName>
    <definedName name="RemFin" localSheetId="38">#REF!</definedName>
    <definedName name="RemFin" localSheetId="61">#REF!</definedName>
    <definedName name="RemFin" localSheetId="39">#REF!</definedName>
    <definedName name="RemFin" localSheetId="9">#REF!</definedName>
    <definedName name="RemFin" localSheetId="42">#REF!</definedName>
    <definedName name="RemFin" localSheetId="81">#REF!</definedName>
    <definedName name="RemFin" localSheetId="82">#REF!</definedName>
    <definedName name="RemFin" localSheetId="58">#REF!</definedName>
    <definedName name="RemFin" localSheetId="83">#REF!</definedName>
    <definedName name="RemFin" localSheetId="59">#REF!</definedName>
    <definedName name="RemFin" localSheetId="84">#REF!</definedName>
    <definedName name="RemFin">#REF!</definedName>
    <definedName name="RemIni" localSheetId="73">#REF!</definedName>
    <definedName name="RemIni" localSheetId="74">#REF!</definedName>
    <definedName name="RemIni" localSheetId="75">#REF!</definedName>
    <definedName name="RemIni" localSheetId="72">#REF!</definedName>
    <definedName name="RemIni" localSheetId="11">#REF!</definedName>
    <definedName name="RemIni" localSheetId="12">#REF!</definedName>
    <definedName name="RemIni" localSheetId="46">#REF!</definedName>
    <definedName name="RemIni" localSheetId="14">#REF!</definedName>
    <definedName name="RemIni" localSheetId="15">#REF!</definedName>
    <definedName name="RemIni" localSheetId="48">#REF!</definedName>
    <definedName name="RemIni" localSheetId="78">#REF!</definedName>
    <definedName name="RemIni" localSheetId="17">#REF!</definedName>
    <definedName name="RemIni" localSheetId="18">#REF!</definedName>
    <definedName name="RemIni" localSheetId="51">#REF!</definedName>
    <definedName name="RemIni" localSheetId="36">#REF!</definedName>
    <definedName name="RemIni" localSheetId="65">#REF!</definedName>
    <definedName name="RemIni" localSheetId="56">#REF!</definedName>
    <definedName name="RemIni" localSheetId="27">#REF!</definedName>
    <definedName name="RemIni" localSheetId="37">#REF!</definedName>
    <definedName name="RemIni" localSheetId="66">#REF!</definedName>
    <definedName name="RemIni" localSheetId="38">#REF!</definedName>
    <definedName name="RemIni" localSheetId="61">#REF!</definedName>
    <definedName name="RemIni" localSheetId="39">#REF!</definedName>
    <definedName name="RemIni" localSheetId="9">#REF!</definedName>
    <definedName name="RemIni" localSheetId="42">#REF!</definedName>
    <definedName name="RemIni" localSheetId="81">#REF!</definedName>
    <definedName name="RemIni" localSheetId="82">#REF!</definedName>
    <definedName name="RemIni" localSheetId="58">#REF!</definedName>
    <definedName name="RemIni" localSheetId="83">#REF!</definedName>
    <definedName name="RemIni" localSheetId="59">#REF!</definedName>
    <definedName name="RemIni" localSheetId="84">#REF!</definedName>
    <definedName name="RemIni">#REF!</definedName>
    <definedName name="RENATOBLIGATORIAS">[19]BASEGRAF!$K$6:$R$10</definedName>
    <definedName name="RENTAOBLIGATORIAS">[19]BASEGRAF!$K$6:$R$10</definedName>
    <definedName name="RENTAVOL">[19]BASEGRAF!$Z$72:$AV$76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R" localSheetId="78">#REF!</definedName>
    <definedName name="RR" localSheetId="27">#REF!</definedName>
    <definedName name="RR" localSheetId="81">#REF!</definedName>
    <definedName name="RR" localSheetId="82">#REF!</definedName>
    <definedName name="RR" localSheetId="83">#REF!</definedName>
    <definedName name="RR" localSheetId="84">#REF!</definedName>
    <definedName name="RR">#REF!</definedName>
    <definedName name="rtthrth" localSheetId="56">[11]TITULOS!$H$55:$I$70</definedName>
    <definedName name="rtthrth" localSheetId="61">[12]TITULOS!$H$55:$I$70</definedName>
    <definedName name="rtthrth">[10]TITULOS!$H$55:$I$70</definedName>
    <definedName name="S" localSheetId="46" hidden="1">{#N/A,#N/A,TRUE,"Posicion";#N/A,#N/A,TRUE,"Presentacion";#N/A,#N/A,TRUE,"analisis";#N/A,#N/A,TRUE,"PORTAFOLIO"}</definedName>
    <definedName name="S" localSheetId="51" hidden="1">{#N/A,#N/A,TRUE,"Posicion";#N/A,#N/A,TRUE,"Presentacion";#N/A,#N/A,TRUE,"analisis";#N/A,#N/A,TRUE,"PORTAFOLIO"}</definedName>
    <definedName name="S" localSheetId="53" hidden="1">{#N/A,#N/A,TRUE,"Posicion";#N/A,#N/A,TRUE,"Presentacion";#N/A,#N/A,TRUE,"analisis";#N/A,#N/A,TRUE,"PORTAFOLIO"}</definedName>
    <definedName name="S" localSheetId="56" hidden="1">{#N/A,#N/A,TRUE,"Posicion";#N/A,#N/A,TRUE,"Presentacion";#N/A,#N/A,TRUE,"analisis";#N/A,#N/A,TRUE,"PORTAFOLIO"}</definedName>
    <definedName name="S" localSheetId="54" hidden="1">{#N/A,#N/A,TRUE,"Posicion";#N/A,#N/A,TRUE,"Presentacion";#N/A,#N/A,TRUE,"analisis";#N/A,#N/A,TRUE,"PORTAFOLIO"}</definedName>
    <definedName name="S" localSheetId="61" hidden="1">{#N/A,#N/A,TRUE,"Posicion";#N/A,#N/A,TRUE,"Presentacion";#N/A,#N/A,TRUE,"analisis";#N/A,#N/A,TRUE,"PORTAFOLIO"}</definedName>
    <definedName name="S" hidden="1">{#N/A,#N/A,TRUE,"Posicion";#N/A,#N/A,TRUE,"Presentacion";#N/A,#N/A,TRUE,"analisis";#N/A,#N/A,TRUE,"PORTAFOLIO"}</definedName>
    <definedName name="SAPI">#REF!</definedName>
    <definedName name="sgrsr" localSheetId="73">#REF!</definedName>
    <definedName name="sgrsr" localSheetId="74">#REF!</definedName>
    <definedName name="sgrsr" localSheetId="75">#REF!</definedName>
    <definedName name="sgrsr" localSheetId="72">#REF!</definedName>
    <definedName name="sgrsr" localSheetId="11">#REF!</definedName>
    <definedName name="sgrsr" localSheetId="12">#REF!</definedName>
    <definedName name="sgrsr" localSheetId="46">#REF!</definedName>
    <definedName name="sgrsr" localSheetId="14">#REF!</definedName>
    <definedName name="sgrsr" localSheetId="15">#REF!</definedName>
    <definedName name="sgrsr" localSheetId="48">#REF!</definedName>
    <definedName name="sgrsr" localSheetId="78">#REF!</definedName>
    <definedName name="sgrsr" localSheetId="17">#REF!</definedName>
    <definedName name="sgrsr" localSheetId="18">#REF!</definedName>
    <definedName name="sgrsr" localSheetId="51">#REF!</definedName>
    <definedName name="sgrsr" localSheetId="36">#REF!</definedName>
    <definedName name="sgrsr" localSheetId="65">#REF!</definedName>
    <definedName name="sgrsr" localSheetId="56">#REF!</definedName>
    <definedName name="sgrsr" localSheetId="27">#REF!</definedName>
    <definedName name="sgrsr" localSheetId="37">#REF!</definedName>
    <definedName name="sgrsr" localSheetId="66">#REF!</definedName>
    <definedName name="sgrsr" localSheetId="38">#REF!</definedName>
    <definedName name="sgrsr" localSheetId="61">#REF!</definedName>
    <definedName name="sgrsr" localSheetId="39">#REF!</definedName>
    <definedName name="sgrsr" localSheetId="9">#REF!</definedName>
    <definedName name="sgrsr" localSheetId="42">#REF!</definedName>
    <definedName name="sgrsr" localSheetId="81">#REF!</definedName>
    <definedName name="sgrsr" localSheetId="82">#REF!</definedName>
    <definedName name="sgrsr" localSheetId="58">#REF!</definedName>
    <definedName name="sgrsr" localSheetId="83">#REF!</definedName>
    <definedName name="sgrsr" localSheetId="59">#REF!</definedName>
    <definedName name="sgrsr" localSheetId="84">#REF!</definedName>
    <definedName name="sgrsr">#REF!</definedName>
    <definedName name="Sheet1" localSheetId="78">#REF!</definedName>
    <definedName name="Sheet1" localSheetId="27">#REF!</definedName>
    <definedName name="Sheet1" localSheetId="81">#REF!</definedName>
    <definedName name="Sheet1" localSheetId="82">#REF!</definedName>
    <definedName name="Sheet1" localSheetId="58">#REF!</definedName>
    <definedName name="Sheet1" localSheetId="83">#REF!</definedName>
    <definedName name="Sheet1" localSheetId="59">#REF!</definedName>
    <definedName name="Sheet1" localSheetId="84">#REF!</definedName>
    <definedName name="Sheet1">#REF!</definedName>
    <definedName name="SS">'[36]anexos 1,2,3,4'!$L$36:$M$81</definedName>
    <definedName name="sswww" localSheetId="73">#REF!</definedName>
    <definedName name="sswww" localSheetId="74">#REF!</definedName>
    <definedName name="sswww" localSheetId="75">#REF!</definedName>
    <definedName name="sswww" localSheetId="72">#REF!</definedName>
    <definedName name="sswww" localSheetId="11">#REF!</definedName>
    <definedName name="sswww" localSheetId="12">#REF!</definedName>
    <definedName name="sswww" localSheetId="46">#REF!</definedName>
    <definedName name="sswww" localSheetId="14">#REF!</definedName>
    <definedName name="sswww" localSheetId="15">#REF!</definedName>
    <definedName name="sswww" localSheetId="48">#REF!</definedName>
    <definedName name="sswww" localSheetId="78">#REF!</definedName>
    <definedName name="sswww" localSheetId="17">#REF!</definedName>
    <definedName name="sswww" localSheetId="18">#REF!</definedName>
    <definedName name="sswww" localSheetId="51">#REF!</definedName>
    <definedName name="sswww" localSheetId="36">#REF!</definedName>
    <definedName name="sswww" localSheetId="65">#REF!</definedName>
    <definedName name="sswww" localSheetId="56">#REF!</definedName>
    <definedName name="sswww" localSheetId="27">#REF!</definedName>
    <definedName name="sswww" localSheetId="37">#REF!</definedName>
    <definedName name="sswww" localSheetId="66">#REF!</definedName>
    <definedName name="sswww" localSheetId="38">#REF!</definedName>
    <definedName name="sswww" localSheetId="61">#REF!</definedName>
    <definedName name="sswww" localSheetId="39">#REF!</definedName>
    <definedName name="sswww" localSheetId="9">#REF!</definedName>
    <definedName name="sswww" localSheetId="42">#REF!</definedName>
    <definedName name="sswww" localSheetId="81">#REF!</definedName>
    <definedName name="sswww" localSheetId="82">#REF!</definedName>
    <definedName name="sswww" localSheetId="58">#REF!</definedName>
    <definedName name="sswww" localSheetId="83">#REF!</definedName>
    <definedName name="sswww" localSheetId="59">#REF!</definedName>
    <definedName name="sswww" localSheetId="84">#REF!</definedName>
    <definedName name="sswww">#REF!</definedName>
    <definedName name="T_denom">[10]TITULOS!$H$8:$I$30</definedName>
    <definedName name="t_fondo" localSheetId="73">#REF!</definedName>
    <definedName name="t_fondo" localSheetId="74">#REF!</definedName>
    <definedName name="t_fondo" localSheetId="75">#REF!</definedName>
    <definedName name="t_fondo" localSheetId="72">#REF!</definedName>
    <definedName name="t_fondo" localSheetId="11">#REF!</definedName>
    <definedName name="t_fondo" localSheetId="12">#REF!</definedName>
    <definedName name="t_fondo" localSheetId="46">#REF!</definedName>
    <definedName name="t_fondo" localSheetId="14">#REF!</definedName>
    <definedName name="t_fondo" localSheetId="15">#REF!</definedName>
    <definedName name="t_fondo" localSheetId="48">#REF!</definedName>
    <definedName name="t_fondo" localSheetId="78">#REF!</definedName>
    <definedName name="t_fondo" localSheetId="17">#REF!</definedName>
    <definedName name="t_fondo" localSheetId="18">#REF!</definedName>
    <definedName name="t_fondo" localSheetId="51">#REF!</definedName>
    <definedName name="t_fondo" localSheetId="36">#REF!</definedName>
    <definedName name="t_fondo" localSheetId="65">#REF!</definedName>
    <definedName name="t_fondo" localSheetId="56">#REF!</definedName>
    <definedName name="t_fondo" localSheetId="27">#REF!</definedName>
    <definedName name="t_fondo" localSheetId="37">#REF!</definedName>
    <definedName name="t_fondo" localSheetId="66">#REF!</definedName>
    <definedName name="t_fondo" localSheetId="38">#REF!</definedName>
    <definedName name="t_fondo" localSheetId="61">#REF!</definedName>
    <definedName name="t_fondo" localSheetId="39">#REF!</definedName>
    <definedName name="t_fondo" localSheetId="9">#REF!</definedName>
    <definedName name="t_fondo" localSheetId="42">#REF!</definedName>
    <definedName name="t_fondo" localSheetId="81">#REF!</definedName>
    <definedName name="t_fondo" localSheetId="82">#REF!</definedName>
    <definedName name="t_fondo" localSheetId="58">#REF!</definedName>
    <definedName name="t_fondo" localSheetId="83">#REF!</definedName>
    <definedName name="t_fondo" localSheetId="59">#REF!</definedName>
    <definedName name="t_fondo" localSheetId="84">#REF!</definedName>
    <definedName name="t_fondo">#REF!</definedName>
    <definedName name="tablatipos">[26]Ej6!$L$13:$O$22</definedName>
    <definedName name="tablax">[26]Ej10!$L$5:$O$14</definedName>
    <definedName name="TableName">"Dummy"</definedName>
    <definedName name="tasa" localSheetId="73">#REF!</definedName>
    <definedName name="tasa" localSheetId="74">#REF!</definedName>
    <definedName name="tasa" localSheetId="75">#REF!</definedName>
    <definedName name="Tasa" localSheetId="68">'Ejemplo  5 CAP4'!#REF!</definedName>
    <definedName name="Tasa" localSheetId="69">'Ejemplo  6 CAP4'!$C$7</definedName>
    <definedName name="tasa" localSheetId="72">#REF!</definedName>
    <definedName name="Tasa" localSheetId="64">'Ejemplo 1 CAP 4'!$C$28</definedName>
    <definedName name="Tasa" localSheetId="35">'Ejemplo 1(CAP2)'!$E$26</definedName>
    <definedName name="tasa" localSheetId="14">#REF!</definedName>
    <definedName name="tasa" localSheetId="15">#REF!</definedName>
    <definedName name="tasa" localSheetId="48">#REF!</definedName>
    <definedName name="tasa" localSheetId="78">#REF!</definedName>
    <definedName name="tasa" localSheetId="51">#REF!</definedName>
    <definedName name="Tasa" localSheetId="36">'Ejemplo 2 (CAP 2)'!$E$10</definedName>
    <definedName name="Tasa" localSheetId="65">'Ejemplo 2 CAP 4 '!$C$28</definedName>
    <definedName name="tasa" localSheetId="27">#REF!</definedName>
    <definedName name="Tasa" localSheetId="37">'Ejemplo 3 (CAP 2)'!#REF!</definedName>
    <definedName name="Tasa" localSheetId="66">'Ejemplo 3 CAP 4'!$C$28</definedName>
    <definedName name="Tasa" localSheetId="38">'Ejemplo 4 (CAP 2)'!#REF!</definedName>
    <definedName name="tasa" localSheetId="61">#REF!</definedName>
    <definedName name="Tasa" localSheetId="67">'Ejemplo 4 CAP4'!#REF!</definedName>
    <definedName name="Tasa" localSheetId="39">'Ejemplo 5 (CAP 2)'!#REF!</definedName>
    <definedName name="Tasa" localSheetId="70">'Ejemplo 7 CAP 4'!#REF!</definedName>
    <definedName name="Tasa" localSheetId="43">'Ejemplo 9 (CAP2)'!#REF!</definedName>
    <definedName name="tasa" localSheetId="81">#REF!</definedName>
    <definedName name="tasa" localSheetId="82">#REF!</definedName>
    <definedName name="tasa" localSheetId="58">#REF!</definedName>
    <definedName name="tasa" localSheetId="83">#REF!</definedName>
    <definedName name="tasa" localSheetId="59">#REF!</definedName>
    <definedName name="tasa" localSheetId="84">#REF!</definedName>
    <definedName name="tasa">#REF!</definedName>
    <definedName name="Tasa_anual" localSheetId="73">'Ejemplo  10 CAP4'!#REF!</definedName>
    <definedName name="Tasa_anual" localSheetId="74">'Ejemplo  11 CAP 4'!#REF!</definedName>
    <definedName name="Tasa_anual" localSheetId="75">'Ejemplo  12 CAP 4'!#REF!</definedName>
    <definedName name="Tasa_anual" localSheetId="71">'Ejemplo  8 CAP4'!#REF!</definedName>
    <definedName name="Tasa_anual" localSheetId="72">'Ejemplo  9 CAP4 '!#REF!</definedName>
    <definedName name="Tasa_anual" localSheetId="44">'Ejemplo 10 cap2'!$C$20</definedName>
    <definedName name="Tasa_anual" localSheetId="45">'Ejemplo 11 (cap2) '!$C$25</definedName>
    <definedName name="Tasa_anual" localSheetId="46">'Ejemplo 12 CAP2'!#REF!</definedName>
    <definedName name="Tasa_anual" localSheetId="47">'Ejemplo 13 CAP2'!#REF!</definedName>
    <definedName name="Tasa_anual" localSheetId="48">'Ejemplo 14 CAP2'!#REF!</definedName>
    <definedName name="Tasa_periodica_crecimiento" localSheetId="73">#REF!</definedName>
    <definedName name="Tasa_periodica_crecimiento" localSheetId="74">#REF!</definedName>
    <definedName name="Tasa_periodica_crecimiento" localSheetId="75">#REF!</definedName>
    <definedName name="Tasa_periodica_crecimiento" localSheetId="72">#REF!</definedName>
    <definedName name="Tasa_periodica_crecimiento" localSheetId="46">[30]Ejemplo22!$B$9</definedName>
    <definedName name="Tasa_periodica_crecimiento" localSheetId="14">#REF!</definedName>
    <definedName name="Tasa_periodica_crecimiento" localSheetId="15">#REF!</definedName>
    <definedName name="Tasa_periodica_crecimiento" localSheetId="48">#REF!</definedName>
    <definedName name="Tasa_periodica_crecimiento" localSheetId="78">#REF!</definedName>
    <definedName name="Tasa_periodica_crecimiento" localSheetId="51">[31]Ejemplo22!$B$9</definedName>
    <definedName name="Tasa_periodica_crecimiento" localSheetId="53">[4]Ejemplo22!$B$9</definedName>
    <definedName name="Tasa_periodica_crecimiento" localSheetId="65">#REF!</definedName>
    <definedName name="Tasa_periodica_crecimiento" localSheetId="56">[32]Ejemplo22!$B$9</definedName>
    <definedName name="Tasa_periodica_crecimiento" localSheetId="27">#REF!</definedName>
    <definedName name="Tasa_periodica_crecimiento" localSheetId="54">[4]Ejemplo22!$B$9</definedName>
    <definedName name="Tasa_periodica_crecimiento" localSheetId="66">#REF!</definedName>
    <definedName name="Tasa_periodica_crecimiento" localSheetId="61">[33]Ejemplo22!$B$9</definedName>
    <definedName name="Tasa_periodica_crecimiento" localSheetId="81">#REF!</definedName>
    <definedName name="Tasa_periodica_crecimiento" localSheetId="82">#REF!</definedName>
    <definedName name="Tasa_periodica_crecimiento" localSheetId="58">#REF!</definedName>
    <definedName name="Tasa_periodica_crecimiento" localSheetId="83">#REF!</definedName>
    <definedName name="Tasa_periodica_crecimiento" localSheetId="59">#REF!</definedName>
    <definedName name="Tasa_periodica_crecimiento" localSheetId="84">#REF!</definedName>
    <definedName name="Tasa_periodica_crecimiento">#REF!</definedName>
    <definedName name="TasaBasica">'[6]anexos 1,2,3,4'!$E$18:$G$54</definedName>
    <definedName name="TASACESANTIA">[19]BASEGRAF!$T$174:$AA$182</definedName>
    <definedName name="TASADCTO" localSheetId="78">#REF!</definedName>
    <definedName name="TASADCTO" localSheetId="27">#REF!</definedName>
    <definedName name="TASADCTO" localSheetId="81">#REF!</definedName>
    <definedName name="TASADCTO" localSheetId="82">#REF!</definedName>
    <definedName name="TASADCTO" localSheetId="58">#REF!</definedName>
    <definedName name="TASADCTO" localSheetId="83">#REF!</definedName>
    <definedName name="TASADCTO" localSheetId="59">#REF!</definedName>
    <definedName name="TASADCTO" localSheetId="84">#REF!</definedName>
    <definedName name="TASADCTO">#REF!</definedName>
    <definedName name="TasaFacial">'[6]anexos 1,2,3,4'!$A$18:$C$38</definedName>
    <definedName name="tasaper" localSheetId="73">#REF!</definedName>
    <definedName name="tasaper" localSheetId="74">#REF!</definedName>
    <definedName name="tasaper" localSheetId="75">#REF!</definedName>
    <definedName name="tasaper" localSheetId="72">#REF!</definedName>
    <definedName name="tasaper" localSheetId="14">#REF!</definedName>
    <definedName name="tasaper" localSheetId="15">#REF!</definedName>
    <definedName name="tasaper" localSheetId="48">#REF!</definedName>
    <definedName name="tasaper" localSheetId="78">#REF!</definedName>
    <definedName name="tasaper" localSheetId="51">#REF!</definedName>
    <definedName name="tasaper" localSheetId="65">#REF!</definedName>
    <definedName name="tasaper" localSheetId="27">#REF!</definedName>
    <definedName name="tasaper" localSheetId="66">#REF!</definedName>
    <definedName name="tasaper" localSheetId="61">#REF!</definedName>
    <definedName name="tasaper" localSheetId="81">#REF!</definedName>
    <definedName name="tasaper" localSheetId="82">#REF!</definedName>
    <definedName name="tasaper" localSheetId="58">#REF!</definedName>
    <definedName name="tasaper" localSheetId="83">#REF!</definedName>
    <definedName name="tasaper" localSheetId="59">#REF!</definedName>
    <definedName name="tasaper" localSheetId="84">#REF!</definedName>
    <definedName name="tasaper">#REF!</definedName>
    <definedName name="TASAVOL">[19]BASEGRAF!$AX$106:$BR$112</definedName>
    <definedName name="Tesoro10años">#REF!</definedName>
    <definedName name="Tesoro2años">#REF!</definedName>
    <definedName name="Tesoro30años">#REF!</definedName>
    <definedName name="Tesoro3años">#REF!</definedName>
    <definedName name="Tesoro5años">#REF!</definedName>
    <definedName name="Tesoro7años">#REF!</definedName>
    <definedName name="TheContent" localSheetId="54">'Ejemplo 2O CAP2'!$D$226</definedName>
    <definedName name="Tipo_Operacion_Mov">'[5]BD Emisores'!$L$11:$L$23</definedName>
    <definedName name="tipos" localSheetId="46">[37]P10!$K$7:$M$10</definedName>
    <definedName name="tipos" localSheetId="51">[38]P10!$K$7:$M$10</definedName>
    <definedName name="tipos" localSheetId="56">[39]P10!$K$7:$M$10</definedName>
    <definedName name="tipos" localSheetId="61">[40]P10!$K$7:$M$10</definedName>
    <definedName name="tipos">[41]P10!$K$7:$M$10</definedName>
    <definedName name="TIPOTIR" localSheetId="73">#REF!</definedName>
    <definedName name="TIPOTIR" localSheetId="74">#REF!</definedName>
    <definedName name="TIPOTIR" localSheetId="75">#REF!</definedName>
    <definedName name="TIPOTIR" localSheetId="72">#REF!</definedName>
    <definedName name="TIPOTIR" localSheetId="11">#REF!</definedName>
    <definedName name="TIPOTIR" localSheetId="12">#REF!</definedName>
    <definedName name="TIPOTIR" localSheetId="46">#REF!</definedName>
    <definedName name="TIPOTIR" localSheetId="14">#REF!</definedName>
    <definedName name="TIPOTIR" localSheetId="15">#REF!</definedName>
    <definedName name="TIPOTIR" localSheetId="48">#REF!</definedName>
    <definedName name="TIPOTIR" localSheetId="78">#REF!</definedName>
    <definedName name="TIPOTIR" localSheetId="17">#REF!</definedName>
    <definedName name="TIPOTIR" localSheetId="18">#REF!</definedName>
    <definedName name="TIPOTIR" localSheetId="51">#REF!</definedName>
    <definedName name="TIPOTIR" localSheetId="36">#REF!</definedName>
    <definedName name="TIPOTIR" localSheetId="65">#REF!</definedName>
    <definedName name="TIPOTIR" localSheetId="56">#REF!</definedName>
    <definedName name="TIPOTIR" localSheetId="27">#REF!</definedName>
    <definedName name="TIPOTIR" localSheetId="37">#REF!</definedName>
    <definedName name="TIPOTIR" localSheetId="66">#REF!</definedName>
    <definedName name="TIPOTIR" localSheetId="38">#REF!</definedName>
    <definedName name="TIPOTIR" localSheetId="61">#REF!</definedName>
    <definedName name="TIPOTIR" localSheetId="39">#REF!</definedName>
    <definedName name="TIPOTIR" localSheetId="9">#REF!</definedName>
    <definedName name="TIPOTIR" localSheetId="42">#REF!</definedName>
    <definedName name="TIPOTIR" localSheetId="81">#REF!</definedName>
    <definedName name="TIPOTIR" localSheetId="82">#REF!</definedName>
    <definedName name="TIPOTIR" localSheetId="58">#REF!</definedName>
    <definedName name="TIPOTIR" localSheetId="83">#REF!</definedName>
    <definedName name="TIPOTIR" localSheetId="59">#REF!</definedName>
    <definedName name="TIPOTIR" localSheetId="84">#REF!</definedName>
    <definedName name="TIPOTIR">#REF!</definedName>
    <definedName name="TIPOTIR2" localSheetId="73">#REF!</definedName>
    <definedName name="TIPOTIR2" localSheetId="74">#REF!</definedName>
    <definedName name="TIPOTIR2" localSheetId="75">#REF!</definedName>
    <definedName name="TIPOTIR2" localSheetId="72">#REF!</definedName>
    <definedName name="TIPOTIR2" localSheetId="11">#REF!</definedName>
    <definedName name="TIPOTIR2" localSheetId="12">#REF!</definedName>
    <definedName name="TIPOTIR2" localSheetId="46">#REF!</definedName>
    <definedName name="TIPOTIR2" localSheetId="14">#REF!</definedName>
    <definedName name="TIPOTIR2" localSheetId="15">#REF!</definedName>
    <definedName name="TIPOTIR2" localSheetId="48">#REF!</definedName>
    <definedName name="TIPOTIR2" localSheetId="78">#REF!</definedName>
    <definedName name="TIPOTIR2" localSheetId="17">#REF!</definedName>
    <definedName name="TIPOTIR2" localSheetId="18">#REF!</definedName>
    <definedName name="TIPOTIR2" localSheetId="51">#REF!</definedName>
    <definedName name="TIPOTIR2" localSheetId="36">#REF!</definedName>
    <definedName name="TIPOTIR2" localSheetId="65">#REF!</definedName>
    <definedName name="TIPOTIR2" localSheetId="56">#REF!</definedName>
    <definedName name="TIPOTIR2" localSheetId="27">#REF!</definedName>
    <definedName name="TIPOTIR2" localSheetId="37">#REF!</definedName>
    <definedName name="TIPOTIR2" localSheetId="66">#REF!</definedName>
    <definedName name="TIPOTIR2" localSheetId="38">#REF!</definedName>
    <definedName name="TIPOTIR2" localSheetId="61">#REF!</definedName>
    <definedName name="TIPOTIR2" localSheetId="39">#REF!</definedName>
    <definedName name="TIPOTIR2" localSheetId="9">#REF!</definedName>
    <definedName name="TIPOTIR2" localSheetId="42">#REF!</definedName>
    <definedName name="TIPOTIR2" localSheetId="81">#REF!</definedName>
    <definedName name="TIPOTIR2" localSheetId="82">#REF!</definedName>
    <definedName name="TIPOTIR2" localSheetId="58">#REF!</definedName>
    <definedName name="TIPOTIR2" localSheetId="83">#REF!</definedName>
    <definedName name="TIPOTIR2" localSheetId="59">#REF!</definedName>
    <definedName name="TIPOTIR2" localSheetId="84">#REF!</definedName>
    <definedName name="TIPOTIR2">#REF!</definedName>
    <definedName name="TIR" localSheetId="78">#REF!</definedName>
    <definedName name="TIR" localSheetId="27">#REF!</definedName>
    <definedName name="TIR" localSheetId="81">#REF!</definedName>
    <definedName name="TIR" localSheetId="82">#REF!</definedName>
    <definedName name="TIR" localSheetId="58">#REF!</definedName>
    <definedName name="TIR" localSheetId="83">#REF!</definedName>
    <definedName name="TIR" localSheetId="59">#REF!</definedName>
    <definedName name="TIR" localSheetId="84">#REF!</definedName>
    <definedName name="TIR">#REF!</definedName>
    <definedName name="TIRTIPO" localSheetId="73">#REF!</definedName>
    <definedName name="TIRTIPO" localSheetId="74">#REF!</definedName>
    <definedName name="TIRTIPO" localSheetId="75">#REF!</definedName>
    <definedName name="TIRTIPO" localSheetId="72">#REF!</definedName>
    <definedName name="TIRTIPO" localSheetId="11">#REF!</definedName>
    <definedName name="TIRTIPO" localSheetId="12">#REF!</definedName>
    <definedName name="TIRTIPO" localSheetId="46">#REF!</definedName>
    <definedName name="TIRTIPO" localSheetId="14">#REF!</definedName>
    <definedName name="TIRTIPO" localSheetId="15">#REF!</definedName>
    <definedName name="TIRTIPO" localSheetId="48">#REF!</definedName>
    <definedName name="TIRTIPO" localSheetId="78">#REF!</definedName>
    <definedName name="TIRTIPO" localSheetId="17">#REF!</definedName>
    <definedName name="TIRTIPO" localSheetId="18">#REF!</definedName>
    <definedName name="TIRTIPO" localSheetId="51">#REF!</definedName>
    <definedName name="TIRTIPO" localSheetId="36">#REF!</definedName>
    <definedName name="TIRTIPO" localSheetId="65">#REF!</definedName>
    <definedName name="TIRTIPO" localSheetId="56">#REF!</definedName>
    <definedName name="TIRTIPO" localSheetId="27">#REF!</definedName>
    <definedName name="TIRTIPO" localSheetId="37">#REF!</definedName>
    <definedName name="TIRTIPO" localSheetId="66">#REF!</definedName>
    <definedName name="TIRTIPO" localSheetId="38">#REF!</definedName>
    <definedName name="TIRTIPO" localSheetId="61">#REF!</definedName>
    <definedName name="TIRTIPO" localSheetId="39">#REF!</definedName>
    <definedName name="TIRTIPO" localSheetId="9">#REF!</definedName>
    <definedName name="TIRTIPO" localSheetId="42">#REF!</definedName>
    <definedName name="TIRTIPO" localSheetId="81">#REF!</definedName>
    <definedName name="TIRTIPO" localSheetId="82">#REF!</definedName>
    <definedName name="TIRTIPO" localSheetId="58">#REF!</definedName>
    <definedName name="TIRTIPO" localSheetId="83">#REF!</definedName>
    <definedName name="TIRTIPO" localSheetId="59">#REF!</definedName>
    <definedName name="TIRTIPO" localSheetId="84">#REF!</definedName>
    <definedName name="TIRTIPO">#REF!</definedName>
    <definedName name="TITULO" localSheetId="78">#REF!</definedName>
    <definedName name="TITULO" localSheetId="27">#REF!</definedName>
    <definedName name="TITULO" localSheetId="81">#REF!</definedName>
    <definedName name="TITULO" localSheetId="82">#REF!</definedName>
    <definedName name="TITULO" localSheetId="58">#REF!</definedName>
    <definedName name="TITULO" localSheetId="83">#REF!</definedName>
    <definedName name="TITULO" localSheetId="59">#REF!</definedName>
    <definedName name="TITULO" localSheetId="84">#REF!</definedName>
    <definedName name="TITULO">#REF!</definedName>
    <definedName name="TITULOS" localSheetId="78">#REF!</definedName>
    <definedName name="TITULOS" localSheetId="27">#REF!</definedName>
    <definedName name="TITULOS" localSheetId="81">#REF!</definedName>
    <definedName name="TITULOS" localSheetId="82">#REF!</definedName>
    <definedName name="TITULOS" localSheetId="58">#REF!</definedName>
    <definedName name="TITULOS" localSheetId="83">#REF!</definedName>
    <definedName name="TITULOS" localSheetId="59">#REF!</definedName>
    <definedName name="TITULOS" localSheetId="84">#REF!</definedName>
    <definedName name="TITULOS">#REF!</definedName>
    <definedName name="tres" localSheetId="78">'[20]enero-06'!#REF!</definedName>
    <definedName name="tres" localSheetId="27">'[20]enero-06'!#REF!</definedName>
    <definedName name="tres" localSheetId="81">'[20]enero-06'!#REF!</definedName>
    <definedName name="tres" localSheetId="82">'[20]enero-06'!#REF!</definedName>
    <definedName name="tres" localSheetId="58">'[20]enero-06'!#REF!</definedName>
    <definedName name="tres" localSheetId="83">'[20]enero-06'!#REF!</definedName>
    <definedName name="tres" localSheetId="59">'[20]enero-06'!#REF!</definedName>
    <definedName name="tres" localSheetId="84">'[20]enero-06'!#REF!</definedName>
    <definedName name="tres">'[20]enero-06'!#REF!</definedName>
    <definedName name="TV">"T_MODPAG"</definedName>
    <definedName name="ukf" localSheetId="46" hidden="1">{#N/A,#N/A,TRUE,"Posicion";#N/A,#N/A,TRUE,"Presentacion";#N/A,#N/A,TRUE,"analisis";#N/A,#N/A,TRUE,"PORTAFOLIO"}</definedName>
    <definedName name="ukf" localSheetId="51" hidden="1">{#N/A,#N/A,TRUE,"Posicion";#N/A,#N/A,TRUE,"Presentacion";#N/A,#N/A,TRUE,"analisis";#N/A,#N/A,TRUE,"PORTAFOLIO"}</definedName>
    <definedName name="ukf" localSheetId="53" hidden="1">{#N/A,#N/A,TRUE,"Posicion";#N/A,#N/A,TRUE,"Presentacion";#N/A,#N/A,TRUE,"analisis";#N/A,#N/A,TRUE,"PORTAFOLIO"}</definedName>
    <definedName name="ukf" localSheetId="56" hidden="1">{#N/A,#N/A,TRUE,"Posicion";#N/A,#N/A,TRUE,"Presentacion";#N/A,#N/A,TRUE,"analisis";#N/A,#N/A,TRUE,"PORTAFOLIO"}</definedName>
    <definedName name="ukf" localSheetId="54" hidden="1">{#N/A,#N/A,TRUE,"Posicion";#N/A,#N/A,TRUE,"Presentacion";#N/A,#N/A,TRUE,"analisis";#N/A,#N/A,TRUE,"PORTAFOLIO"}</definedName>
    <definedName name="ukf" localSheetId="61" hidden="1">{#N/A,#N/A,TRUE,"Posicion";#N/A,#N/A,TRUE,"Presentacion";#N/A,#N/A,TRUE,"analisis";#N/A,#N/A,TRUE,"PORTAFOLIO"}</definedName>
    <definedName name="ukf" hidden="1">{#N/A,#N/A,TRUE,"Posicion";#N/A,#N/A,TRUE,"Presentacion";#N/A,#N/A,TRUE,"analisis";#N/A,#N/A,TRUE,"PORTAFOLIO"}</definedName>
    <definedName name="UnidadMedida">'[6]anexos 1,2,3,4'!$P$5:$R$22</definedName>
    <definedName name="uno" localSheetId="78">'[20]enero-06'!#REF!</definedName>
    <definedName name="uno" localSheetId="27">'[20]enero-06'!#REF!</definedName>
    <definedName name="uno" localSheetId="81">'[20]enero-06'!#REF!</definedName>
    <definedName name="uno" localSheetId="82">'[20]enero-06'!#REF!</definedName>
    <definedName name="uno" localSheetId="58">'[20]enero-06'!#REF!</definedName>
    <definedName name="uno" localSheetId="83">'[20]enero-06'!#REF!</definedName>
    <definedName name="uno" localSheetId="59">'[20]enero-06'!#REF!</definedName>
    <definedName name="uno" localSheetId="84">'[20]enero-06'!#REF!</definedName>
    <definedName name="uno">'[20]enero-06'!#REF!</definedName>
    <definedName name="V" localSheetId="78">#REF!</definedName>
    <definedName name="V" localSheetId="27">#REF!</definedName>
    <definedName name="V" localSheetId="81">#REF!</definedName>
    <definedName name="V" localSheetId="82">#REF!</definedName>
    <definedName name="V" localSheetId="58">#REF!</definedName>
    <definedName name="V" localSheetId="83">#REF!</definedName>
    <definedName name="V" localSheetId="59">#REF!</definedName>
    <definedName name="V" localSheetId="84">#REF!</definedName>
    <definedName name="V">#REF!</definedName>
    <definedName name="Va" localSheetId="68">'Ejemplo  5 CAP4'!#REF!</definedName>
    <definedName name="Va" localSheetId="69">'Ejemplo  6 CAP4'!$C$9</definedName>
    <definedName name="Va" localSheetId="64">'Ejemplo 1 CAP 4'!$C$30</definedName>
    <definedName name="Va" localSheetId="35">'Ejemplo 1(CAP2)'!$E$28</definedName>
    <definedName name="Va" localSheetId="36">'Ejemplo 2 (CAP 2)'!$E$12</definedName>
    <definedName name="Va" localSheetId="65">'Ejemplo 2 CAP 4 '!$C$30</definedName>
    <definedName name="Va" localSheetId="37">'Ejemplo 3 (CAP 2)'!#REF!</definedName>
    <definedName name="Va" localSheetId="66">'Ejemplo 3 CAP 4'!$C$33</definedName>
    <definedName name="Va" localSheetId="38">'Ejemplo 4 (CAP 2)'!#REF!</definedName>
    <definedName name="Va" localSheetId="67">'Ejemplo 4 CAP4'!#REF!</definedName>
    <definedName name="Va" localSheetId="39">'Ejemplo 5 (CAP 2)'!#REF!</definedName>
    <definedName name="Va" localSheetId="70">'Ejemplo 7 CAP 4'!#REF!</definedName>
    <definedName name="Va" localSheetId="9">'Ejemplo 8 (CAP 1) '!#REF!</definedName>
    <definedName name="Va" localSheetId="43">'Ejemplo 9 (CAP2)'!#REF!</definedName>
    <definedName name="Validacion">#REF!</definedName>
    <definedName name="Valor_primerpago" localSheetId="73">#REF!</definedName>
    <definedName name="Valor_primerpago" localSheetId="74">#REF!</definedName>
    <definedName name="Valor_primerpago" localSheetId="75">#REF!</definedName>
    <definedName name="Valor_primerpago" localSheetId="72">#REF!</definedName>
    <definedName name="Valor_primerpago" localSheetId="14">#REF!</definedName>
    <definedName name="Valor_primerpago" localSheetId="15">#REF!</definedName>
    <definedName name="Valor_primerpago" localSheetId="48">#REF!</definedName>
    <definedName name="Valor_primerpago" localSheetId="78">#REF!</definedName>
    <definedName name="Valor_primerpago" localSheetId="51">#REF!</definedName>
    <definedName name="Valor_primerpago" localSheetId="65">#REF!</definedName>
    <definedName name="Valor_primerpago" localSheetId="27">#REF!</definedName>
    <definedName name="Valor_primerpago" localSheetId="66">#REF!</definedName>
    <definedName name="Valor_primerpago" localSheetId="61">#REF!</definedName>
    <definedName name="Valor_primerpago" localSheetId="81">#REF!</definedName>
    <definedName name="Valor_primerpago" localSheetId="82">#REF!</definedName>
    <definedName name="Valor_primerpago" localSheetId="58">#REF!</definedName>
    <definedName name="Valor_primerpago" localSheetId="83">#REF!</definedName>
    <definedName name="Valor_primerpago" localSheetId="59">#REF!</definedName>
    <definedName name="Valor_primerpago" localSheetId="84">#REF!</definedName>
    <definedName name="Valor_primerpago">#REF!</definedName>
    <definedName name="Valorar" localSheetId="78">[42]!Valorar</definedName>
    <definedName name="Valorar" localSheetId="27">[42]!Valorar</definedName>
    <definedName name="Valorar" localSheetId="81">[42]!Valorar</definedName>
    <definedName name="Valorar" localSheetId="82">[42]!Valorar</definedName>
    <definedName name="Valorar" localSheetId="58">[42]!Valorar</definedName>
    <definedName name="Valorar" localSheetId="83">[42]!Valorar</definedName>
    <definedName name="Valorar" localSheetId="59">[42]!Valorar</definedName>
    <definedName name="Valorar" localSheetId="84">[42]!Valorar</definedName>
    <definedName name="Valorar">[42]!Valorar</definedName>
    <definedName name="Valores_futuros" localSheetId="44">'Ejemplo 10 cap2'!$C$16:$C$19</definedName>
    <definedName name="Valores_futuros" localSheetId="46">'Ejemplo 12 CAP2'!$C$7:$C$16</definedName>
    <definedName name="Valores_futuros" localSheetId="47">'Ejemplo 13 CAP2'!$D$13:$D$16</definedName>
    <definedName name="Valores_futuros" localSheetId="48">'Ejemplo 14 CAP2'!#REF!</definedName>
    <definedName name="Vf" localSheetId="73">'Ejemplo  10 CAP4'!#REF!</definedName>
    <definedName name="Vf" localSheetId="74">'Ejemplo  11 CAP 4'!#REF!</definedName>
    <definedName name="Vf" localSheetId="75">'Ejemplo  12 CAP 4'!#REF!</definedName>
    <definedName name="Vf" localSheetId="71">'Ejemplo  8 CAP4'!#REF!</definedName>
    <definedName name="Vf" localSheetId="72">'Ejemplo  9 CAP4 '!#REF!</definedName>
    <definedName name="vf" localSheetId="46" hidden="1">{#N/A,#N/A,TRUE,"Posicion";#N/A,#N/A,TRUE,"Presentacion";#N/A,#N/A,TRUE,"analisis";#N/A,#N/A,TRUE,"PORTAFOLIO"}</definedName>
    <definedName name="vf" localSheetId="51" hidden="1">{#N/A,#N/A,TRUE,"Posicion";#N/A,#N/A,TRUE,"Presentacion";#N/A,#N/A,TRUE,"analisis";#N/A,#N/A,TRUE,"PORTAFOLIO"}</definedName>
    <definedName name="vf" localSheetId="53" hidden="1">{#N/A,#N/A,TRUE,"Posicion";#N/A,#N/A,TRUE,"Presentacion";#N/A,#N/A,TRUE,"analisis";#N/A,#N/A,TRUE,"PORTAFOLIO"}</definedName>
    <definedName name="vf" localSheetId="56" hidden="1">{#N/A,#N/A,TRUE,"Posicion";#N/A,#N/A,TRUE,"Presentacion";#N/A,#N/A,TRUE,"analisis";#N/A,#N/A,TRUE,"PORTAFOLIO"}</definedName>
    <definedName name="vf" localSheetId="54" hidden="1">{#N/A,#N/A,TRUE,"Posicion";#N/A,#N/A,TRUE,"Presentacion";#N/A,#N/A,TRUE,"analisis";#N/A,#N/A,TRUE,"PORTAFOLIO"}</definedName>
    <definedName name="vf" localSheetId="61" hidden="1">{#N/A,#N/A,TRUE,"Posicion";#N/A,#N/A,TRUE,"Presentacion";#N/A,#N/A,TRUE,"analisis";#N/A,#N/A,TRUE,"PORTAFOLIO"}</definedName>
    <definedName name="vf" hidden="1">{#N/A,#N/A,TRUE,"Posicion";#N/A,#N/A,TRUE,"Presentacion";#N/A,#N/A,TRUE,"analisis";#N/A,#N/A,TRUE,"PORTAFOLIO"}</definedName>
    <definedName name="VIX">#REF!</definedName>
    <definedName name="VNA_de_flujos_futuros" localSheetId="44">'Ejemplo 10 cap2'!$C$21</definedName>
    <definedName name="VNA_de_flujos_futuros" localSheetId="46">'Ejemplo 12 CAP2'!#REF!</definedName>
    <definedName name="VNA_de_flujos_futuros" localSheetId="47">'Ejemplo 13 CAP2'!$D$24</definedName>
    <definedName name="VNA_de_flujos_futuros" localSheetId="48">'Ejemplo 14 CAP2'!#REF!</definedName>
    <definedName name="VOL" localSheetId="78">#REF!</definedName>
    <definedName name="VOL" localSheetId="27">#REF!</definedName>
    <definedName name="VOL" localSheetId="81">#REF!</definedName>
    <definedName name="VOL" localSheetId="82">#REF!</definedName>
    <definedName name="VOL" localSheetId="58">#REF!</definedName>
    <definedName name="VOL" localSheetId="83">#REF!</definedName>
    <definedName name="VOL" localSheetId="59">#REF!</definedName>
    <definedName name="VOL" localSheetId="84">#REF!</definedName>
    <definedName name="VOL">#REF!</definedName>
    <definedName name="vp" localSheetId="78">#REF!</definedName>
    <definedName name="vp" localSheetId="27">#REF!</definedName>
    <definedName name="vp" localSheetId="81">#REF!</definedName>
    <definedName name="vp" localSheetId="82">#REF!</definedName>
    <definedName name="vp" localSheetId="58">#REF!</definedName>
    <definedName name="vp" localSheetId="83">#REF!</definedName>
    <definedName name="vp" localSheetId="59">#REF!</definedName>
    <definedName name="vp" localSheetId="84">#REF!</definedName>
    <definedName name="vp">#REF!</definedName>
    <definedName name="VPN" localSheetId="78">#REF!</definedName>
    <definedName name="VPN" localSheetId="27">#REF!</definedName>
    <definedName name="VPN" localSheetId="81">#REF!</definedName>
    <definedName name="VPN" localSheetId="82">#REF!</definedName>
    <definedName name="VPN" localSheetId="58">#REF!</definedName>
    <definedName name="VPN" localSheetId="83">#REF!</definedName>
    <definedName name="VPN" localSheetId="59">#REF!</definedName>
    <definedName name="VPN" localSheetId="84">#REF!</definedName>
    <definedName name="VPN">#REF!</definedName>
    <definedName name="VR.PRESENTE" localSheetId="78">#REF!</definedName>
    <definedName name="VR.PRESENTE" localSheetId="27">#REF!</definedName>
    <definedName name="VR.PRESENTE" localSheetId="81">#REF!</definedName>
    <definedName name="VR.PRESENTE" localSheetId="82">#REF!</definedName>
    <definedName name="VR.PRESENTE" localSheetId="58">#REF!</definedName>
    <definedName name="VR.PRESENTE" localSheetId="83">#REF!</definedName>
    <definedName name="VR.PRESENTE" localSheetId="59">#REF!</definedName>
    <definedName name="VR.PRESENTE" localSheetId="84">#REF!</definedName>
    <definedName name="VR.PRESENTE">#REF!</definedName>
    <definedName name="weeee" localSheetId="46" hidden="1">{#N/A,#N/A,TRUE,"Posicion";#N/A,#N/A,TRUE,"Presentacion";#N/A,#N/A,TRUE,"analisis";#N/A,#N/A,TRUE,"PORTAFOLIO"}</definedName>
    <definedName name="weeee" localSheetId="51" hidden="1">{#N/A,#N/A,TRUE,"Posicion";#N/A,#N/A,TRUE,"Presentacion";#N/A,#N/A,TRUE,"analisis";#N/A,#N/A,TRUE,"PORTAFOLIO"}</definedName>
    <definedName name="weeee" localSheetId="53" hidden="1">{#N/A,#N/A,TRUE,"Posicion";#N/A,#N/A,TRUE,"Presentacion";#N/A,#N/A,TRUE,"analisis";#N/A,#N/A,TRUE,"PORTAFOLIO"}</definedName>
    <definedName name="weeee" localSheetId="56" hidden="1">{#N/A,#N/A,TRUE,"Posicion";#N/A,#N/A,TRUE,"Presentacion";#N/A,#N/A,TRUE,"analisis";#N/A,#N/A,TRUE,"PORTAFOLIO"}</definedName>
    <definedName name="weeee" localSheetId="54" hidden="1">{#N/A,#N/A,TRUE,"Posicion";#N/A,#N/A,TRUE,"Presentacion";#N/A,#N/A,TRUE,"analisis";#N/A,#N/A,TRUE,"PORTAFOLIO"}</definedName>
    <definedName name="weeee" localSheetId="61" hidden="1">{#N/A,#N/A,TRUE,"Posicion";#N/A,#N/A,TRUE,"Presentacion";#N/A,#N/A,TRUE,"analisis";#N/A,#N/A,TRUE,"PORTAFOLIO"}</definedName>
    <definedName name="weeee" hidden="1">{#N/A,#N/A,TRUE,"Posicion";#N/A,#N/A,TRUE,"Presentacion";#N/A,#N/A,TRUE,"analisis";#N/A,#N/A,TRUE,"PORTAFOLIO"}</definedName>
    <definedName name="wrgrrw" localSheetId="46" hidden="1">{#N/A,#N/A,TRUE,"Posicion";#N/A,#N/A,TRUE,"Presentacion";#N/A,#N/A,TRUE,"analisis";#N/A,#N/A,TRUE,"PORTAFOLIO"}</definedName>
    <definedName name="wrgrrw" localSheetId="51" hidden="1">{#N/A,#N/A,TRUE,"Posicion";#N/A,#N/A,TRUE,"Presentacion";#N/A,#N/A,TRUE,"analisis";#N/A,#N/A,TRUE,"PORTAFOLIO"}</definedName>
    <definedName name="wrgrrw" localSheetId="53" hidden="1">{#N/A,#N/A,TRUE,"Posicion";#N/A,#N/A,TRUE,"Presentacion";#N/A,#N/A,TRUE,"analisis";#N/A,#N/A,TRUE,"PORTAFOLIO"}</definedName>
    <definedName name="wrgrrw" localSheetId="56" hidden="1">{#N/A,#N/A,TRUE,"Posicion";#N/A,#N/A,TRUE,"Presentacion";#N/A,#N/A,TRUE,"analisis";#N/A,#N/A,TRUE,"PORTAFOLIO"}</definedName>
    <definedName name="wrgrrw" localSheetId="54" hidden="1">{#N/A,#N/A,TRUE,"Posicion";#N/A,#N/A,TRUE,"Presentacion";#N/A,#N/A,TRUE,"analisis";#N/A,#N/A,TRUE,"PORTAFOLIO"}</definedName>
    <definedName name="wrgrrw" localSheetId="61" hidden="1">{#N/A,#N/A,TRUE,"Posicion";#N/A,#N/A,TRUE,"Presentacion";#N/A,#N/A,TRUE,"analisis";#N/A,#N/A,TRUE,"PORTAFOLIO"}</definedName>
    <definedName name="wrgrrw" hidden="1">{#N/A,#N/A,TRUE,"Posicion";#N/A,#N/A,TRUE,"Presentacion";#N/A,#N/A,TRUE,"analisis";#N/A,#N/A,TRUE,"PORTAFOLIO"}</definedName>
    <definedName name="wrn.comite." localSheetId="46" hidden="1">{#N/A,#N/A,TRUE,"Posicion";#N/A,#N/A,TRUE,"Presentacion";#N/A,#N/A,TRUE,"analisis";#N/A,#N/A,TRUE,"PORTAFOLIO"}</definedName>
    <definedName name="wrn.comite." localSheetId="51" hidden="1">{#N/A,#N/A,TRUE,"Posicion";#N/A,#N/A,TRUE,"Presentacion";#N/A,#N/A,TRUE,"analisis";#N/A,#N/A,TRUE,"PORTAFOLIO"}</definedName>
    <definedName name="wrn.comite." localSheetId="53" hidden="1">{#N/A,#N/A,TRUE,"Posicion";#N/A,#N/A,TRUE,"Presentacion";#N/A,#N/A,TRUE,"analisis";#N/A,#N/A,TRUE,"PORTAFOLIO"}</definedName>
    <definedName name="wrn.comite." localSheetId="56" hidden="1">{#N/A,#N/A,TRUE,"Posicion";#N/A,#N/A,TRUE,"Presentacion";#N/A,#N/A,TRUE,"analisis";#N/A,#N/A,TRUE,"PORTAFOLIO"}</definedName>
    <definedName name="wrn.comite." localSheetId="54" hidden="1">{#N/A,#N/A,TRUE,"Posicion";#N/A,#N/A,TRUE,"Presentacion";#N/A,#N/A,TRUE,"analisis";#N/A,#N/A,TRUE,"PORTAFOLIO"}</definedName>
    <definedName name="wrn.comite." localSheetId="61" hidden="1">{#N/A,#N/A,TRUE,"Posicion";#N/A,#N/A,TRUE,"Presentacion";#N/A,#N/A,TRUE,"analisis";#N/A,#N/A,TRUE,"PORTAFOLIO"}</definedName>
    <definedName name="wrn.comite." hidden="1">{#N/A,#N/A,TRUE,"Posicion";#N/A,#N/A,TRUE,"Presentacion";#N/A,#N/A,TRUE,"analisis";#N/A,#N/A,TRUE,"PORTAFOLIO"}</definedName>
    <definedName name="wrn.comite2" localSheetId="46" hidden="1">{#N/A,#N/A,TRUE,"Posicion";#N/A,#N/A,TRUE,"Presentacion";#N/A,#N/A,TRUE,"analisis";#N/A,#N/A,TRUE,"PORTAFOLIO"}</definedName>
    <definedName name="wrn.comite2" localSheetId="51" hidden="1">{#N/A,#N/A,TRUE,"Posicion";#N/A,#N/A,TRUE,"Presentacion";#N/A,#N/A,TRUE,"analisis";#N/A,#N/A,TRUE,"PORTAFOLIO"}</definedName>
    <definedName name="wrn.comite2" localSheetId="53" hidden="1">{#N/A,#N/A,TRUE,"Posicion";#N/A,#N/A,TRUE,"Presentacion";#N/A,#N/A,TRUE,"analisis";#N/A,#N/A,TRUE,"PORTAFOLIO"}</definedName>
    <definedName name="wrn.comite2" localSheetId="56" hidden="1">{#N/A,#N/A,TRUE,"Posicion";#N/A,#N/A,TRUE,"Presentacion";#N/A,#N/A,TRUE,"analisis";#N/A,#N/A,TRUE,"PORTAFOLIO"}</definedName>
    <definedName name="wrn.comite2" localSheetId="54" hidden="1">{#N/A,#N/A,TRUE,"Posicion";#N/A,#N/A,TRUE,"Presentacion";#N/A,#N/A,TRUE,"analisis";#N/A,#N/A,TRUE,"PORTAFOLIO"}</definedName>
    <definedName name="wrn.comite2" localSheetId="61" hidden="1">{#N/A,#N/A,TRUE,"Posicion";#N/A,#N/A,TRUE,"Presentacion";#N/A,#N/A,TRUE,"analisis";#N/A,#N/A,TRUE,"PORTAFOLIO"}</definedName>
    <definedName name="wrn.comite2" hidden="1">{#N/A,#N/A,TRUE,"Posicion";#N/A,#N/A,TRUE,"Presentacion";#N/A,#N/A,TRUE,"analisis";#N/A,#N/A,TRUE,"PORTAFOLIO"}</definedName>
    <definedName name="wrn.SEC2." hidden="1">{#N/A,#N/A,FALSE,"211";#N/A,#N/A,FALSE,"212";#N/A,#N/A,FALSE,"213";#N/A,#N/A,FALSE,"214";#N/A,#N/A,FALSE,"215";#N/A,#N/A,FALSE,"216";#N/A,#N/A,FALSE,"217";#N/A,#N/A,FALSE,"218";#N/A,#N/A,FALSE,"219";#N/A,#N/A,FALSE,"221";#N/A,#N/A,FALSE,"222";#N/A,#N/A,FALSE,"223"}</definedName>
    <definedName name="wwss" localSheetId="56">[43]PFSEM050!$A$1:$F$116</definedName>
    <definedName name="wwss" localSheetId="61">[44]PFSEM050!$A$1:$F$116</definedName>
    <definedName name="wwss">[34]PFSEM050!$A$1:$F$116</definedName>
    <definedName name="wwwwww" localSheetId="46" hidden="1">{#N/A,#N/A,TRUE,"Posicion";#N/A,#N/A,TRUE,"Presentacion";#N/A,#N/A,TRUE,"analisis";#N/A,#N/A,TRUE,"PORTAFOLIO"}</definedName>
    <definedName name="wwwwww" localSheetId="51" hidden="1">{#N/A,#N/A,TRUE,"Posicion";#N/A,#N/A,TRUE,"Presentacion";#N/A,#N/A,TRUE,"analisis";#N/A,#N/A,TRUE,"PORTAFOLIO"}</definedName>
    <definedName name="wwwwww" localSheetId="53" hidden="1">{#N/A,#N/A,TRUE,"Posicion";#N/A,#N/A,TRUE,"Presentacion";#N/A,#N/A,TRUE,"analisis";#N/A,#N/A,TRUE,"PORTAFOLIO"}</definedName>
    <definedName name="wwwwww" localSheetId="56" hidden="1">{#N/A,#N/A,TRUE,"Posicion";#N/A,#N/A,TRUE,"Presentacion";#N/A,#N/A,TRUE,"analisis";#N/A,#N/A,TRUE,"PORTAFOLIO"}</definedName>
    <definedName name="wwwwww" localSheetId="54" hidden="1">{#N/A,#N/A,TRUE,"Posicion";#N/A,#N/A,TRUE,"Presentacion";#N/A,#N/A,TRUE,"analisis";#N/A,#N/A,TRUE,"PORTAFOLIO"}</definedName>
    <definedName name="wwwwww" localSheetId="61" hidden="1">{#N/A,#N/A,TRUE,"Posicion";#N/A,#N/A,TRUE,"Presentacion";#N/A,#N/A,TRUE,"analisis";#N/A,#N/A,TRUE,"PORTAFOLIO"}</definedName>
    <definedName name="wwwwww" hidden="1">{#N/A,#N/A,TRUE,"Posicion";#N/A,#N/A,TRUE,"Presentacion";#N/A,#N/A,TRUE,"analisis";#N/A,#N/A,TRUE,"PORTAFOLIO"}</definedName>
    <definedName name="X" localSheetId="78">#REF!</definedName>
    <definedName name="X" localSheetId="27">#REF!</definedName>
    <definedName name="X" localSheetId="81">#REF!</definedName>
    <definedName name="X" localSheetId="82">#REF!</definedName>
    <definedName name="X" localSheetId="58">#REF!</definedName>
    <definedName name="X" localSheetId="83">#REF!</definedName>
    <definedName name="X" localSheetId="59">#REF!</definedName>
    <definedName name="X" localSheetId="84">#REF!</definedName>
    <definedName name="X">#REF!</definedName>
    <definedName name="XJ" localSheetId="78">#REF!</definedName>
    <definedName name="XJ" localSheetId="27">#REF!</definedName>
    <definedName name="XJ" localSheetId="81">#REF!</definedName>
    <definedName name="XJ" localSheetId="82">#REF!</definedName>
    <definedName name="XJ" localSheetId="58">#REF!</definedName>
    <definedName name="XJ" localSheetId="83">#REF!</definedName>
    <definedName name="XJ" localSheetId="59">#REF!</definedName>
    <definedName name="XJ" localSheetId="84">#REF!</definedName>
    <definedName name="XJ">#REF!</definedName>
    <definedName name="YUU" localSheetId="73">#REF!</definedName>
    <definedName name="YUU" localSheetId="74">#REF!</definedName>
    <definedName name="YUU" localSheetId="75">#REF!</definedName>
    <definedName name="YUU" localSheetId="72">#REF!</definedName>
    <definedName name="YUU" localSheetId="11">#REF!</definedName>
    <definedName name="YUU" localSheetId="12">#REF!</definedName>
    <definedName name="YUU" localSheetId="46">#REF!</definedName>
    <definedName name="YUU" localSheetId="14">#REF!</definedName>
    <definedName name="YUU" localSheetId="15">#REF!</definedName>
    <definedName name="YUU" localSheetId="48">#REF!</definedName>
    <definedName name="YUU" localSheetId="78">#REF!</definedName>
    <definedName name="YUU" localSheetId="17">#REF!</definedName>
    <definedName name="YUU" localSheetId="18">#REF!</definedName>
    <definedName name="YUU" localSheetId="51">#REF!</definedName>
    <definedName name="YUU" localSheetId="36">#REF!</definedName>
    <definedName name="YUU" localSheetId="65">#REF!</definedName>
    <definedName name="YUU" localSheetId="56">#REF!</definedName>
    <definedName name="YUU" localSheetId="27">#REF!</definedName>
    <definedName name="YUU" localSheetId="37">#REF!</definedName>
    <definedName name="YUU" localSheetId="66">#REF!</definedName>
    <definedName name="YUU" localSheetId="38">#REF!</definedName>
    <definedName name="YUU" localSheetId="61">#REF!</definedName>
    <definedName name="YUU" localSheetId="39">#REF!</definedName>
    <definedName name="YUU" localSheetId="9">#REF!</definedName>
    <definedName name="YUU" localSheetId="42">#REF!</definedName>
    <definedName name="YUU" localSheetId="81">#REF!</definedName>
    <definedName name="YUU" localSheetId="82">#REF!</definedName>
    <definedName name="YUU" localSheetId="58">#REF!</definedName>
    <definedName name="YUU" localSheetId="83">#REF!</definedName>
    <definedName name="YUU" localSheetId="59">#REF!</definedName>
    <definedName name="YUU" localSheetId="84">#REF!</definedName>
    <definedName name="YUU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8" i="207" l="1"/>
  <c r="C17" i="207"/>
  <c r="D27" i="206"/>
  <c r="D26" i="206"/>
  <c r="D28" i="206" s="1"/>
  <c r="E10" i="206"/>
  <c r="D22" i="206" s="1"/>
  <c r="E9" i="206"/>
  <c r="D19" i="206" s="1"/>
  <c r="D23" i="206" s="1"/>
  <c r="C17" i="205"/>
  <c r="C16" i="205"/>
  <c r="C18" i="205" s="1"/>
  <c r="C13" i="205"/>
  <c r="C13" i="204"/>
  <c r="C14" i="204" s="1"/>
  <c r="E12" i="204"/>
  <c r="E11" i="204"/>
  <c r="C19" i="207" l="1"/>
  <c r="C23" i="207" s="1"/>
  <c r="C25" i="207" s="1"/>
  <c r="C27" i="207" s="1"/>
  <c r="C16" i="204"/>
  <c r="C17" i="204" s="1"/>
  <c r="E13" i="204"/>
  <c r="E14" i="204" s="1"/>
  <c r="E16" i="204" s="1"/>
  <c r="E17" i="204" s="1"/>
  <c r="D30" i="206"/>
  <c r="D31" i="206" s="1"/>
  <c r="C20" i="205"/>
  <c r="C21" i="205" s="1"/>
  <c r="C18" i="204" l="1"/>
  <c r="C50" i="202"/>
  <c r="C42" i="202"/>
  <c r="C44" i="202" s="1"/>
  <c r="C24" i="202"/>
  <c r="C26" i="202" s="1"/>
  <c r="C14" i="202"/>
  <c r="C16" i="202" s="1"/>
  <c r="C51" i="202" s="1"/>
  <c r="C52" i="202" s="1"/>
  <c r="C13" i="202" l="1"/>
  <c r="C19" i="198" l="1"/>
  <c r="C20" i="198" s="1"/>
  <c r="C21" i="198" s="1"/>
  <c r="C19" i="197"/>
  <c r="C20" i="197" s="1"/>
  <c r="C16" i="195"/>
  <c r="C17" i="195" s="1"/>
  <c r="G24" i="193" l="1"/>
  <c r="G26" i="193" s="1"/>
  <c r="G28" i="193" s="1"/>
  <c r="G29" i="193" s="1"/>
  <c r="G32" i="193" s="1"/>
  <c r="G25" i="193"/>
  <c r="C21" i="193"/>
  <c r="C25" i="193"/>
  <c r="C24" i="193"/>
  <c r="C26" i="193" s="1"/>
  <c r="C28" i="193" l="1"/>
  <c r="C30" i="193" s="1"/>
  <c r="C32" i="193" s="1"/>
  <c r="F36" i="193" s="1"/>
  <c r="D32" i="190"/>
  <c r="D31" i="190"/>
  <c r="D28" i="190"/>
  <c r="D33" i="190" l="1"/>
  <c r="D35" i="190" s="1"/>
  <c r="D37" i="190" s="1"/>
  <c r="D64" i="188" l="1"/>
  <c r="D63" i="188"/>
  <c r="E36" i="188"/>
  <c r="D59" i="188" s="1"/>
  <c r="E35" i="188"/>
  <c r="D56" i="188" s="1"/>
  <c r="G30" i="187"/>
  <c r="G29" i="187"/>
  <c r="G26" i="187"/>
  <c r="D30" i="187"/>
  <c r="D29" i="187"/>
  <c r="D26" i="187"/>
  <c r="D61" i="64"/>
  <c r="D60" i="64"/>
  <c r="D57" i="64"/>
  <c r="C25" i="61"/>
  <c r="C27" i="61" s="1"/>
  <c r="F21" i="61"/>
  <c r="F82" i="60"/>
  <c r="C82" i="60"/>
  <c r="C83" i="60" s="1"/>
  <c r="C86" i="60" s="1"/>
  <c r="F83" i="60" s="1"/>
  <c r="F29" i="60"/>
  <c r="C32" i="60"/>
  <c r="C33" i="60" s="1"/>
  <c r="C35" i="60" s="1"/>
  <c r="F32" i="60" s="1"/>
  <c r="F31" i="185"/>
  <c r="F32" i="185" s="1"/>
  <c r="F34" i="185" s="1"/>
  <c r="F36" i="185" s="1"/>
  <c r="C31" i="185"/>
  <c r="C32" i="185" s="1"/>
  <c r="C34" i="185" s="1"/>
  <c r="C36" i="185" s="1"/>
  <c r="F29" i="184"/>
  <c r="F31" i="184" s="1"/>
  <c r="F33" i="184" s="1"/>
  <c r="C29" i="184"/>
  <c r="C31" i="184" s="1"/>
  <c r="C33" i="184" s="1"/>
  <c r="C29" i="104"/>
  <c r="F31" i="104" s="1"/>
  <c r="F29" i="104"/>
  <c r="G31" i="187" l="1"/>
  <c r="G33" i="187" s="1"/>
  <c r="G34" i="187" s="1"/>
  <c r="D62" i="64"/>
  <c r="D60" i="188"/>
  <c r="D36" i="184"/>
  <c r="D65" i="188"/>
  <c r="D31" i="187"/>
  <c r="D33" i="187" s="1"/>
  <c r="D34" i="187" s="1"/>
  <c r="D64" i="64"/>
  <c r="D65" i="64" s="1"/>
  <c r="F24" i="61"/>
  <c r="C29" i="61"/>
  <c r="F22" i="61"/>
  <c r="F80" i="60"/>
  <c r="F30" i="60"/>
  <c r="D39" i="185"/>
  <c r="F35" i="183"/>
  <c r="G48" i="183" s="1"/>
  <c r="D132" i="183"/>
  <c r="D131" i="183"/>
  <c r="D130" i="183"/>
  <c r="D129" i="183"/>
  <c r="D128" i="183"/>
  <c r="D127" i="183"/>
  <c r="D126" i="183"/>
  <c r="D125" i="183"/>
  <c r="D124" i="183"/>
  <c r="C123" i="183"/>
  <c r="F115" i="183"/>
  <c r="G132" i="183" s="1"/>
  <c r="F108" i="183"/>
  <c r="F109" i="183" s="1"/>
  <c r="C104" i="183"/>
  <c r="C122" i="183" s="1"/>
  <c r="D89" i="183"/>
  <c r="D88" i="183"/>
  <c r="D87" i="183"/>
  <c r="C87" i="183"/>
  <c r="C88" i="183" s="1"/>
  <c r="C89" i="183" s="1"/>
  <c r="F82" i="183"/>
  <c r="G89" i="183" s="1"/>
  <c r="C80" i="183"/>
  <c r="C71" i="183"/>
  <c r="F70" i="183"/>
  <c r="F71" i="183" s="1"/>
  <c r="D57" i="183"/>
  <c r="D56" i="183"/>
  <c r="D55" i="183"/>
  <c r="D54" i="183"/>
  <c r="D53" i="183"/>
  <c r="D52" i="183"/>
  <c r="D51" i="183"/>
  <c r="D50" i="183"/>
  <c r="D49" i="183"/>
  <c r="D48" i="183"/>
  <c r="C48" i="183"/>
  <c r="C42" i="183"/>
  <c r="C33" i="183"/>
  <c r="C24" i="183"/>
  <c r="B40" i="183" s="1"/>
  <c r="F21" i="183"/>
  <c r="F22" i="183" s="1"/>
  <c r="C49" i="183" l="1"/>
  <c r="G57" i="183"/>
  <c r="C124" i="183"/>
  <c r="C125" i="183" s="1"/>
  <c r="C126" i="183" s="1"/>
  <c r="C127" i="183" s="1"/>
  <c r="C128" i="183" s="1"/>
  <c r="C129" i="183" s="1"/>
  <c r="C130" i="183" s="1"/>
  <c r="C131" i="183" s="1"/>
  <c r="C132" i="183" s="1"/>
  <c r="D67" i="188"/>
  <c r="D68" i="188" s="1"/>
  <c r="D42" i="183"/>
  <c r="C50" i="183"/>
  <c r="C51" i="183" s="1"/>
  <c r="C52" i="183" s="1"/>
  <c r="C53" i="183" s="1"/>
  <c r="C54" i="183" s="1"/>
  <c r="C55" i="183" s="1"/>
  <c r="C56" i="183" s="1"/>
  <c r="C57" i="183" s="1"/>
  <c r="G124" i="183"/>
  <c r="G125" i="183"/>
  <c r="G126" i="183"/>
  <c r="G127" i="183"/>
  <c r="G87" i="183"/>
  <c r="G88" i="183"/>
  <c r="G123" i="183"/>
  <c r="E57" i="183"/>
  <c r="F57" i="183" s="1"/>
  <c r="E56" i="183"/>
  <c r="F56" i="183" s="1"/>
  <c r="E55" i="183"/>
  <c r="F55" i="183" s="1"/>
  <c r="E54" i="183"/>
  <c r="F54" i="183" s="1"/>
  <c r="E53" i="183"/>
  <c r="F53" i="183" s="1"/>
  <c r="E52" i="183"/>
  <c r="F52" i="183" s="1"/>
  <c r="E51" i="183"/>
  <c r="F51" i="183" s="1"/>
  <c r="E50" i="183"/>
  <c r="F50" i="183" s="1"/>
  <c r="E49" i="183"/>
  <c r="F49" i="183" s="1"/>
  <c r="E48" i="183"/>
  <c r="F48" i="183" s="1"/>
  <c r="C30" i="183"/>
  <c r="C77" i="183"/>
  <c r="E89" i="183"/>
  <c r="F89" i="183" s="1"/>
  <c r="H89" i="183" s="1"/>
  <c r="E88" i="183"/>
  <c r="F88" i="183" s="1"/>
  <c r="H88" i="183" s="1"/>
  <c r="E87" i="183"/>
  <c r="F87" i="183" s="1"/>
  <c r="H87" i="183" s="1"/>
  <c r="E132" i="183"/>
  <c r="F132" i="183" s="1"/>
  <c r="H132" i="183" s="1"/>
  <c r="E131" i="183"/>
  <c r="F131" i="183" s="1"/>
  <c r="H131" i="183" s="1"/>
  <c r="E130" i="183"/>
  <c r="F130" i="183" s="1"/>
  <c r="H130" i="183" s="1"/>
  <c r="E129" i="183"/>
  <c r="F129" i="183" s="1"/>
  <c r="H129" i="183" s="1"/>
  <c r="E128" i="183"/>
  <c r="F128" i="183" s="1"/>
  <c r="H128" i="183" s="1"/>
  <c r="E127" i="183"/>
  <c r="F127" i="183" s="1"/>
  <c r="H127" i="183" s="1"/>
  <c r="E126" i="183"/>
  <c r="F126" i="183" s="1"/>
  <c r="H126" i="183" s="1"/>
  <c r="E125" i="183"/>
  <c r="F125" i="183" s="1"/>
  <c r="H125" i="183" s="1"/>
  <c r="E124" i="183"/>
  <c r="F124" i="183" s="1"/>
  <c r="H124" i="183" s="1"/>
  <c r="E123" i="183"/>
  <c r="F123" i="183" s="1"/>
  <c r="H123" i="183" s="1"/>
  <c r="C110" i="183"/>
  <c r="E122" i="183"/>
  <c r="F122" i="183" s="1"/>
  <c r="H122" i="183" s="1"/>
  <c r="G49" i="183"/>
  <c r="G50" i="183"/>
  <c r="G51" i="183"/>
  <c r="G52" i="183"/>
  <c r="G53" i="183"/>
  <c r="G54" i="183"/>
  <c r="G55" i="183"/>
  <c r="G56" i="183"/>
  <c r="G122" i="183"/>
  <c r="G128" i="183"/>
  <c r="G129" i="183"/>
  <c r="G130" i="183"/>
  <c r="G131" i="183"/>
  <c r="H134" i="183" l="1"/>
  <c r="H91" i="183"/>
  <c r="H48" i="183"/>
  <c r="H50" i="183"/>
  <c r="H52" i="183"/>
  <c r="H54" i="183"/>
  <c r="H56" i="183"/>
  <c r="H49" i="183"/>
  <c r="H51" i="183"/>
  <c r="H53" i="183"/>
  <c r="H55" i="183"/>
  <c r="H57" i="183"/>
  <c r="H59" i="183" l="1"/>
  <c r="D26" i="182" l="1"/>
  <c r="D27" i="182" s="1"/>
  <c r="D28" i="182" s="1"/>
  <c r="F33" i="182"/>
  <c r="D93" i="182" l="1"/>
  <c r="D92" i="182"/>
  <c r="D91" i="182"/>
  <c r="D90" i="182"/>
  <c r="D89" i="182"/>
  <c r="D88" i="182"/>
  <c r="D87" i="182"/>
  <c r="D86" i="182"/>
  <c r="D85" i="182"/>
  <c r="D84" i="182"/>
  <c r="D83" i="182"/>
  <c r="D82" i="182"/>
  <c r="D81" i="182"/>
  <c r="D80" i="182"/>
  <c r="D79" i="182"/>
  <c r="D78" i="182"/>
  <c r="D77" i="182"/>
  <c r="D76" i="182"/>
  <c r="D75" i="182"/>
  <c r="D74" i="182"/>
  <c r="D73" i="182"/>
  <c r="D72" i="182"/>
  <c r="D71" i="182"/>
  <c r="D70" i="182"/>
  <c r="D69" i="182"/>
  <c r="D68" i="182"/>
  <c r="D67" i="182"/>
  <c r="D66" i="182"/>
  <c r="D65" i="182"/>
  <c r="D64" i="182"/>
  <c r="C93" i="182"/>
  <c r="C92" i="182"/>
  <c r="C91" i="182"/>
  <c r="C90" i="182"/>
  <c r="C89" i="182"/>
  <c r="C88" i="182"/>
  <c r="C87" i="182"/>
  <c r="C86" i="182"/>
  <c r="C85" i="182"/>
  <c r="C84" i="182"/>
  <c r="C83" i="182"/>
  <c r="C82" i="182"/>
  <c r="C81" i="182"/>
  <c r="C80" i="182"/>
  <c r="C79" i="182"/>
  <c r="C78" i="182"/>
  <c r="C77" i="182"/>
  <c r="C76" i="182"/>
  <c r="C75" i="182"/>
  <c r="C74" i="182"/>
  <c r="C73" i="182"/>
  <c r="C72" i="182"/>
  <c r="C71" i="182"/>
  <c r="C70" i="182"/>
  <c r="C69" i="182"/>
  <c r="C68" i="182"/>
  <c r="C67" i="182"/>
  <c r="C66" i="182"/>
  <c r="C65" i="182"/>
  <c r="C64" i="182"/>
  <c r="C63" i="182"/>
  <c r="C62" i="182"/>
  <c r="C61" i="182"/>
  <c r="C60" i="182"/>
  <c r="C59" i="182"/>
  <c r="C58" i="182"/>
  <c r="C57" i="182"/>
  <c r="C56" i="182"/>
  <c r="C55" i="182"/>
  <c r="C54" i="182"/>
  <c r="C53" i="182"/>
  <c r="C52" i="182"/>
  <c r="C51" i="182"/>
  <c r="C50" i="182"/>
  <c r="C49" i="182"/>
  <c r="C48" i="182"/>
  <c r="C47" i="182"/>
  <c r="C46" i="182"/>
  <c r="C45" i="182"/>
  <c r="C44" i="182"/>
  <c r="C43" i="182"/>
  <c r="C42" i="182"/>
  <c r="C41" i="182"/>
  <c r="C40" i="182"/>
  <c r="D38" i="182"/>
  <c r="E38" i="182" s="1"/>
  <c r="D36" i="182"/>
  <c r="E36" i="182" s="1"/>
  <c r="D34" i="182"/>
  <c r="E34" i="182" s="1"/>
  <c r="D29" i="182"/>
  <c r="D63" i="182"/>
  <c r="D62" i="182"/>
  <c r="D61" i="182"/>
  <c r="E61" i="182" s="1"/>
  <c r="D60" i="182"/>
  <c r="D59" i="182"/>
  <c r="E59" i="182" s="1"/>
  <c r="D58" i="182"/>
  <c r="E58" i="182" s="1"/>
  <c r="D57" i="182"/>
  <c r="E57" i="182" s="1"/>
  <c r="D56" i="182"/>
  <c r="E56" i="182" s="1"/>
  <c r="D55" i="182"/>
  <c r="D54" i="182"/>
  <c r="D53" i="182"/>
  <c r="E53" i="182" s="1"/>
  <c r="D52" i="182"/>
  <c r="D51" i="182"/>
  <c r="E51" i="182" s="1"/>
  <c r="D50" i="182"/>
  <c r="E50" i="182" s="1"/>
  <c r="D49" i="182"/>
  <c r="E49" i="182" s="1"/>
  <c r="D48" i="182"/>
  <c r="E48" i="182" s="1"/>
  <c r="D47" i="182"/>
  <c r="E47" i="182" s="1"/>
  <c r="D46" i="182"/>
  <c r="D45" i="182"/>
  <c r="E45" i="182" s="1"/>
  <c r="D44" i="182"/>
  <c r="D43" i="182"/>
  <c r="E43" i="182" s="1"/>
  <c r="D42" i="182"/>
  <c r="E42" i="182" s="1"/>
  <c r="D41" i="182"/>
  <c r="E41" i="182" s="1"/>
  <c r="D40" i="182"/>
  <c r="E40" i="182" s="1"/>
  <c r="D39" i="182"/>
  <c r="E39" i="182" s="1"/>
  <c r="D37" i="182"/>
  <c r="E37" i="182" s="1"/>
  <c r="D35" i="182"/>
  <c r="E35" i="182" s="1"/>
  <c r="F20" i="181"/>
  <c r="F24" i="181" s="1"/>
  <c r="F26" i="181" s="1"/>
  <c r="F23" i="181"/>
  <c r="G12" i="181"/>
  <c r="G14" i="181" s="1"/>
  <c r="G11" i="181"/>
  <c r="D12" i="181"/>
  <c r="D14" i="181" s="1"/>
  <c r="D11" i="181"/>
  <c r="E52" i="182" l="1"/>
  <c r="E44" i="182"/>
  <c r="E60" i="182"/>
  <c r="E46" i="182"/>
  <c r="E54" i="182"/>
  <c r="E62" i="182"/>
  <c r="E55" i="182"/>
  <c r="E63" i="182"/>
  <c r="F34" i="182"/>
  <c r="F35" i="182" s="1"/>
  <c r="F36" i="182" s="1"/>
  <c r="F37" i="182" s="1"/>
  <c r="F38" i="182" s="1"/>
  <c r="F39" i="182" s="1"/>
  <c r="F40" i="182" s="1"/>
  <c r="F41" i="182" s="1"/>
  <c r="F42" i="182" s="1"/>
  <c r="F43" i="182" s="1"/>
  <c r="F44" i="182" s="1"/>
  <c r="F45" i="182" s="1"/>
  <c r="F46" i="182" s="1"/>
  <c r="F47" i="182" s="1"/>
  <c r="F48" i="182" s="1"/>
  <c r="F49" i="182" s="1"/>
  <c r="F50" i="182" s="1"/>
  <c r="F51" i="182" s="1"/>
  <c r="F52" i="182" s="1"/>
  <c r="F53" i="182" s="1"/>
  <c r="F54" i="182" s="1"/>
  <c r="F55" i="182" s="1"/>
  <c r="F56" i="182" s="1"/>
  <c r="F57" i="182" s="1"/>
  <c r="F58" i="182" s="1"/>
  <c r="F59" i="182" s="1"/>
  <c r="F60" i="182" s="1"/>
  <c r="F61" i="182" s="1"/>
  <c r="F62" i="182" s="1"/>
  <c r="F63" i="182" s="1"/>
  <c r="F64" i="182" s="1"/>
  <c r="F65" i="182" s="1"/>
  <c r="F66" i="182" s="1"/>
  <c r="F67" i="182" s="1"/>
  <c r="F68" i="182" s="1"/>
  <c r="F69" i="182" s="1"/>
  <c r="F70" i="182" s="1"/>
  <c r="F71" i="182" s="1"/>
  <c r="F72" i="182" s="1"/>
  <c r="F73" i="182" s="1"/>
  <c r="F74" i="182" s="1"/>
  <c r="F75" i="182" s="1"/>
  <c r="F76" i="182" s="1"/>
  <c r="F77" i="182" s="1"/>
  <c r="F78" i="182" s="1"/>
  <c r="F79" i="182" s="1"/>
  <c r="F80" i="182" s="1"/>
  <c r="F81" i="182" s="1"/>
  <c r="F82" i="182" s="1"/>
  <c r="F83" i="182" s="1"/>
  <c r="F84" i="182" s="1"/>
  <c r="F85" i="182" s="1"/>
  <c r="F86" i="182" s="1"/>
  <c r="F87" i="182" s="1"/>
  <c r="F88" i="182" s="1"/>
  <c r="F89" i="182" s="1"/>
  <c r="F90" i="182" s="1"/>
  <c r="F91" i="182" s="1"/>
  <c r="F92" i="182" s="1"/>
  <c r="F93" i="182" s="1"/>
  <c r="F16" i="181"/>
  <c r="E64" i="182"/>
  <c r="E66" i="182"/>
  <c r="E68" i="182"/>
  <c r="E70" i="182"/>
  <c r="E72" i="182"/>
  <c r="E74" i="182"/>
  <c r="E76" i="182"/>
  <c r="E78" i="182"/>
  <c r="E80" i="182"/>
  <c r="E82" i="182"/>
  <c r="E84" i="182"/>
  <c r="E86" i="182"/>
  <c r="E88" i="182"/>
  <c r="E90" i="182"/>
  <c r="E92" i="182"/>
  <c r="E65" i="182"/>
  <c r="E67" i="182"/>
  <c r="E69" i="182"/>
  <c r="E71" i="182"/>
  <c r="E73" i="182"/>
  <c r="E75" i="182"/>
  <c r="E77" i="182"/>
  <c r="E79" i="182"/>
  <c r="E81" i="182"/>
  <c r="E83" i="182"/>
  <c r="E85" i="182"/>
  <c r="E87" i="182"/>
  <c r="E89" i="182"/>
  <c r="E91" i="182"/>
  <c r="E93" i="182"/>
  <c r="E66" i="180"/>
  <c r="F65" i="180"/>
  <c r="F64" i="180"/>
  <c r="E64" i="180"/>
  <c r="F63" i="180"/>
  <c r="E63" i="180"/>
  <c r="F62" i="180"/>
  <c r="E62" i="180"/>
  <c r="E61" i="180"/>
  <c r="H41" i="180"/>
  <c r="I41" i="180" s="1"/>
  <c r="J41" i="180" s="1"/>
  <c r="C41" i="180"/>
  <c r="H40" i="180"/>
  <c r="I40" i="180" s="1"/>
  <c r="J40" i="180" s="1"/>
  <c r="C40" i="180"/>
  <c r="H39" i="180"/>
  <c r="I39" i="180" s="1"/>
  <c r="J39" i="180" s="1"/>
  <c r="C39" i="180"/>
  <c r="H38" i="180"/>
  <c r="I38" i="180" s="1"/>
  <c r="J38" i="180" s="1"/>
  <c r="C38" i="180"/>
  <c r="H37" i="180"/>
  <c r="I37" i="180" s="1"/>
  <c r="J37" i="180" s="1"/>
  <c r="C37" i="180"/>
  <c r="H36" i="180"/>
  <c r="I36" i="180" s="1"/>
  <c r="J36" i="180" s="1"/>
  <c r="C36" i="180"/>
  <c r="H35" i="180"/>
  <c r="I35" i="180" s="1"/>
  <c r="J35" i="180" s="1"/>
  <c r="C35" i="180"/>
  <c r="H34" i="180"/>
  <c r="I34" i="180" s="1"/>
  <c r="J34" i="180" s="1"/>
  <c r="C34" i="180"/>
  <c r="H33" i="180"/>
  <c r="I33" i="180" s="1"/>
  <c r="J33" i="180" s="1"/>
  <c r="C33" i="180"/>
  <c r="H32" i="180"/>
  <c r="I32" i="180" s="1"/>
  <c r="J32" i="180" s="1"/>
  <c r="C32" i="180"/>
  <c r="H31" i="180"/>
  <c r="I31" i="180" s="1"/>
  <c r="J31" i="180" s="1"/>
  <c r="C31" i="180"/>
  <c r="H30" i="180"/>
  <c r="I30" i="180" s="1"/>
  <c r="J30" i="180" s="1"/>
  <c r="C30" i="180"/>
  <c r="H29" i="180"/>
  <c r="I29" i="180" s="1"/>
  <c r="J29" i="180" s="1"/>
  <c r="C29" i="180"/>
  <c r="H28" i="180"/>
  <c r="I28" i="180" s="1"/>
  <c r="J28" i="180" s="1"/>
  <c r="C28" i="180"/>
  <c r="H27" i="180"/>
  <c r="I27" i="180" s="1"/>
  <c r="J27" i="180" s="1"/>
  <c r="C27" i="180"/>
  <c r="H26" i="180"/>
  <c r="I26" i="180" s="1"/>
  <c r="J26" i="180" s="1"/>
  <c r="C26" i="180"/>
  <c r="H25" i="180"/>
  <c r="I25" i="180" s="1"/>
  <c r="J25" i="180" s="1"/>
  <c r="C25" i="180"/>
  <c r="H24" i="180"/>
  <c r="I24" i="180" s="1"/>
  <c r="J24" i="180" s="1"/>
  <c r="C24" i="180"/>
  <c r="H23" i="180"/>
  <c r="I23" i="180" s="1"/>
  <c r="J23" i="180" s="1"/>
  <c r="C23" i="180"/>
  <c r="H22" i="180"/>
  <c r="I22" i="180" s="1"/>
  <c r="J22" i="180" s="1"/>
  <c r="C22" i="180"/>
  <c r="H21" i="180"/>
  <c r="I21" i="180" s="1"/>
  <c r="J21" i="180" s="1"/>
  <c r="C21" i="180"/>
  <c r="H20" i="180"/>
  <c r="I20" i="180" s="1"/>
  <c r="J20" i="180" s="1"/>
  <c r="C20" i="180"/>
  <c r="H19" i="180"/>
  <c r="I19" i="180" s="1"/>
  <c r="J19" i="180" s="1"/>
  <c r="C19" i="180"/>
  <c r="H18" i="180"/>
  <c r="I18" i="180" s="1"/>
  <c r="J18" i="180" s="1"/>
  <c r="C18" i="180"/>
  <c r="H17" i="180"/>
  <c r="I17" i="180" s="1"/>
  <c r="J17" i="180" s="1"/>
  <c r="C17" i="180"/>
  <c r="H16" i="180"/>
  <c r="I16" i="180" s="1"/>
  <c r="J16" i="180" s="1"/>
  <c r="C16" i="180"/>
  <c r="H15" i="180"/>
  <c r="I15" i="180" s="1"/>
  <c r="J15" i="180" s="1"/>
  <c r="C15" i="180"/>
  <c r="H14" i="180"/>
  <c r="I14" i="180" s="1"/>
  <c r="J14" i="180" s="1"/>
  <c r="C14" i="180"/>
  <c r="H13" i="180"/>
  <c r="I13" i="180" s="1"/>
  <c r="J13" i="180" s="1"/>
  <c r="C13" i="180"/>
  <c r="H12" i="180"/>
  <c r="F61" i="180" s="1"/>
  <c r="K41" i="180" l="1"/>
  <c r="K42" i="180" s="1"/>
  <c r="F66" i="180"/>
  <c r="F67" i="180" s="1"/>
  <c r="F68" i="180" s="1"/>
  <c r="D23" i="179" l="1"/>
  <c r="D24" i="179" s="1"/>
  <c r="E27" i="178"/>
  <c r="C61" i="177"/>
  <c r="C62" i="177" s="1"/>
  <c r="C63" i="177" s="1"/>
  <c r="C42" i="177"/>
  <c r="C43" i="177" s="1"/>
  <c r="C44" i="177" s="1"/>
  <c r="C45" i="177" s="1"/>
  <c r="C48" i="177" l="1"/>
  <c r="C64" i="177"/>
  <c r="C66" i="177" s="1"/>
  <c r="C47" i="177"/>
  <c r="C67" i="177" l="1"/>
  <c r="C25" i="177" l="1"/>
  <c r="C26" i="177" l="1"/>
  <c r="D36" i="58"/>
  <c r="D56" i="58" s="1"/>
  <c r="C19" i="176"/>
  <c r="F13" i="176" s="1"/>
  <c r="C27" i="177" l="1"/>
  <c r="C28" i="177" s="1"/>
  <c r="C31" i="177" l="1"/>
  <c r="C30" i="177"/>
  <c r="H17" i="103" l="1"/>
  <c r="H16" i="103"/>
  <c r="H15" i="103"/>
  <c r="D25" i="103"/>
  <c r="D26" i="103" s="1"/>
  <c r="D27" i="103" s="1"/>
  <c r="D16" i="103"/>
  <c r="H18" i="103" s="1"/>
  <c r="E10" i="149" l="1"/>
  <c r="E13" i="149" s="1"/>
  <c r="E23" i="146"/>
  <c r="E23" i="147"/>
  <c r="C44" i="145"/>
  <c r="B18" i="145"/>
  <c r="C15" i="145"/>
  <c r="F13" i="145" s="1"/>
  <c r="F15" i="145" s="1"/>
  <c r="C18" i="145" s="1"/>
  <c r="C20" i="145" s="1"/>
  <c r="C29" i="145" s="1"/>
  <c r="E29" i="14" l="1"/>
  <c r="F12" i="152"/>
  <c r="F15" i="152" s="1"/>
  <c r="F14" i="152" s="1"/>
  <c r="C12" i="152"/>
  <c r="C14" i="152" s="1"/>
  <c r="C15" i="152" s="1"/>
  <c r="E18" i="174"/>
  <c r="E21" i="175"/>
  <c r="E25" i="175" s="1"/>
  <c r="E27" i="175" s="1"/>
  <c r="E28" i="175" s="1"/>
  <c r="E12" i="120"/>
  <c r="E15" i="110"/>
  <c r="F29" i="145" l="1"/>
  <c r="F30" i="145"/>
  <c r="F46" i="145"/>
  <c r="E13" i="142"/>
  <c r="E17" i="172"/>
  <c r="E28" i="172" s="1"/>
  <c r="E29" i="172" s="1"/>
  <c r="E35" i="172" s="1"/>
  <c r="E37" i="172" s="1"/>
  <c r="E42" i="172" s="1"/>
  <c r="E44" i="172" s="1"/>
  <c r="E12" i="173" l="1"/>
  <c r="E16" i="173" s="1"/>
  <c r="E18" i="173" s="1"/>
  <c r="E12" i="171"/>
  <c r="E16" i="171" s="1"/>
  <c r="E18" i="171" l="1"/>
  <c r="E12" i="170"/>
  <c r="E16" i="170" s="1"/>
  <c r="E18" i="170" s="1"/>
  <c r="E12" i="169"/>
  <c r="E16" i="169" s="1"/>
  <c r="E18" i="169" s="1"/>
  <c r="E12" i="168"/>
  <c r="E16" i="168" s="1"/>
  <c r="E18" i="168" s="1"/>
  <c r="E12" i="167"/>
  <c r="E16" i="167" s="1"/>
  <c r="E18" i="167" s="1"/>
  <c r="E12" i="166"/>
  <c r="E17" i="165"/>
  <c r="E12" i="165"/>
  <c r="E12" i="164"/>
  <c r="E12" i="163" l="1"/>
  <c r="E13" i="162"/>
  <c r="E12" i="136" l="1"/>
  <c r="E12" i="122"/>
  <c r="E27" i="161"/>
  <c r="E31" i="161" s="1"/>
  <c r="E33" i="161" s="1"/>
  <c r="E37" i="161" s="1"/>
  <c r="E39" i="161" s="1"/>
  <c r="E43" i="161" s="1"/>
  <c r="E45" i="161" s="1"/>
  <c r="E23" i="160"/>
  <c r="E27" i="160" s="1"/>
  <c r="E29" i="160" s="1"/>
  <c r="E35" i="160" s="1"/>
  <c r="F9" i="116"/>
  <c r="F13" i="116"/>
  <c r="F12" i="116"/>
  <c r="F11" i="116"/>
  <c r="F10" i="116"/>
  <c r="E33" i="160" l="1"/>
  <c r="F23" i="141" l="1"/>
  <c r="H46" i="141"/>
  <c r="C29" i="141"/>
  <c r="C28" i="141"/>
  <c r="F24" i="141"/>
  <c r="C20" i="141"/>
  <c r="F17" i="141"/>
  <c r="D57" i="58"/>
  <c r="D23" i="58"/>
  <c r="F25" i="141" l="1"/>
  <c r="F11" i="156"/>
  <c r="G19" i="156" s="1"/>
  <c r="L19" i="156" s="1"/>
  <c r="F8" i="156"/>
  <c r="G28" i="155"/>
  <c r="D19" i="155"/>
  <c r="D20" i="155" s="1"/>
  <c r="D8" i="155"/>
  <c r="D9" i="155" s="1"/>
  <c r="F13" i="156" l="1"/>
  <c r="F14" i="156" s="1"/>
  <c r="F15" i="156" s="1"/>
  <c r="E24" i="156" s="1"/>
  <c r="J24" i="156" s="1"/>
  <c r="E44" i="156"/>
  <c r="E52" i="156"/>
  <c r="E56" i="156"/>
  <c r="J56" i="156" s="1"/>
  <c r="E60" i="156"/>
  <c r="J60" i="156" s="1"/>
  <c r="E64" i="156"/>
  <c r="J64" i="156" s="1"/>
  <c r="E68" i="156"/>
  <c r="J68" i="156" s="1"/>
  <c r="E72" i="156"/>
  <c r="E76" i="156"/>
  <c r="E80" i="156"/>
  <c r="J80" i="156" s="1"/>
  <c r="E84" i="156"/>
  <c r="J84" i="156" s="1"/>
  <c r="E88" i="156"/>
  <c r="J88" i="156" s="1"/>
  <c r="E92" i="156"/>
  <c r="J92" i="156" s="1"/>
  <c r="E96" i="156"/>
  <c r="J96" i="156" s="1"/>
  <c r="E100" i="156"/>
  <c r="J100" i="156" s="1"/>
  <c r="E104" i="156"/>
  <c r="E108" i="156"/>
  <c r="E112" i="156"/>
  <c r="J112" i="156" s="1"/>
  <c r="E116" i="156"/>
  <c r="J116" i="156" s="1"/>
  <c r="E120" i="156"/>
  <c r="E124" i="156"/>
  <c r="E128" i="156"/>
  <c r="J128" i="156" s="1"/>
  <c r="E132" i="156"/>
  <c r="J132" i="156" s="1"/>
  <c r="E136" i="156"/>
  <c r="J136" i="156" s="1"/>
  <c r="E140" i="156"/>
  <c r="E144" i="156"/>
  <c r="J144" i="156" s="1"/>
  <c r="E148" i="156"/>
  <c r="E152" i="156"/>
  <c r="E156" i="156"/>
  <c r="E160" i="156"/>
  <c r="J160" i="156" s="1"/>
  <c r="E164" i="156"/>
  <c r="J164" i="156" s="1"/>
  <c r="E168" i="156"/>
  <c r="J168" i="156" s="1"/>
  <c r="E172" i="156"/>
  <c r="E176" i="156"/>
  <c r="J176" i="156" s="1"/>
  <c r="E180" i="156"/>
  <c r="J180" i="156" s="1"/>
  <c r="E184" i="156"/>
  <c r="J184" i="156" s="1"/>
  <c r="E188" i="156"/>
  <c r="J188" i="156" s="1"/>
  <c r="E192" i="156"/>
  <c r="J192" i="156" s="1"/>
  <c r="E196" i="156"/>
  <c r="J196" i="156" s="1"/>
  <c r="E20" i="156"/>
  <c r="G20" i="156" s="1"/>
  <c r="D24" i="156"/>
  <c r="D28" i="156"/>
  <c r="I28" i="156" s="1"/>
  <c r="D32" i="156"/>
  <c r="I32" i="156" s="1"/>
  <c r="D36" i="156"/>
  <c r="D40" i="156"/>
  <c r="I40" i="156" s="1"/>
  <c r="D44" i="156"/>
  <c r="I44" i="156" s="1"/>
  <c r="D48" i="156"/>
  <c r="I48" i="156" s="1"/>
  <c r="D52" i="156"/>
  <c r="D56" i="156"/>
  <c r="D60" i="156"/>
  <c r="I60" i="156" s="1"/>
  <c r="D64" i="156"/>
  <c r="I64" i="156" s="1"/>
  <c r="D68" i="156"/>
  <c r="D72" i="156"/>
  <c r="I72" i="156" s="1"/>
  <c r="D76" i="156"/>
  <c r="I76" i="156" s="1"/>
  <c r="D80" i="156"/>
  <c r="I80" i="156" s="1"/>
  <c r="D84" i="156"/>
  <c r="D88" i="156"/>
  <c r="D92" i="156"/>
  <c r="I92" i="156" s="1"/>
  <c r="D96" i="156"/>
  <c r="I96" i="156" s="1"/>
  <c r="D100" i="156"/>
  <c r="I100" i="156" s="1"/>
  <c r="D104" i="156"/>
  <c r="I104" i="156" s="1"/>
  <c r="D108" i="156"/>
  <c r="I108" i="156" s="1"/>
  <c r="D112" i="156"/>
  <c r="I112" i="156" s="1"/>
  <c r="D116" i="156"/>
  <c r="I116" i="156" s="1"/>
  <c r="D120" i="156"/>
  <c r="D124" i="156"/>
  <c r="I124" i="156" s="1"/>
  <c r="D128" i="156"/>
  <c r="I128" i="156" s="1"/>
  <c r="D132" i="156"/>
  <c r="I132" i="156" s="1"/>
  <c r="D136" i="156"/>
  <c r="I136" i="156" s="1"/>
  <c r="D140" i="156"/>
  <c r="I140" i="156" s="1"/>
  <c r="D144" i="156"/>
  <c r="I144" i="156" s="1"/>
  <c r="D148" i="156"/>
  <c r="I148" i="156" s="1"/>
  <c r="D152" i="156"/>
  <c r="D156" i="156"/>
  <c r="I156" i="156" s="1"/>
  <c r="D160" i="156"/>
  <c r="I160" i="156" s="1"/>
  <c r="D164" i="156"/>
  <c r="I164" i="156" s="1"/>
  <c r="D168" i="156"/>
  <c r="I168" i="156" s="1"/>
  <c r="D172" i="156"/>
  <c r="I172" i="156" s="1"/>
  <c r="D176" i="156"/>
  <c r="I176" i="156" s="1"/>
  <c r="D180" i="156"/>
  <c r="I180" i="156" s="1"/>
  <c r="D184" i="156"/>
  <c r="D186" i="156"/>
  <c r="I186" i="156" s="1"/>
  <c r="D188" i="156"/>
  <c r="I188" i="156" s="1"/>
  <c r="D190" i="156"/>
  <c r="D192" i="156"/>
  <c r="D194" i="156"/>
  <c r="I194" i="156" s="1"/>
  <c r="D196" i="156"/>
  <c r="I196" i="156" s="1"/>
  <c r="D198" i="156"/>
  <c r="I198" i="156" s="1"/>
  <c r="D20" i="156"/>
  <c r="E21" i="156"/>
  <c r="J21" i="156" s="1"/>
  <c r="E23" i="156"/>
  <c r="E25" i="156"/>
  <c r="J25" i="156" s="1"/>
  <c r="E27" i="156"/>
  <c r="J27" i="156" s="1"/>
  <c r="E29" i="156"/>
  <c r="J29" i="156" s="1"/>
  <c r="E31" i="156"/>
  <c r="J31" i="156" s="1"/>
  <c r="E33" i="156"/>
  <c r="J33" i="156" s="1"/>
  <c r="E35" i="156"/>
  <c r="E37" i="156"/>
  <c r="J37" i="156" s="1"/>
  <c r="E39" i="156"/>
  <c r="J39" i="156" s="1"/>
  <c r="E41" i="156"/>
  <c r="J41" i="156" s="1"/>
  <c r="E43" i="156"/>
  <c r="E45" i="156"/>
  <c r="J45" i="156" s="1"/>
  <c r="E47" i="156"/>
  <c r="J47" i="156" s="1"/>
  <c r="E49" i="156"/>
  <c r="J49" i="156" s="1"/>
  <c r="E51" i="156"/>
  <c r="E53" i="156"/>
  <c r="J53" i="156" s="1"/>
  <c r="E55" i="156"/>
  <c r="J55" i="156" s="1"/>
  <c r="E57" i="156"/>
  <c r="J57" i="156" s="1"/>
  <c r="E59" i="156"/>
  <c r="J59" i="156" s="1"/>
  <c r="E61" i="156"/>
  <c r="J61" i="156" s="1"/>
  <c r="E63" i="156"/>
  <c r="J63" i="156" s="1"/>
  <c r="E65" i="156"/>
  <c r="J65" i="156" s="1"/>
  <c r="E67" i="156"/>
  <c r="E69" i="156"/>
  <c r="J69" i="156" s="1"/>
  <c r="E71" i="156"/>
  <c r="J71" i="156" s="1"/>
  <c r="E73" i="156"/>
  <c r="J73" i="156" s="1"/>
  <c r="E75" i="156"/>
  <c r="E77" i="156"/>
  <c r="J77" i="156" s="1"/>
  <c r="E79" i="156"/>
  <c r="J79" i="156" s="1"/>
  <c r="E81" i="156"/>
  <c r="J81" i="156" s="1"/>
  <c r="E83" i="156"/>
  <c r="E85" i="156"/>
  <c r="J85" i="156" s="1"/>
  <c r="E87" i="156"/>
  <c r="J87" i="156" s="1"/>
  <c r="E89" i="156"/>
  <c r="J89" i="156" s="1"/>
  <c r="E91" i="156"/>
  <c r="J91" i="156" s="1"/>
  <c r="E93" i="156"/>
  <c r="J93" i="156" s="1"/>
  <c r="E95" i="156"/>
  <c r="J95" i="156" s="1"/>
  <c r="E97" i="156"/>
  <c r="E99" i="156"/>
  <c r="E101" i="156"/>
  <c r="J101" i="156" s="1"/>
  <c r="E103" i="156"/>
  <c r="J103" i="156" s="1"/>
  <c r="E105" i="156"/>
  <c r="J105" i="156" s="1"/>
  <c r="E107" i="156"/>
  <c r="J107" i="156" s="1"/>
  <c r="E109" i="156"/>
  <c r="J109" i="156" s="1"/>
  <c r="E111" i="156"/>
  <c r="J111" i="156" s="1"/>
  <c r="E113" i="156"/>
  <c r="E115" i="156"/>
  <c r="E117" i="156"/>
  <c r="J117" i="156" s="1"/>
  <c r="E119" i="156"/>
  <c r="J119" i="156" s="1"/>
  <c r="E121" i="156"/>
  <c r="J121" i="156" s="1"/>
  <c r="E123" i="156"/>
  <c r="E125" i="156"/>
  <c r="J125" i="156" s="1"/>
  <c r="E127" i="156"/>
  <c r="J127" i="156" s="1"/>
  <c r="E129" i="156"/>
  <c r="J129" i="156" s="1"/>
  <c r="E131" i="156"/>
  <c r="J131" i="156" s="1"/>
  <c r="E133" i="156"/>
  <c r="J133" i="156" s="1"/>
  <c r="E135" i="156"/>
  <c r="J135" i="156" s="1"/>
  <c r="E137" i="156"/>
  <c r="J137" i="156" s="1"/>
  <c r="E139" i="156"/>
  <c r="J139" i="156" s="1"/>
  <c r="E141" i="156"/>
  <c r="J141" i="156" s="1"/>
  <c r="E143" i="156"/>
  <c r="J143" i="156" s="1"/>
  <c r="E145" i="156"/>
  <c r="J145" i="156" s="1"/>
  <c r="E147" i="156"/>
  <c r="J147" i="156" s="1"/>
  <c r="E149" i="156"/>
  <c r="J149" i="156" s="1"/>
  <c r="E151" i="156"/>
  <c r="J151" i="156" s="1"/>
  <c r="E153" i="156"/>
  <c r="J153" i="156" s="1"/>
  <c r="E155" i="156"/>
  <c r="J155" i="156" s="1"/>
  <c r="E157" i="156"/>
  <c r="J157" i="156" s="1"/>
  <c r="E159" i="156"/>
  <c r="J159" i="156" s="1"/>
  <c r="E161" i="156"/>
  <c r="J161" i="156" s="1"/>
  <c r="E163" i="156"/>
  <c r="J163" i="156" s="1"/>
  <c r="E165" i="156"/>
  <c r="J165" i="156" s="1"/>
  <c r="E167" i="156"/>
  <c r="J167" i="156" s="1"/>
  <c r="E169" i="156"/>
  <c r="J169" i="156" s="1"/>
  <c r="E171" i="156"/>
  <c r="J171" i="156" s="1"/>
  <c r="E173" i="156"/>
  <c r="J173" i="156" s="1"/>
  <c r="E175" i="156"/>
  <c r="J175" i="156" s="1"/>
  <c r="E177" i="156"/>
  <c r="J177" i="156" s="1"/>
  <c r="E179" i="156"/>
  <c r="J179" i="156" s="1"/>
  <c r="E181" i="156"/>
  <c r="J181" i="156" s="1"/>
  <c r="E183" i="156"/>
  <c r="J183" i="156" s="1"/>
  <c r="E185" i="156"/>
  <c r="J185" i="156" s="1"/>
  <c r="E187" i="156"/>
  <c r="J187" i="156" s="1"/>
  <c r="E189" i="156"/>
  <c r="J189" i="156" s="1"/>
  <c r="E191" i="156"/>
  <c r="J191" i="156" s="1"/>
  <c r="E193" i="156"/>
  <c r="J193" i="156" s="1"/>
  <c r="E195" i="156"/>
  <c r="J195" i="156" s="1"/>
  <c r="E197" i="156"/>
  <c r="J197" i="156" s="1"/>
  <c r="E199" i="156"/>
  <c r="D21" i="156"/>
  <c r="I21" i="156" s="1"/>
  <c r="D23" i="156"/>
  <c r="I23" i="156" s="1"/>
  <c r="D25" i="156"/>
  <c r="I25" i="156" s="1"/>
  <c r="D27" i="156"/>
  <c r="I27" i="156" s="1"/>
  <c r="D29" i="156"/>
  <c r="I29" i="156" s="1"/>
  <c r="D31" i="156"/>
  <c r="I31" i="156" s="1"/>
  <c r="D33" i="156"/>
  <c r="I33" i="156" s="1"/>
  <c r="D35" i="156"/>
  <c r="I35" i="156" s="1"/>
  <c r="D37" i="156"/>
  <c r="I37" i="156" s="1"/>
  <c r="D39" i="156"/>
  <c r="I39" i="156" s="1"/>
  <c r="D41" i="156"/>
  <c r="I41" i="156" s="1"/>
  <c r="D43" i="156"/>
  <c r="I43" i="156" s="1"/>
  <c r="D45" i="156"/>
  <c r="I45" i="156" s="1"/>
  <c r="D47" i="156"/>
  <c r="I47" i="156" s="1"/>
  <c r="D49" i="156"/>
  <c r="I49" i="156" s="1"/>
  <c r="D51" i="156"/>
  <c r="I51" i="156" s="1"/>
  <c r="D53" i="156"/>
  <c r="I53" i="156" s="1"/>
  <c r="D55" i="156"/>
  <c r="I55" i="156" s="1"/>
  <c r="D57" i="156"/>
  <c r="I57" i="156" s="1"/>
  <c r="D59" i="156"/>
  <c r="I59" i="156" s="1"/>
  <c r="D61" i="156"/>
  <c r="I61" i="156" s="1"/>
  <c r="D63" i="156"/>
  <c r="I63" i="156" s="1"/>
  <c r="D65" i="156"/>
  <c r="I65" i="156" s="1"/>
  <c r="D67" i="156"/>
  <c r="I67" i="156" s="1"/>
  <c r="D69" i="156"/>
  <c r="I69" i="156" s="1"/>
  <c r="D71" i="156"/>
  <c r="I71" i="156" s="1"/>
  <c r="D73" i="156"/>
  <c r="I73" i="156" s="1"/>
  <c r="D75" i="156"/>
  <c r="I75" i="156" s="1"/>
  <c r="D77" i="156"/>
  <c r="I77" i="156" s="1"/>
  <c r="D79" i="156"/>
  <c r="I79" i="156" s="1"/>
  <c r="D81" i="156"/>
  <c r="I81" i="156" s="1"/>
  <c r="D83" i="156"/>
  <c r="I83" i="156" s="1"/>
  <c r="D85" i="156"/>
  <c r="I85" i="156" s="1"/>
  <c r="D87" i="156"/>
  <c r="I87" i="156" s="1"/>
  <c r="D89" i="156"/>
  <c r="D91" i="156"/>
  <c r="I91" i="156" s="1"/>
  <c r="D93" i="156"/>
  <c r="I93" i="156" s="1"/>
  <c r="D95" i="156"/>
  <c r="I95" i="156" s="1"/>
  <c r="D97" i="156"/>
  <c r="I97" i="156" s="1"/>
  <c r="D99" i="156"/>
  <c r="I99" i="156" s="1"/>
  <c r="D101" i="156"/>
  <c r="I101" i="156" s="1"/>
  <c r="D103" i="156"/>
  <c r="I103" i="156" s="1"/>
  <c r="D105" i="156"/>
  <c r="I105" i="156" s="1"/>
  <c r="D107" i="156"/>
  <c r="I107" i="156" s="1"/>
  <c r="D109" i="156"/>
  <c r="I109" i="156" s="1"/>
  <c r="D111" i="156"/>
  <c r="I111" i="156" s="1"/>
  <c r="D113" i="156"/>
  <c r="I113" i="156" s="1"/>
  <c r="D115" i="156"/>
  <c r="I115" i="156" s="1"/>
  <c r="D117" i="156"/>
  <c r="I117" i="156" s="1"/>
  <c r="D119" i="156"/>
  <c r="I119" i="156" s="1"/>
  <c r="D121" i="156"/>
  <c r="I121" i="156" s="1"/>
  <c r="D123" i="156"/>
  <c r="I123" i="156" s="1"/>
  <c r="D125" i="156"/>
  <c r="I125" i="156" s="1"/>
  <c r="D127" i="156"/>
  <c r="I127" i="156" s="1"/>
  <c r="D129" i="156"/>
  <c r="I129" i="156" s="1"/>
  <c r="D131" i="156"/>
  <c r="I131" i="156" s="1"/>
  <c r="D133" i="156"/>
  <c r="I133" i="156" s="1"/>
  <c r="D135" i="156"/>
  <c r="I135" i="156" s="1"/>
  <c r="D137" i="156"/>
  <c r="I137" i="156" s="1"/>
  <c r="D139" i="156"/>
  <c r="I139" i="156" s="1"/>
  <c r="D141" i="156"/>
  <c r="I141" i="156" s="1"/>
  <c r="D143" i="156"/>
  <c r="D145" i="156"/>
  <c r="I145" i="156" s="1"/>
  <c r="D147" i="156"/>
  <c r="I147" i="156" s="1"/>
  <c r="D149" i="156"/>
  <c r="I149" i="156" s="1"/>
  <c r="D151" i="156"/>
  <c r="I151" i="156" s="1"/>
  <c r="D153" i="156"/>
  <c r="I153" i="156" s="1"/>
  <c r="D155" i="156"/>
  <c r="I155" i="156" s="1"/>
  <c r="D157" i="156"/>
  <c r="I157" i="156" s="1"/>
  <c r="D159" i="156"/>
  <c r="I159" i="156" s="1"/>
  <c r="D161" i="156"/>
  <c r="I161" i="156" s="1"/>
  <c r="D163" i="156"/>
  <c r="I163" i="156" s="1"/>
  <c r="D165" i="156"/>
  <c r="I165" i="156" s="1"/>
  <c r="D167" i="156"/>
  <c r="I167" i="156" s="1"/>
  <c r="D169" i="156"/>
  <c r="I169" i="156" s="1"/>
  <c r="D171" i="156"/>
  <c r="I171" i="156" s="1"/>
  <c r="D173" i="156"/>
  <c r="I173" i="156" s="1"/>
  <c r="D175" i="156"/>
  <c r="D177" i="156"/>
  <c r="I177" i="156" s="1"/>
  <c r="D179" i="156"/>
  <c r="I179" i="156" s="1"/>
  <c r="D181" i="156"/>
  <c r="I181" i="156" s="1"/>
  <c r="D183" i="156"/>
  <c r="I183" i="156" s="1"/>
  <c r="D185" i="156"/>
  <c r="I185" i="156" s="1"/>
  <c r="D187" i="156"/>
  <c r="I187" i="156" s="1"/>
  <c r="D189" i="156"/>
  <c r="I189" i="156" s="1"/>
  <c r="D191" i="156"/>
  <c r="I191" i="156" s="1"/>
  <c r="D193" i="156"/>
  <c r="I193" i="156" s="1"/>
  <c r="D195" i="156"/>
  <c r="I195" i="156" s="1"/>
  <c r="D197" i="156"/>
  <c r="I197" i="156" s="1"/>
  <c r="D199" i="156"/>
  <c r="I199" i="156" s="1"/>
  <c r="I192" i="156"/>
  <c r="I190" i="156"/>
  <c r="I184" i="156"/>
  <c r="I175" i="156"/>
  <c r="I152" i="156"/>
  <c r="I143" i="156"/>
  <c r="J199" i="156"/>
  <c r="J172" i="156"/>
  <c r="J156" i="156"/>
  <c r="J152" i="156"/>
  <c r="J148" i="156"/>
  <c r="J140" i="156"/>
  <c r="I120" i="156"/>
  <c r="J124" i="156"/>
  <c r="J123" i="156"/>
  <c r="J120" i="156"/>
  <c r="J115" i="156"/>
  <c r="J113" i="156"/>
  <c r="J108" i="156"/>
  <c r="J104" i="156"/>
  <c r="J99" i="156"/>
  <c r="J97" i="156"/>
  <c r="I89" i="156"/>
  <c r="I88" i="156"/>
  <c r="I84" i="156"/>
  <c r="I68" i="156"/>
  <c r="I56" i="156"/>
  <c r="I52" i="156"/>
  <c r="J83" i="156"/>
  <c r="J76" i="156"/>
  <c r="J75" i="156"/>
  <c r="J72" i="156"/>
  <c r="J67" i="156"/>
  <c r="J52" i="156"/>
  <c r="J51" i="156"/>
  <c r="J44" i="156"/>
  <c r="J43" i="156"/>
  <c r="J35" i="156"/>
  <c r="J23" i="156"/>
  <c r="J20" i="156"/>
  <c r="I36" i="156"/>
  <c r="I24" i="156"/>
  <c r="I20" i="156"/>
  <c r="D208" i="155"/>
  <c r="D207" i="155"/>
  <c r="D206" i="155"/>
  <c r="D205" i="155"/>
  <c r="D204" i="155"/>
  <c r="D203" i="155"/>
  <c r="D202" i="155"/>
  <c r="D201" i="155"/>
  <c r="D200" i="155"/>
  <c r="D199" i="155"/>
  <c r="D198" i="155"/>
  <c r="D197" i="155"/>
  <c r="D196" i="155"/>
  <c r="D195" i="155"/>
  <c r="D194" i="155"/>
  <c r="D193" i="155"/>
  <c r="D192" i="155"/>
  <c r="D191" i="155"/>
  <c r="D190" i="155"/>
  <c r="D189" i="155"/>
  <c r="D188" i="155"/>
  <c r="D187" i="155"/>
  <c r="D186" i="155"/>
  <c r="D185" i="155"/>
  <c r="D184" i="155"/>
  <c r="D183" i="155"/>
  <c r="D182" i="155"/>
  <c r="D181" i="155"/>
  <c r="D180" i="155"/>
  <c r="D179" i="155"/>
  <c r="D178" i="155"/>
  <c r="D177" i="155"/>
  <c r="D176" i="155"/>
  <c r="D175" i="155"/>
  <c r="D174" i="155"/>
  <c r="D173" i="155"/>
  <c r="D172" i="155"/>
  <c r="D171" i="155"/>
  <c r="D170" i="155"/>
  <c r="D169" i="155"/>
  <c r="D168" i="155"/>
  <c r="D167" i="155"/>
  <c r="D166" i="155"/>
  <c r="D165" i="155"/>
  <c r="D164" i="155"/>
  <c r="D163" i="155"/>
  <c r="D162" i="155"/>
  <c r="D161" i="155"/>
  <c r="D160" i="155"/>
  <c r="D159" i="155"/>
  <c r="D158" i="155"/>
  <c r="D157" i="155"/>
  <c r="D156" i="155"/>
  <c r="E208" i="155"/>
  <c r="E207" i="155"/>
  <c r="E206" i="155"/>
  <c r="E205" i="155"/>
  <c r="E204" i="155"/>
  <c r="E203" i="155"/>
  <c r="E202" i="155"/>
  <c r="E201" i="155"/>
  <c r="E200" i="155"/>
  <c r="E199" i="155"/>
  <c r="E198" i="155"/>
  <c r="E197" i="155"/>
  <c r="E196" i="155"/>
  <c r="E195" i="155"/>
  <c r="E194" i="155"/>
  <c r="E193" i="155"/>
  <c r="E192" i="155"/>
  <c r="E191" i="155"/>
  <c r="E190" i="155"/>
  <c r="E189" i="155"/>
  <c r="E188" i="155"/>
  <c r="E187" i="155"/>
  <c r="E186" i="155"/>
  <c r="E185" i="155"/>
  <c r="E184" i="155"/>
  <c r="E183" i="155"/>
  <c r="E182" i="155"/>
  <c r="E181" i="155"/>
  <c r="E180" i="155"/>
  <c r="E179" i="155"/>
  <c r="E178" i="155"/>
  <c r="E177" i="155"/>
  <c r="E176" i="155"/>
  <c r="E175" i="155"/>
  <c r="E174" i="155"/>
  <c r="E173" i="155"/>
  <c r="E172" i="155"/>
  <c r="E171" i="155"/>
  <c r="E170" i="155"/>
  <c r="E169" i="155"/>
  <c r="E168" i="155"/>
  <c r="E167" i="155"/>
  <c r="E166" i="155"/>
  <c r="E165" i="155"/>
  <c r="E164" i="155"/>
  <c r="E163" i="155"/>
  <c r="E162" i="155"/>
  <c r="E161" i="155"/>
  <c r="E160" i="155"/>
  <c r="E159" i="155"/>
  <c r="E158" i="155"/>
  <c r="E157" i="155"/>
  <c r="E156" i="155"/>
  <c r="E155" i="155"/>
  <c r="E154" i="155"/>
  <c r="E153" i="155"/>
  <c r="E152" i="155"/>
  <c r="E151" i="155"/>
  <c r="E150" i="155"/>
  <c r="E149" i="155"/>
  <c r="E148" i="155"/>
  <c r="E147" i="155"/>
  <c r="E146" i="155"/>
  <c r="E145" i="155"/>
  <c r="E144" i="155"/>
  <c r="E143" i="155"/>
  <c r="E142" i="155"/>
  <c r="E141" i="155"/>
  <c r="E140" i="155"/>
  <c r="E139" i="155"/>
  <c r="E138" i="155"/>
  <c r="E137" i="155"/>
  <c r="E136" i="155"/>
  <c r="E135" i="155"/>
  <c r="E134" i="155"/>
  <c r="E133" i="155"/>
  <c r="E132" i="155"/>
  <c r="E131" i="155"/>
  <c r="E130" i="155"/>
  <c r="E129" i="155"/>
  <c r="E128" i="155"/>
  <c r="E127" i="155"/>
  <c r="E126" i="155"/>
  <c r="E125" i="155"/>
  <c r="E124" i="155"/>
  <c r="E123" i="155"/>
  <c r="E122" i="155"/>
  <c r="E121" i="155"/>
  <c r="E120" i="155"/>
  <c r="E119" i="155"/>
  <c r="E118" i="155"/>
  <c r="E117" i="155"/>
  <c r="E116" i="155"/>
  <c r="E115" i="155"/>
  <c r="E114" i="155"/>
  <c r="E113" i="155"/>
  <c r="E112" i="155"/>
  <c r="E111" i="155"/>
  <c r="E110" i="155"/>
  <c r="E109" i="155"/>
  <c r="E108" i="155"/>
  <c r="E107" i="155"/>
  <c r="E106" i="155"/>
  <c r="E105" i="155"/>
  <c r="E104" i="155"/>
  <c r="E103" i="155"/>
  <c r="E102" i="155"/>
  <c r="E101" i="155"/>
  <c r="E100" i="155"/>
  <c r="E99" i="155"/>
  <c r="E98" i="155"/>
  <c r="E97" i="155"/>
  <c r="E96" i="155"/>
  <c r="E95" i="155"/>
  <c r="E94" i="155"/>
  <c r="E93" i="155"/>
  <c r="E92" i="155"/>
  <c r="E91" i="155"/>
  <c r="E90" i="155"/>
  <c r="E89" i="155"/>
  <c r="E88" i="155"/>
  <c r="E87" i="155"/>
  <c r="E86" i="155"/>
  <c r="E85" i="155"/>
  <c r="E84" i="155"/>
  <c r="E83" i="155"/>
  <c r="E82" i="155"/>
  <c r="E81" i="155"/>
  <c r="E80" i="155"/>
  <c r="E79" i="155"/>
  <c r="E78" i="155"/>
  <c r="E77" i="155"/>
  <c r="E76" i="155"/>
  <c r="E75" i="155"/>
  <c r="E74" i="155"/>
  <c r="E73" i="155"/>
  <c r="E72" i="155"/>
  <c r="E71" i="155"/>
  <c r="E70" i="155"/>
  <c r="E69" i="155"/>
  <c r="E68" i="155"/>
  <c r="E67" i="155"/>
  <c r="E66" i="155"/>
  <c r="E65" i="155"/>
  <c r="E64" i="155"/>
  <c r="E63" i="155"/>
  <c r="E62" i="155"/>
  <c r="E61" i="155"/>
  <c r="E60" i="155"/>
  <c r="E59" i="155"/>
  <c r="E58" i="155"/>
  <c r="E57" i="155"/>
  <c r="E56" i="155"/>
  <c r="E55" i="155"/>
  <c r="E54" i="155"/>
  <c r="E53" i="155"/>
  <c r="E52" i="155"/>
  <c r="E51" i="155"/>
  <c r="E50" i="155"/>
  <c r="E49" i="155"/>
  <c r="E48" i="155"/>
  <c r="E47" i="155"/>
  <c r="E46" i="155"/>
  <c r="E45" i="155"/>
  <c r="E44" i="155"/>
  <c r="E43" i="155"/>
  <c r="E42" i="155"/>
  <c r="E41" i="155"/>
  <c r="E40" i="155"/>
  <c r="E39" i="155"/>
  <c r="E38" i="155"/>
  <c r="E37" i="155"/>
  <c r="E36" i="155"/>
  <c r="E35" i="155"/>
  <c r="E34" i="155"/>
  <c r="E33" i="155"/>
  <c r="E32" i="155"/>
  <c r="E31" i="155"/>
  <c r="E30" i="155"/>
  <c r="E29" i="155"/>
  <c r="D51" i="155"/>
  <c r="D50" i="155"/>
  <c r="D49" i="155"/>
  <c r="D48" i="155"/>
  <c r="D47" i="155"/>
  <c r="D46" i="155"/>
  <c r="D45" i="155"/>
  <c r="D44" i="155"/>
  <c r="D43" i="155"/>
  <c r="D42" i="155"/>
  <c r="D40" i="155"/>
  <c r="D39" i="155"/>
  <c r="D38" i="155"/>
  <c r="D37" i="155"/>
  <c r="D36" i="155"/>
  <c r="D35" i="155"/>
  <c r="D34" i="155"/>
  <c r="D33" i="155"/>
  <c r="D32" i="155"/>
  <c r="D31" i="155"/>
  <c r="D30" i="155"/>
  <c r="D29" i="155"/>
  <c r="D21" i="155"/>
  <c r="D155" i="155"/>
  <c r="D154" i="155"/>
  <c r="D153" i="155"/>
  <c r="D152" i="155"/>
  <c r="D151" i="155"/>
  <c r="D150" i="155"/>
  <c r="D149" i="155"/>
  <c r="D148" i="155"/>
  <c r="D147" i="155"/>
  <c r="D146" i="155"/>
  <c r="D145" i="155"/>
  <c r="D144" i="155"/>
  <c r="D143" i="155"/>
  <c r="D142" i="155"/>
  <c r="D141" i="155"/>
  <c r="D140" i="155"/>
  <c r="D139" i="155"/>
  <c r="D138" i="155"/>
  <c r="D137" i="155"/>
  <c r="D136" i="155"/>
  <c r="D135" i="155"/>
  <c r="D134" i="155"/>
  <c r="D133" i="155"/>
  <c r="D132" i="155"/>
  <c r="D131" i="155"/>
  <c r="D130" i="155"/>
  <c r="D129" i="155"/>
  <c r="D128" i="155"/>
  <c r="D127" i="155"/>
  <c r="D126" i="155"/>
  <c r="D125" i="155"/>
  <c r="D124" i="155"/>
  <c r="D123" i="155"/>
  <c r="D122" i="155"/>
  <c r="D121" i="155"/>
  <c r="D120" i="155"/>
  <c r="D119" i="155"/>
  <c r="D118" i="155"/>
  <c r="D117" i="155"/>
  <c r="D116" i="155"/>
  <c r="D115" i="155"/>
  <c r="D114" i="155"/>
  <c r="D113" i="155"/>
  <c r="D112" i="155"/>
  <c r="D111" i="155"/>
  <c r="D110" i="155"/>
  <c r="D109" i="155"/>
  <c r="D108" i="155"/>
  <c r="D107" i="155"/>
  <c r="D106" i="155"/>
  <c r="D105" i="155"/>
  <c r="D104" i="155"/>
  <c r="D103" i="155"/>
  <c r="D102" i="155"/>
  <c r="D101" i="155"/>
  <c r="D100" i="155"/>
  <c r="D99" i="155"/>
  <c r="D98" i="155"/>
  <c r="D97" i="155"/>
  <c r="D96" i="155"/>
  <c r="D95" i="155"/>
  <c r="D94" i="155"/>
  <c r="D93" i="155"/>
  <c r="D92" i="155"/>
  <c r="D91" i="155"/>
  <c r="D90" i="155"/>
  <c r="D89" i="155"/>
  <c r="D88" i="155"/>
  <c r="D87" i="155"/>
  <c r="D86" i="155"/>
  <c r="D85" i="155"/>
  <c r="D84" i="155"/>
  <c r="D83" i="155"/>
  <c r="D82" i="155"/>
  <c r="D81" i="155"/>
  <c r="D80" i="155"/>
  <c r="D79" i="155"/>
  <c r="D78" i="155"/>
  <c r="D77" i="155"/>
  <c r="D76" i="155"/>
  <c r="D75" i="155"/>
  <c r="D74" i="155"/>
  <c r="D73" i="155"/>
  <c r="D72" i="155"/>
  <c r="D71" i="155"/>
  <c r="D70" i="155"/>
  <c r="D69" i="155"/>
  <c r="D68" i="155"/>
  <c r="D67" i="155"/>
  <c r="D66" i="155"/>
  <c r="D65" i="155"/>
  <c r="D64" i="155"/>
  <c r="D63" i="155"/>
  <c r="D62" i="155"/>
  <c r="D61" i="155"/>
  <c r="D60" i="155"/>
  <c r="D59" i="155"/>
  <c r="D58" i="155"/>
  <c r="D57" i="155"/>
  <c r="D56" i="155"/>
  <c r="D55" i="155"/>
  <c r="D54" i="155"/>
  <c r="D53" i="155"/>
  <c r="D52" i="155"/>
  <c r="D41" i="155"/>
  <c r="E32" i="156" l="1"/>
  <c r="J32" i="156" s="1"/>
  <c r="E40" i="156"/>
  <c r="J40" i="156" s="1"/>
  <c r="E48" i="156"/>
  <c r="J48" i="156" s="1"/>
  <c r="E22" i="156"/>
  <c r="J22" i="156" s="1"/>
  <c r="F16" i="156"/>
  <c r="E28" i="156"/>
  <c r="J28" i="156" s="1"/>
  <c r="K28" i="156" s="1"/>
  <c r="E36" i="156"/>
  <c r="J36" i="156" s="1"/>
  <c r="E42" i="156"/>
  <c r="J42" i="156" s="1"/>
  <c r="K42" i="156" s="1"/>
  <c r="E46" i="156"/>
  <c r="J46" i="156" s="1"/>
  <c r="E50" i="156"/>
  <c r="J50" i="156" s="1"/>
  <c r="E54" i="156"/>
  <c r="J54" i="156" s="1"/>
  <c r="E58" i="156"/>
  <c r="J58" i="156" s="1"/>
  <c r="E62" i="156"/>
  <c r="J62" i="156" s="1"/>
  <c r="E66" i="156"/>
  <c r="J66" i="156" s="1"/>
  <c r="E70" i="156"/>
  <c r="J70" i="156" s="1"/>
  <c r="E74" i="156"/>
  <c r="J74" i="156" s="1"/>
  <c r="E78" i="156"/>
  <c r="J78" i="156" s="1"/>
  <c r="E82" i="156"/>
  <c r="J82" i="156" s="1"/>
  <c r="E86" i="156"/>
  <c r="J86" i="156" s="1"/>
  <c r="E90" i="156"/>
  <c r="J90" i="156" s="1"/>
  <c r="E94" i="156"/>
  <c r="J94" i="156" s="1"/>
  <c r="E98" i="156"/>
  <c r="J98" i="156" s="1"/>
  <c r="E102" i="156"/>
  <c r="J102" i="156" s="1"/>
  <c r="E106" i="156"/>
  <c r="J106" i="156" s="1"/>
  <c r="E110" i="156"/>
  <c r="J110" i="156" s="1"/>
  <c r="E114" i="156"/>
  <c r="J114" i="156" s="1"/>
  <c r="E118" i="156"/>
  <c r="J118" i="156" s="1"/>
  <c r="E122" i="156"/>
  <c r="J122" i="156" s="1"/>
  <c r="E126" i="156"/>
  <c r="J126" i="156" s="1"/>
  <c r="E130" i="156"/>
  <c r="J130" i="156" s="1"/>
  <c r="K130" i="156" s="1"/>
  <c r="E134" i="156"/>
  <c r="J134" i="156" s="1"/>
  <c r="K134" i="156" s="1"/>
  <c r="E138" i="156"/>
  <c r="J138" i="156" s="1"/>
  <c r="E142" i="156"/>
  <c r="J142" i="156" s="1"/>
  <c r="E146" i="156"/>
  <c r="J146" i="156" s="1"/>
  <c r="E150" i="156"/>
  <c r="J150" i="156" s="1"/>
  <c r="E154" i="156"/>
  <c r="J154" i="156" s="1"/>
  <c r="E158" i="156"/>
  <c r="J158" i="156" s="1"/>
  <c r="E162" i="156"/>
  <c r="J162" i="156" s="1"/>
  <c r="E166" i="156"/>
  <c r="J166" i="156" s="1"/>
  <c r="E170" i="156"/>
  <c r="J170" i="156" s="1"/>
  <c r="E174" i="156"/>
  <c r="J174" i="156" s="1"/>
  <c r="E178" i="156"/>
  <c r="J178" i="156" s="1"/>
  <c r="E182" i="156"/>
  <c r="J182" i="156" s="1"/>
  <c r="E186" i="156"/>
  <c r="J186" i="156" s="1"/>
  <c r="E190" i="156"/>
  <c r="J190" i="156" s="1"/>
  <c r="K190" i="156" s="1"/>
  <c r="E194" i="156"/>
  <c r="J194" i="156" s="1"/>
  <c r="K194" i="156" s="1"/>
  <c r="E198" i="156"/>
  <c r="J198" i="156" s="1"/>
  <c r="K198" i="156" s="1"/>
  <c r="D22" i="156"/>
  <c r="I22" i="156" s="1"/>
  <c r="K22" i="156" s="1"/>
  <c r="D26" i="156"/>
  <c r="I26" i="156" s="1"/>
  <c r="D30" i="156"/>
  <c r="I30" i="156" s="1"/>
  <c r="D34" i="156"/>
  <c r="I34" i="156" s="1"/>
  <c r="D38" i="156"/>
  <c r="I38" i="156" s="1"/>
  <c r="D42" i="156"/>
  <c r="I42" i="156" s="1"/>
  <c r="D46" i="156"/>
  <c r="I46" i="156" s="1"/>
  <c r="K46" i="156" s="1"/>
  <c r="D50" i="156"/>
  <c r="I50" i="156" s="1"/>
  <c r="K50" i="156" s="1"/>
  <c r="D54" i="156"/>
  <c r="I54" i="156" s="1"/>
  <c r="D58" i="156"/>
  <c r="I58" i="156" s="1"/>
  <c r="K58" i="156" s="1"/>
  <c r="D62" i="156"/>
  <c r="I62" i="156" s="1"/>
  <c r="D66" i="156"/>
  <c r="I66" i="156" s="1"/>
  <c r="D70" i="156"/>
  <c r="I70" i="156" s="1"/>
  <c r="D74" i="156"/>
  <c r="I74" i="156" s="1"/>
  <c r="D78" i="156"/>
  <c r="I78" i="156" s="1"/>
  <c r="D82" i="156"/>
  <c r="I82" i="156" s="1"/>
  <c r="K82" i="156" s="1"/>
  <c r="D86" i="156"/>
  <c r="I86" i="156" s="1"/>
  <c r="D90" i="156"/>
  <c r="I90" i="156" s="1"/>
  <c r="K90" i="156" s="1"/>
  <c r="D94" i="156"/>
  <c r="I94" i="156" s="1"/>
  <c r="D98" i="156"/>
  <c r="I98" i="156" s="1"/>
  <c r="D102" i="156"/>
  <c r="I102" i="156" s="1"/>
  <c r="D106" i="156"/>
  <c r="I106" i="156" s="1"/>
  <c r="D110" i="156"/>
  <c r="I110" i="156" s="1"/>
  <c r="D114" i="156"/>
  <c r="I114" i="156" s="1"/>
  <c r="K114" i="156" s="1"/>
  <c r="D118" i="156"/>
  <c r="I118" i="156" s="1"/>
  <c r="D122" i="156"/>
  <c r="I122" i="156" s="1"/>
  <c r="K122" i="156" s="1"/>
  <c r="D126" i="156"/>
  <c r="I126" i="156" s="1"/>
  <c r="D130" i="156"/>
  <c r="I130" i="156" s="1"/>
  <c r="D134" i="156"/>
  <c r="I134" i="156" s="1"/>
  <c r="D138" i="156"/>
  <c r="I138" i="156" s="1"/>
  <c r="D142" i="156"/>
  <c r="I142" i="156" s="1"/>
  <c r="D146" i="156"/>
  <c r="I146" i="156" s="1"/>
  <c r="K146" i="156" s="1"/>
  <c r="D150" i="156"/>
  <c r="I150" i="156" s="1"/>
  <c r="D154" i="156"/>
  <c r="I154" i="156" s="1"/>
  <c r="K154" i="156" s="1"/>
  <c r="D158" i="156"/>
  <c r="I158" i="156" s="1"/>
  <c r="D162" i="156"/>
  <c r="I162" i="156" s="1"/>
  <c r="D166" i="156"/>
  <c r="I166" i="156" s="1"/>
  <c r="D170" i="156"/>
  <c r="I170" i="156" s="1"/>
  <c r="D174" i="156"/>
  <c r="I174" i="156" s="1"/>
  <c r="D178" i="156"/>
  <c r="I178" i="156" s="1"/>
  <c r="K178" i="156" s="1"/>
  <c r="D182" i="156"/>
  <c r="I182" i="156" s="1"/>
  <c r="E38" i="156"/>
  <c r="J38" i="156" s="1"/>
  <c r="K38" i="156" s="1"/>
  <c r="E34" i="156"/>
  <c r="J34" i="156" s="1"/>
  <c r="K34" i="156" s="1"/>
  <c r="E30" i="156"/>
  <c r="J30" i="156" s="1"/>
  <c r="E26" i="156"/>
  <c r="J26" i="156" s="1"/>
  <c r="F43" i="155"/>
  <c r="F45" i="155"/>
  <c r="F47" i="155"/>
  <c r="F49" i="155"/>
  <c r="F51" i="155"/>
  <c r="F157" i="155"/>
  <c r="F159" i="155"/>
  <c r="F161" i="155"/>
  <c r="F163" i="155"/>
  <c r="F165" i="155"/>
  <c r="F167" i="155"/>
  <c r="F169" i="155"/>
  <c r="F171" i="155"/>
  <c r="F173" i="155"/>
  <c r="F175" i="155"/>
  <c r="F177" i="155"/>
  <c r="F179" i="155"/>
  <c r="F181" i="155"/>
  <c r="F183" i="155"/>
  <c r="F185" i="155"/>
  <c r="F187" i="155"/>
  <c r="F189" i="155"/>
  <c r="F191" i="155"/>
  <c r="F193" i="155"/>
  <c r="F195" i="155"/>
  <c r="F197" i="155"/>
  <c r="F199" i="155"/>
  <c r="F201" i="155"/>
  <c r="F203" i="155"/>
  <c r="F205" i="155"/>
  <c r="F207" i="155"/>
  <c r="F156" i="155"/>
  <c r="F158" i="155"/>
  <c r="F160" i="155"/>
  <c r="F162" i="155"/>
  <c r="F164" i="155"/>
  <c r="F166" i="155"/>
  <c r="F168" i="155"/>
  <c r="F170" i="155"/>
  <c r="F172" i="155"/>
  <c r="F174" i="155"/>
  <c r="F176" i="155"/>
  <c r="F178" i="155"/>
  <c r="F180" i="155"/>
  <c r="F182" i="155"/>
  <c r="F184" i="155"/>
  <c r="F186" i="155"/>
  <c r="F188" i="155"/>
  <c r="F190" i="155"/>
  <c r="F192" i="155"/>
  <c r="F194" i="155"/>
  <c r="F196" i="155"/>
  <c r="F198" i="155"/>
  <c r="F200" i="155"/>
  <c r="F202" i="155"/>
  <c r="F204" i="155"/>
  <c r="F206" i="155"/>
  <c r="F208" i="155"/>
  <c r="K20" i="156"/>
  <c r="F20" i="156"/>
  <c r="K26" i="156"/>
  <c r="F32" i="156"/>
  <c r="K32" i="156"/>
  <c r="K36" i="156"/>
  <c r="K40" i="156"/>
  <c r="F40" i="156"/>
  <c r="K48" i="156"/>
  <c r="F48" i="156"/>
  <c r="F52" i="156"/>
  <c r="K52" i="156"/>
  <c r="F58" i="156"/>
  <c r="F60" i="156"/>
  <c r="K60" i="156"/>
  <c r="F64" i="156"/>
  <c r="K64" i="156"/>
  <c r="F66" i="156"/>
  <c r="F70" i="156"/>
  <c r="F72" i="156"/>
  <c r="K72" i="156"/>
  <c r="F76" i="156"/>
  <c r="K76" i="156"/>
  <c r="F80" i="156"/>
  <c r="K80" i="156"/>
  <c r="F84" i="156"/>
  <c r="K84" i="156"/>
  <c r="F88" i="156"/>
  <c r="K88" i="156"/>
  <c r="K92" i="156"/>
  <c r="F92" i="156"/>
  <c r="K21" i="156"/>
  <c r="F21" i="156"/>
  <c r="K23" i="156"/>
  <c r="F23" i="156"/>
  <c r="K25" i="156"/>
  <c r="F25" i="156"/>
  <c r="K27" i="156"/>
  <c r="F27" i="156"/>
  <c r="K29" i="156"/>
  <c r="F29" i="156"/>
  <c r="F31" i="156"/>
  <c r="K31" i="156"/>
  <c r="F33" i="156"/>
  <c r="K33" i="156"/>
  <c r="K35" i="156"/>
  <c r="F35" i="156"/>
  <c r="F37" i="156"/>
  <c r="K37" i="156"/>
  <c r="K39" i="156"/>
  <c r="F39" i="156"/>
  <c r="K41" i="156"/>
  <c r="F41" i="156"/>
  <c r="F43" i="156"/>
  <c r="K43" i="156"/>
  <c r="K45" i="156"/>
  <c r="F45" i="156"/>
  <c r="F47" i="156"/>
  <c r="K47" i="156"/>
  <c r="F49" i="156"/>
  <c r="K49" i="156"/>
  <c r="F51" i="156"/>
  <c r="K51" i="156"/>
  <c r="F53" i="156"/>
  <c r="K53" i="156"/>
  <c r="F55" i="156"/>
  <c r="K55" i="156"/>
  <c r="F57" i="156"/>
  <c r="K57" i="156"/>
  <c r="F59" i="156"/>
  <c r="K59" i="156"/>
  <c r="F61" i="156"/>
  <c r="K61" i="156"/>
  <c r="F63" i="156"/>
  <c r="K63" i="156"/>
  <c r="F65" i="156"/>
  <c r="K65" i="156"/>
  <c r="F67" i="156"/>
  <c r="K67" i="156"/>
  <c r="F69" i="156"/>
  <c r="K69" i="156"/>
  <c r="F71" i="156"/>
  <c r="K71" i="156"/>
  <c r="F73" i="156"/>
  <c r="K73" i="156"/>
  <c r="F75" i="156"/>
  <c r="K75" i="156"/>
  <c r="F77" i="156"/>
  <c r="K77" i="156"/>
  <c r="F79" i="156"/>
  <c r="K79" i="156"/>
  <c r="F81" i="156"/>
  <c r="K81" i="156"/>
  <c r="F83" i="156"/>
  <c r="K83" i="156"/>
  <c r="F85" i="156"/>
  <c r="K85" i="156"/>
  <c r="F87" i="156"/>
  <c r="K87" i="156"/>
  <c r="F89" i="156"/>
  <c r="K89" i="156"/>
  <c r="F91" i="156"/>
  <c r="K91" i="156"/>
  <c r="F94" i="156"/>
  <c r="F96" i="156"/>
  <c r="K96" i="156"/>
  <c r="F100" i="156"/>
  <c r="K100" i="156"/>
  <c r="F104" i="156"/>
  <c r="K104" i="156"/>
  <c r="F106" i="156"/>
  <c r="F108" i="156"/>
  <c r="K108" i="156"/>
  <c r="F112" i="156"/>
  <c r="K112" i="156"/>
  <c r="F116" i="156"/>
  <c r="K116" i="156"/>
  <c r="F120" i="156"/>
  <c r="K120" i="156"/>
  <c r="F122" i="156"/>
  <c r="F124" i="156"/>
  <c r="K124" i="156"/>
  <c r="F126" i="156"/>
  <c r="F128" i="156"/>
  <c r="K128" i="156"/>
  <c r="F136" i="156"/>
  <c r="K136" i="156"/>
  <c r="F140" i="156"/>
  <c r="K140" i="156"/>
  <c r="F142" i="156"/>
  <c r="F144" i="156"/>
  <c r="K144" i="156"/>
  <c r="F148" i="156"/>
  <c r="K148" i="156"/>
  <c r="F152" i="156"/>
  <c r="K152" i="156"/>
  <c r="F154" i="156"/>
  <c r="F156" i="156"/>
  <c r="K156" i="156"/>
  <c r="F160" i="156"/>
  <c r="K160" i="156"/>
  <c r="F162" i="156"/>
  <c r="F164" i="156"/>
  <c r="K164" i="156"/>
  <c r="F168" i="156"/>
  <c r="K168" i="156"/>
  <c r="F172" i="156"/>
  <c r="K172" i="156"/>
  <c r="F174" i="156"/>
  <c r="F176" i="156"/>
  <c r="K176" i="156"/>
  <c r="K132" i="156"/>
  <c r="F132" i="156"/>
  <c r="F177" i="156"/>
  <c r="K177" i="156"/>
  <c r="F179" i="156"/>
  <c r="K179" i="156"/>
  <c r="F181" i="156"/>
  <c r="K181" i="156"/>
  <c r="F183" i="156"/>
  <c r="K183" i="156"/>
  <c r="F185" i="156"/>
  <c r="K185" i="156"/>
  <c r="F187" i="156"/>
  <c r="K187" i="156"/>
  <c r="F189" i="156"/>
  <c r="K189" i="156"/>
  <c r="F191" i="156"/>
  <c r="K191" i="156"/>
  <c r="F193" i="156"/>
  <c r="K193" i="156"/>
  <c r="F195" i="156"/>
  <c r="K195" i="156"/>
  <c r="F197" i="156"/>
  <c r="K197" i="156"/>
  <c r="F199" i="156"/>
  <c r="K199" i="156"/>
  <c r="L20" i="156"/>
  <c r="L21" i="156" s="1"/>
  <c r="L22" i="156" s="1"/>
  <c r="L23" i="156" s="1"/>
  <c r="G21" i="156"/>
  <c r="G22" i="156" s="1"/>
  <c r="G23" i="156" s="1"/>
  <c r="G24" i="156" s="1"/>
  <c r="G25" i="156" s="1"/>
  <c r="G26" i="156" s="1"/>
  <c r="G27" i="156" s="1"/>
  <c r="G28" i="156" s="1"/>
  <c r="G29" i="156" s="1"/>
  <c r="F24" i="156"/>
  <c r="K24" i="156"/>
  <c r="K30" i="156"/>
  <c r="F38" i="156"/>
  <c r="K44" i="156"/>
  <c r="F44" i="156"/>
  <c r="F56" i="156"/>
  <c r="K56" i="156"/>
  <c r="F68" i="156"/>
  <c r="K68" i="156"/>
  <c r="F90" i="156"/>
  <c r="F93" i="156"/>
  <c r="K93" i="156"/>
  <c r="F95" i="156"/>
  <c r="K95" i="156"/>
  <c r="F97" i="156"/>
  <c r="K97" i="156"/>
  <c r="F99" i="156"/>
  <c r="K99" i="156"/>
  <c r="F101" i="156"/>
  <c r="K101" i="156"/>
  <c r="F103" i="156"/>
  <c r="K103" i="156"/>
  <c r="F105" i="156"/>
  <c r="K105" i="156"/>
  <c r="F107" i="156"/>
  <c r="K107" i="156"/>
  <c r="F109" i="156"/>
  <c r="K109" i="156"/>
  <c r="F111" i="156"/>
  <c r="K111" i="156"/>
  <c r="F113" i="156"/>
  <c r="K113" i="156"/>
  <c r="F115" i="156"/>
  <c r="K115" i="156"/>
  <c r="F117" i="156"/>
  <c r="K117" i="156"/>
  <c r="F119" i="156"/>
  <c r="K119" i="156"/>
  <c r="F121" i="156"/>
  <c r="K121" i="156"/>
  <c r="F123" i="156"/>
  <c r="K123" i="156"/>
  <c r="F125" i="156"/>
  <c r="K125" i="156"/>
  <c r="F127" i="156"/>
  <c r="K127" i="156"/>
  <c r="F137" i="156"/>
  <c r="K137" i="156"/>
  <c r="F139" i="156"/>
  <c r="K139" i="156"/>
  <c r="F141" i="156"/>
  <c r="K141" i="156"/>
  <c r="F143" i="156"/>
  <c r="K143" i="156"/>
  <c r="F145" i="156"/>
  <c r="K145" i="156"/>
  <c r="F147" i="156"/>
  <c r="K147" i="156"/>
  <c r="F149" i="156"/>
  <c r="K149" i="156"/>
  <c r="F151" i="156"/>
  <c r="K151" i="156"/>
  <c r="F153" i="156"/>
  <c r="K153" i="156"/>
  <c r="F155" i="156"/>
  <c r="K155" i="156"/>
  <c r="F157" i="156"/>
  <c r="K157" i="156"/>
  <c r="F159" i="156"/>
  <c r="K159" i="156"/>
  <c r="F161" i="156"/>
  <c r="K161" i="156"/>
  <c r="F163" i="156"/>
  <c r="K163" i="156"/>
  <c r="F165" i="156"/>
  <c r="K165" i="156"/>
  <c r="F167" i="156"/>
  <c r="K167" i="156"/>
  <c r="F169" i="156"/>
  <c r="K169" i="156"/>
  <c r="F171" i="156"/>
  <c r="K171" i="156"/>
  <c r="F173" i="156"/>
  <c r="K173" i="156"/>
  <c r="F175" i="156"/>
  <c r="K175" i="156"/>
  <c r="K129" i="156"/>
  <c r="F129" i="156"/>
  <c r="K131" i="156"/>
  <c r="F131" i="156"/>
  <c r="K133" i="156"/>
  <c r="F133" i="156"/>
  <c r="K135" i="156"/>
  <c r="F135" i="156"/>
  <c r="F180" i="156"/>
  <c r="K180" i="156"/>
  <c r="F184" i="156"/>
  <c r="K184" i="156"/>
  <c r="F186" i="156"/>
  <c r="K186" i="156"/>
  <c r="F188" i="156"/>
  <c r="K188" i="156"/>
  <c r="F190" i="156"/>
  <c r="F192" i="156"/>
  <c r="K192" i="156"/>
  <c r="F194" i="156"/>
  <c r="F196" i="156"/>
  <c r="K196" i="156"/>
  <c r="F29" i="155"/>
  <c r="F31" i="155"/>
  <c r="F35" i="155"/>
  <c r="F37" i="155"/>
  <c r="F41" i="155"/>
  <c r="F55" i="155"/>
  <c r="F57" i="155"/>
  <c r="F59" i="155"/>
  <c r="F63" i="155"/>
  <c r="F65" i="155"/>
  <c r="F69" i="155"/>
  <c r="F71" i="155"/>
  <c r="F73" i="155"/>
  <c r="F77" i="155"/>
  <c r="F79" i="155"/>
  <c r="F83" i="155"/>
  <c r="F85" i="155"/>
  <c r="F89" i="155"/>
  <c r="F91" i="155"/>
  <c r="F95" i="155"/>
  <c r="F30" i="155"/>
  <c r="F32" i="155"/>
  <c r="F34" i="155"/>
  <c r="F36" i="155"/>
  <c r="F38" i="155"/>
  <c r="F40" i="155"/>
  <c r="F42" i="155"/>
  <c r="F44" i="155"/>
  <c r="F46" i="155"/>
  <c r="F48" i="155"/>
  <c r="F50" i="155"/>
  <c r="F52" i="155"/>
  <c r="F54" i="155"/>
  <c r="F56" i="155"/>
  <c r="F58" i="155"/>
  <c r="F60" i="155"/>
  <c r="F62" i="155"/>
  <c r="F64" i="155"/>
  <c r="F66" i="155"/>
  <c r="F68" i="155"/>
  <c r="F70" i="155"/>
  <c r="F72" i="155"/>
  <c r="F74" i="155"/>
  <c r="F76" i="155"/>
  <c r="F78" i="155"/>
  <c r="F80" i="155"/>
  <c r="F82" i="155"/>
  <c r="F84" i="155"/>
  <c r="F86" i="155"/>
  <c r="F88" i="155"/>
  <c r="F90" i="155"/>
  <c r="F92" i="155"/>
  <c r="F94" i="155"/>
  <c r="F96" i="155"/>
  <c r="F98" i="155"/>
  <c r="F100" i="155"/>
  <c r="F102" i="155"/>
  <c r="F104" i="155"/>
  <c r="F106" i="155"/>
  <c r="F108" i="155"/>
  <c r="F110" i="155"/>
  <c r="F112" i="155"/>
  <c r="F114" i="155"/>
  <c r="F116" i="155"/>
  <c r="F118" i="155"/>
  <c r="F120" i="155"/>
  <c r="F122" i="155"/>
  <c r="F124" i="155"/>
  <c r="F126" i="155"/>
  <c r="F128" i="155"/>
  <c r="F130" i="155"/>
  <c r="F132" i="155"/>
  <c r="F134" i="155"/>
  <c r="F136" i="155"/>
  <c r="F138" i="155"/>
  <c r="F140" i="155"/>
  <c r="F142" i="155"/>
  <c r="F144" i="155"/>
  <c r="F146" i="155"/>
  <c r="F148" i="155"/>
  <c r="F150" i="155"/>
  <c r="F152" i="155"/>
  <c r="F154" i="155"/>
  <c r="G29" i="155"/>
  <c r="G30" i="155" s="1"/>
  <c r="G31" i="155" s="1"/>
  <c r="G32" i="155" s="1"/>
  <c r="G33" i="155" s="1"/>
  <c r="G34" i="155" s="1"/>
  <c r="G35" i="155" s="1"/>
  <c r="G36" i="155" s="1"/>
  <c r="G37" i="155" s="1"/>
  <c r="G38" i="155" s="1"/>
  <c r="G39" i="155" s="1"/>
  <c r="G40" i="155" s="1"/>
  <c r="G41" i="155" s="1"/>
  <c r="G42" i="155" s="1"/>
  <c r="G43" i="155" s="1"/>
  <c r="G44" i="155" s="1"/>
  <c r="G45" i="155" s="1"/>
  <c r="G46" i="155" s="1"/>
  <c r="G47" i="155" s="1"/>
  <c r="G48" i="155" s="1"/>
  <c r="G49" i="155" s="1"/>
  <c r="G50" i="155" s="1"/>
  <c r="G51" i="155" s="1"/>
  <c r="G52" i="155" s="1"/>
  <c r="G53" i="155" s="1"/>
  <c r="G54" i="155" s="1"/>
  <c r="G55" i="155" s="1"/>
  <c r="G56" i="155" s="1"/>
  <c r="G57" i="155" s="1"/>
  <c r="G58" i="155" s="1"/>
  <c r="G59" i="155" s="1"/>
  <c r="G60" i="155" s="1"/>
  <c r="G61" i="155" s="1"/>
  <c r="G62" i="155" s="1"/>
  <c r="G63" i="155" s="1"/>
  <c r="G64" i="155" s="1"/>
  <c r="G65" i="155" s="1"/>
  <c r="G66" i="155" s="1"/>
  <c r="G67" i="155" s="1"/>
  <c r="G68" i="155" s="1"/>
  <c r="G69" i="155" s="1"/>
  <c r="G70" i="155" s="1"/>
  <c r="G71" i="155" s="1"/>
  <c r="G72" i="155" s="1"/>
  <c r="G73" i="155" s="1"/>
  <c r="G74" i="155" s="1"/>
  <c r="G75" i="155" s="1"/>
  <c r="G76" i="155" s="1"/>
  <c r="G77" i="155" s="1"/>
  <c r="G78" i="155" s="1"/>
  <c r="G79" i="155" s="1"/>
  <c r="G80" i="155" s="1"/>
  <c r="G81" i="155" s="1"/>
  <c r="G82" i="155" s="1"/>
  <c r="G83" i="155" s="1"/>
  <c r="G84" i="155" s="1"/>
  <c r="G85" i="155" s="1"/>
  <c r="G86" i="155" s="1"/>
  <c r="G87" i="155" s="1"/>
  <c r="G88" i="155" s="1"/>
  <c r="G89" i="155" s="1"/>
  <c r="G90" i="155" s="1"/>
  <c r="G91" i="155" s="1"/>
  <c r="G92" i="155" s="1"/>
  <c r="G93" i="155" s="1"/>
  <c r="G94" i="155" s="1"/>
  <c r="G95" i="155" s="1"/>
  <c r="G96" i="155" s="1"/>
  <c r="G97" i="155" s="1"/>
  <c r="G98" i="155" s="1"/>
  <c r="G99" i="155" s="1"/>
  <c r="G100" i="155" s="1"/>
  <c r="G101" i="155" s="1"/>
  <c r="G102" i="155" s="1"/>
  <c r="G103" i="155" s="1"/>
  <c r="G104" i="155" s="1"/>
  <c r="G105" i="155" s="1"/>
  <c r="G106" i="155" s="1"/>
  <c r="G107" i="155" s="1"/>
  <c r="G108" i="155" s="1"/>
  <c r="G109" i="155" s="1"/>
  <c r="G110" i="155" s="1"/>
  <c r="G111" i="155" s="1"/>
  <c r="G112" i="155" s="1"/>
  <c r="G113" i="155" s="1"/>
  <c r="G114" i="155" s="1"/>
  <c r="G115" i="155" s="1"/>
  <c r="G116" i="155" s="1"/>
  <c r="G117" i="155" s="1"/>
  <c r="G118" i="155" s="1"/>
  <c r="G119" i="155" s="1"/>
  <c r="G120" i="155" s="1"/>
  <c r="G121" i="155" s="1"/>
  <c r="G122" i="155" s="1"/>
  <c r="G123" i="155" s="1"/>
  <c r="G124" i="155" s="1"/>
  <c r="G125" i="155" s="1"/>
  <c r="G126" i="155" s="1"/>
  <c r="G127" i="155" s="1"/>
  <c r="G128" i="155" s="1"/>
  <c r="G129" i="155" s="1"/>
  <c r="G130" i="155" s="1"/>
  <c r="G131" i="155" s="1"/>
  <c r="G132" i="155" s="1"/>
  <c r="G133" i="155" s="1"/>
  <c r="G134" i="155" s="1"/>
  <c r="G135" i="155" s="1"/>
  <c r="G136" i="155" s="1"/>
  <c r="G137" i="155" s="1"/>
  <c r="G138" i="155" s="1"/>
  <c r="G139" i="155" s="1"/>
  <c r="G140" i="155" s="1"/>
  <c r="G141" i="155" s="1"/>
  <c r="G142" i="155" s="1"/>
  <c r="G143" i="155" s="1"/>
  <c r="G144" i="155" s="1"/>
  <c r="G145" i="155" s="1"/>
  <c r="G146" i="155" s="1"/>
  <c r="G147" i="155" s="1"/>
  <c r="G148" i="155" s="1"/>
  <c r="G149" i="155" s="1"/>
  <c r="G150" i="155" s="1"/>
  <c r="G151" i="155" s="1"/>
  <c r="G152" i="155" s="1"/>
  <c r="G153" i="155" s="1"/>
  <c r="G154" i="155" s="1"/>
  <c r="G155" i="155" s="1"/>
  <c r="G156" i="155" s="1"/>
  <c r="G157" i="155" s="1"/>
  <c r="G158" i="155" s="1"/>
  <c r="G159" i="155" s="1"/>
  <c r="G160" i="155" s="1"/>
  <c r="G161" i="155" s="1"/>
  <c r="G162" i="155" s="1"/>
  <c r="G163" i="155" s="1"/>
  <c r="G164" i="155" s="1"/>
  <c r="G165" i="155" s="1"/>
  <c r="G166" i="155" s="1"/>
  <c r="G167" i="155" s="1"/>
  <c r="G168" i="155" s="1"/>
  <c r="G169" i="155" s="1"/>
  <c r="G170" i="155" s="1"/>
  <c r="G171" i="155" s="1"/>
  <c r="G172" i="155" s="1"/>
  <c r="G173" i="155" s="1"/>
  <c r="G174" i="155" s="1"/>
  <c r="G175" i="155" s="1"/>
  <c r="G176" i="155" s="1"/>
  <c r="G177" i="155" s="1"/>
  <c r="G178" i="155" s="1"/>
  <c r="G179" i="155" s="1"/>
  <c r="G180" i="155" s="1"/>
  <c r="G181" i="155" s="1"/>
  <c r="G182" i="155" s="1"/>
  <c r="G183" i="155" s="1"/>
  <c r="G184" i="155" s="1"/>
  <c r="G185" i="155" s="1"/>
  <c r="G186" i="155" s="1"/>
  <c r="G187" i="155" s="1"/>
  <c r="G188" i="155" s="1"/>
  <c r="G189" i="155" s="1"/>
  <c r="G190" i="155" s="1"/>
  <c r="G191" i="155" s="1"/>
  <c r="G192" i="155" s="1"/>
  <c r="G193" i="155" s="1"/>
  <c r="G194" i="155" s="1"/>
  <c r="G195" i="155" s="1"/>
  <c r="G196" i="155" s="1"/>
  <c r="G197" i="155" s="1"/>
  <c r="G198" i="155" s="1"/>
  <c r="G199" i="155" s="1"/>
  <c r="G200" i="155" s="1"/>
  <c r="G201" i="155" s="1"/>
  <c r="G202" i="155" s="1"/>
  <c r="G203" i="155" s="1"/>
  <c r="G204" i="155" s="1"/>
  <c r="G205" i="155" s="1"/>
  <c r="G206" i="155" s="1"/>
  <c r="G207" i="155" s="1"/>
  <c r="G208" i="155" s="1"/>
  <c r="F33" i="155"/>
  <c r="F39" i="155"/>
  <c r="F53" i="155"/>
  <c r="F61" i="155"/>
  <c r="F67" i="155"/>
  <c r="F75" i="155"/>
  <c r="F81" i="155"/>
  <c r="F87" i="155"/>
  <c r="F93" i="155"/>
  <c r="F97" i="155"/>
  <c r="F99" i="155"/>
  <c r="F101" i="155"/>
  <c r="F103" i="155"/>
  <c r="F105" i="155"/>
  <c r="F107" i="155"/>
  <c r="F109" i="155"/>
  <c r="F111" i="155"/>
  <c r="F113" i="155"/>
  <c r="F115" i="155"/>
  <c r="F117" i="155"/>
  <c r="F119" i="155"/>
  <c r="F121" i="155"/>
  <c r="F123" i="155"/>
  <c r="F125" i="155"/>
  <c r="F127" i="155"/>
  <c r="F129" i="155"/>
  <c r="F131" i="155"/>
  <c r="F133" i="155"/>
  <c r="F135" i="155"/>
  <c r="F137" i="155"/>
  <c r="F139" i="155"/>
  <c r="F141" i="155"/>
  <c r="F143" i="155"/>
  <c r="F145" i="155"/>
  <c r="F147" i="155"/>
  <c r="F149" i="155"/>
  <c r="F151" i="155"/>
  <c r="F153" i="155"/>
  <c r="F155" i="155"/>
  <c r="F182" i="156" l="1"/>
  <c r="F50" i="156"/>
  <c r="F78" i="156"/>
  <c r="K106" i="156"/>
  <c r="F198" i="156"/>
  <c r="F74" i="156"/>
  <c r="F170" i="156"/>
  <c r="F138" i="156"/>
  <c r="F114" i="156"/>
  <c r="F82" i="156"/>
  <c r="K170" i="156"/>
  <c r="F178" i="156"/>
  <c r="F158" i="156"/>
  <c r="F110" i="156"/>
  <c r="K162" i="156"/>
  <c r="K98" i="156"/>
  <c r="K66" i="156"/>
  <c r="F28" i="156"/>
  <c r="K138" i="156"/>
  <c r="K74" i="156"/>
  <c r="F146" i="156"/>
  <c r="F98" i="156"/>
  <c r="F86" i="156"/>
  <c r="F22" i="156"/>
  <c r="F150" i="156"/>
  <c r="F102" i="156"/>
  <c r="F62" i="156"/>
  <c r="F166" i="156"/>
  <c r="F118" i="156"/>
  <c r="F54" i="156"/>
  <c r="K182" i="156"/>
  <c r="K174" i="156"/>
  <c r="K166" i="156"/>
  <c r="K158" i="156"/>
  <c r="K150" i="156"/>
  <c r="K142" i="156"/>
  <c r="K126" i="156"/>
  <c r="K118" i="156"/>
  <c r="K110" i="156"/>
  <c r="K102" i="156"/>
  <c r="K94" i="156"/>
  <c r="K86" i="156"/>
  <c r="K78" i="156"/>
  <c r="K70" i="156"/>
  <c r="K62" i="156"/>
  <c r="K54" i="156"/>
  <c r="F30" i="156"/>
  <c r="G30" i="156"/>
  <c r="G31" i="156" s="1"/>
  <c r="G32" i="156" s="1"/>
  <c r="G33" i="156" s="1"/>
  <c r="G34" i="156" s="1"/>
  <c r="G35" i="156" s="1"/>
  <c r="G36" i="156" s="1"/>
  <c r="G37" i="156" s="1"/>
  <c r="G38" i="156" s="1"/>
  <c r="G39" i="156" s="1"/>
  <c r="G40" i="156" s="1"/>
  <c r="G41" i="156" s="1"/>
  <c r="G42" i="156" s="1"/>
  <c r="G43" i="156" s="1"/>
  <c r="G44" i="156" s="1"/>
  <c r="G45" i="156" s="1"/>
  <c r="G46" i="156" s="1"/>
  <c r="G47" i="156" s="1"/>
  <c r="G48" i="156" s="1"/>
  <c r="G49" i="156" s="1"/>
  <c r="G50" i="156" s="1"/>
  <c r="G51" i="156" s="1"/>
  <c r="G52" i="156" s="1"/>
  <c r="G53" i="156" s="1"/>
  <c r="G54" i="156" s="1"/>
  <c r="G55" i="156" s="1"/>
  <c r="G56" i="156" s="1"/>
  <c r="G57" i="156" s="1"/>
  <c r="G58" i="156" s="1"/>
  <c r="G59" i="156" s="1"/>
  <c r="G60" i="156" s="1"/>
  <c r="G61" i="156" s="1"/>
  <c r="G62" i="156" s="1"/>
  <c r="G63" i="156" s="1"/>
  <c r="G64" i="156" s="1"/>
  <c r="G65" i="156" s="1"/>
  <c r="G66" i="156" s="1"/>
  <c r="G67" i="156" s="1"/>
  <c r="G68" i="156" s="1"/>
  <c r="G69" i="156" s="1"/>
  <c r="G70" i="156" s="1"/>
  <c r="G71" i="156" s="1"/>
  <c r="G72" i="156" s="1"/>
  <c r="G73" i="156" s="1"/>
  <c r="G74" i="156" s="1"/>
  <c r="G75" i="156" s="1"/>
  <c r="G76" i="156" s="1"/>
  <c r="G77" i="156" s="1"/>
  <c r="G78" i="156" s="1"/>
  <c r="G79" i="156" s="1"/>
  <c r="G80" i="156" s="1"/>
  <c r="G81" i="156" s="1"/>
  <c r="G82" i="156" s="1"/>
  <c r="G83" i="156" s="1"/>
  <c r="G84" i="156" s="1"/>
  <c r="G85" i="156" s="1"/>
  <c r="G86" i="156" s="1"/>
  <c r="G87" i="156" s="1"/>
  <c r="G88" i="156" s="1"/>
  <c r="G89" i="156" s="1"/>
  <c r="G90" i="156" s="1"/>
  <c r="G91" i="156" s="1"/>
  <c r="G92" i="156" s="1"/>
  <c r="G93" i="156" s="1"/>
  <c r="G94" i="156" s="1"/>
  <c r="G95" i="156" s="1"/>
  <c r="G96" i="156" s="1"/>
  <c r="G97" i="156" s="1"/>
  <c r="G98" i="156" s="1"/>
  <c r="G99" i="156" s="1"/>
  <c r="G100" i="156" s="1"/>
  <c r="G101" i="156" s="1"/>
  <c r="G102" i="156" s="1"/>
  <c r="G103" i="156" s="1"/>
  <c r="G104" i="156" s="1"/>
  <c r="G105" i="156" s="1"/>
  <c r="G106" i="156" s="1"/>
  <c r="G107" i="156" s="1"/>
  <c r="G108" i="156" s="1"/>
  <c r="G109" i="156" s="1"/>
  <c r="G110" i="156" s="1"/>
  <c r="G111" i="156" s="1"/>
  <c r="G112" i="156" s="1"/>
  <c r="G113" i="156" s="1"/>
  <c r="G114" i="156" s="1"/>
  <c r="G115" i="156" s="1"/>
  <c r="G116" i="156" s="1"/>
  <c r="G117" i="156" s="1"/>
  <c r="G118" i="156" s="1"/>
  <c r="G119" i="156" s="1"/>
  <c r="G120" i="156" s="1"/>
  <c r="G121" i="156" s="1"/>
  <c r="G122" i="156" s="1"/>
  <c r="G123" i="156" s="1"/>
  <c r="G124" i="156" s="1"/>
  <c r="G125" i="156" s="1"/>
  <c r="G126" i="156" s="1"/>
  <c r="G127" i="156" s="1"/>
  <c r="G128" i="156" s="1"/>
  <c r="G129" i="156" s="1"/>
  <c r="G130" i="156" s="1"/>
  <c r="G131" i="156" s="1"/>
  <c r="G132" i="156" s="1"/>
  <c r="G133" i="156" s="1"/>
  <c r="G134" i="156" s="1"/>
  <c r="G135" i="156" s="1"/>
  <c r="G136" i="156" s="1"/>
  <c r="G137" i="156" s="1"/>
  <c r="G138" i="156" s="1"/>
  <c r="G139" i="156" s="1"/>
  <c r="G140" i="156" s="1"/>
  <c r="G141" i="156" s="1"/>
  <c r="G142" i="156" s="1"/>
  <c r="G143" i="156" s="1"/>
  <c r="G144" i="156" s="1"/>
  <c r="G145" i="156" s="1"/>
  <c r="G146" i="156" s="1"/>
  <c r="G147" i="156" s="1"/>
  <c r="G148" i="156" s="1"/>
  <c r="G149" i="156" s="1"/>
  <c r="G150" i="156" s="1"/>
  <c r="G151" i="156" s="1"/>
  <c r="G152" i="156" s="1"/>
  <c r="G153" i="156" s="1"/>
  <c r="G154" i="156" s="1"/>
  <c r="G155" i="156" s="1"/>
  <c r="G156" i="156" s="1"/>
  <c r="G157" i="156" s="1"/>
  <c r="G158" i="156" s="1"/>
  <c r="G159" i="156" s="1"/>
  <c r="G160" i="156" s="1"/>
  <c r="G161" i="156" s="1"/>
  <c r="G162" i="156" s="1"/>
  <c r="G163" i="156" s="1"/>
  <c r="G164" i="156" s="1"/>
  <c r="G165" i="156" s="1"/>
  <c r="G166" i="156" s="1"/>
  <c r="G167" i="156" s="1"/>
  <c r="G168" i="156" s="1"/>
  <c r="G169" i="156" s="1"/>
  <c r="G170" i="156" s="1"/>
  <c r="G171" i="156" s="1"/>
  <c r="G172" i="156" s="1"/>
  <c r="G173" i="156" s="1"/>
  <c r="G174" i="156" s="1"/>
  <c r="G175" i="156" s="1"/>
  <c r="G176" i="156" s="1"/>
  <c r="G177" i="156" s="1"/>
  <c r="G178" i="156" s="1"/>
  <c r="G179" i="156" s="1"/>
  <c r="G180" i="156" s="1"/>
  <c r="G181" i="156" s="1"/>
  <c r="G182" i="156" s="1"/>
  <c r="G183" i="156" s="1"/>
  <c r="G184" i="156" s="1"/>
  <c r="G185" i="156" s="1"/>
  <c r="G186" i="156" s="1"/>
  <c r="G187" i="156" s="1"/>
  <c r="G188" i="156" s="1"/>
  <c r="G189" i="156" s="1"/>
  <c r="G190" i="156" s="1"/>
  <c r="G191" i="156" s="1"/>
  <c r="G192" i="156" s="1"/>
  <c r="G193" i="156" s="1"/>
  <c r="G194" i="156" s="1"/>
  <c r="G195" i="156" s="1"/>
  <c r="G196" i="156" s="1"/>
  <c r="G197" i="156" s="1"/>
  <c r="G198" i="156" s="1"/>
  <c r="G199" i="156" s="1"/>
  <c r="F134" i="156"/>
  <c r="F130" i="156"/>
  <c r="F46" i="156"/>
  <c r="F42" i="156"/>
  <c r="F36" i="156"/>
  <c r="F34" i="156"/>
  <c r="F26" i="156"/>
  <c r="L24" i="156"/>
  <c r="L25" i="156" s="1"/>
  <c r="L26" i="156" s="1"/>
  <c r="L27" i="156" s="1"/>
  <c r="L28" i="156" s="1"/>
  <c r="L29" i="156" s="1"/>
  <c r="L30" i="156" s="1"/>
  <c r="L31" i="156" s="1"/>
  <c r="L32" i="156" s="1"/>
  <c r="L33" i="156" s="1"/>
  <c r="L34" i="156" s="1"/>
  <c r="L35" i="156" s="1"/>
  <c r="L36" i="156" s="1"/>
  <c r="L37" i="156" s="1"/>
  <c r="L38" i="156" s="1"/>
  <c r="L39" i="156" s="1"/>
  <c r="L40" i="156" s="1"/>
  <c r="L41" i="156" s="1"/>
  <c r="L42" i="156" s="1"/>
  <c r="L43" i="156" s="1"/>
  <c r="L44" i="156" s="1"/>
  <c r="L45" i="156" s="1"/>
  <c r="L46" i="156" s="1"/>
  <c r="L47" i="156" s="1"/>
  <c r="L48" i="156" s="1"/>
  <c r="L49" i="156" s="1"/>
  <c r="L50" i="156" s="1"/>
  <c r="L51" i="156" s="1"/>
  <c r="L52" i="156" s="1"/>
  <c r="L53" i="156" s="1"/>
  <c r="L54" i="156" s="1"/>
  <c r="L55" i="156" s="1"/>
  <c r="L56" i="156" s="1"/>
  <c r="L57" i="156" s="1"/>
  <c r="L58" i="156" s="1"/>
  <c r="L59" i="156" s="1"/>
  <c r="L60" i="156" s="1"/>
  <c r="L61" i="156" s="1"/>
  <c r="L62" i="156" s="1"/>
  <c r="L63" i="156" s="1"/>
  <c r="L64" i="156" s="1"/>
  <c r="L65" i="156" s="1"/>
  <c r="L66" i="156" s="1"/>
  <c r="L67" i="156" s="1"/>
  <c r="L68" i="156" s="1"/>
  <c r="L69" i="156" s="1"/>
  <c r="L70" i="156" s="1"/>
  <c r="L71" i="156" s="1"/>
  <c r="L72" i="156" s="1"/>
  <c r="L73" i="156" s="1"/>
  <c r="L74" i="156" s="1"/>
  <c r="L75" i="156" s="1"/>
  <c r="L76" i="156" s="1"/>
  <c r="L77" i="156" s="1"/>
  <c r="L78" i="156" s="1"/>
  <c r="L79" i="156" s="1"/>
  <c r="L80" i="156" s="1"/>
  <c r="L81" i="156" s="1"/>
  <c r="L82" i="156" s="1"/>
  <c r="L83" i="156" s="1"/>
  <c r="L84" i="156" s="1"/>
  <c r="L85" i="156" s="1"/>
  <c r="L86" i="156" s="1"/>
  <c r="L87" i="156" s="1"/>
  <c r="L88" i="156" s="1"/>
  <c r="L89" i="156" s="1"/>
  <c r="L90" i="156" s="1"/>
  <c r="L91" i="156" s="1"/>
  <c r="L92" i="156" s="1"/>
  <c r="L93" i="156" s="1"/>
  <c r="L94" i="156" s="1"/>
  <c r="L95" i="156" s="1"/>
  <c r="L96" i="156" s="1"/>
  <c r="L97" i="156" s="1"/>
  <c r="L98" i="156" s="1"/>
  <c r="L99" i="156" s="1"/>
  <c r="L100" i="156" s="1"/>
  <c r="L101" i="156" s="1"/>
  <c r="L102" i="156" s="1"/>
  <c r="L103" i="156" s="1"/>
  <c r="L104" i="156" s="1"/>
  <c r="L105" i="156" s="1"/>
  <c r="L106" i="156" s="1"/>
  <c r="L107" i="156" s="1"/>
  <c r="L108" i="156" s="1"/>
  <c r="L109" i="156" s="1"/>
  <c r="L110" i="156" s="1"/>
  <c r="L111" i="156" s="1"/>
  <c r="L112" i="156" s="1"/>
  <c r="L113" i="156" s="1"/>
  <c r="L114" i="156" s="1"/>
  <c r="L115" i="156" s="1"/>
  <c r="L116" i="156" s="1"/>
  <c r="L117" i="156" s="1"/>
  <c r="L118" i="156" s="1"/>
  <c r="L119" i="156" s="1"/>
  <c r="L120" i="156" s="1"/>
  <c r="L121" i="156" s="1"/>
  <c r="L122" i="156" s="1"/>
  <c r="L123" i="156" s="1"/>
  <c r="L124" i="156" s="1"/>
  <c r="L125" i="156" s="1"/>
  <c r="L126" i="156" s="1"/>
  <c r="L127" i="156" s="1"/>
  <c r="L128" i="156" s="1"/>
  <c r="L129" i="156" s="1"/>
  <c r="L130" i="156" s="1"/>
  <c r="L131" i="156" s="1"/>
  <c r="L132" i="156" s="1"/>
  <c r="L133" i="156" s="1"/>
  <c r="L134" i="156" s="1"/>
  <c r="L135" i="156" s="1"/>
  <c r="L136" i="156" s="1"/>
  <c r="L137" i="156" s="1"/>
  <c r="L138" i="156" s="1"/>
  <c r="L139" i="156" s="1"/>
  <c r="L140" i="156" s="1"/>
  <c r="L141" i="156" s="1"/>
  <c r="L142" i="156" s="1"/>
  <c r="L143" i="156" s="1"/>
  <c r="L144" i="156" s="1"/>
  <c r="L145" i="156" s="1"/>
  <c r="L146" i="156" s="1"/>
  <c r="L147" i="156" s="1"/>
  <c r="L148" i="156" s="1"/>
  <c r="L149" i="156" s="1"/>
  <c r="L150" i="156" s="1"/>
  <c r="L151" i="156" s="1"/>
  <c r="L152" i="156" s="1"/>
  <c r="L153" i="156" s="1"/>
  <c r="L154" i="156" s="1"/>
  <c r="L155" i="156" s="1"/>
  <c r="L156" i="156" s="1"/>
  <c r="L157" i="156" s="1"/>
  <c r="L158" i="156" s="1"/>
  <c r="L159" i="156" s="1"/>
  <c r="L160" i="156" s="1"/>
  <c r="L161" i="156" s="1"/>
  <c r="L162" i="156" s="1"/>
  <c r="L163" i="156" s="1"/>
  <c r="L164" i="156" s="1"/>
  <c r="L165" i="156" s="1"/>
  <c r="L166" i="156" s="1"/>
  <c r="L167" i="156" s="1"/>
  <c r="L168" i="156" s="1"/>
  <c r="L169" i="156" s="1"/>
  <c r="L170" i="156" s="1"/>
  <c r="L171" i="156" s="1"/>
  <c r="L172" i="156" s="1"/>
  <c r="L173" i="156" s="1"/>
  <c r="L174" i="156" s="1"/>
  <c r="L175" i="156" s="1"/>
  <c r="L176" i="156" s="1"/>
  <c r="L177" i="156" s="1"/>
  <c r="L178" i="156" s="1"/>
  <c r="L179" i="156" s="1"/>
  <c r="L180" i="156" s="1"/>
  <c r="L181" i="156" s="1"/>
  <c r="L182" i="156" s="1"/>
  <c r="L183" i="156" s="1"/>
  <c r="L184" i="156" s="1"/>
  <c r="L185" i="156" s="1"/>
  <c r="L186" i="156" s="1"/>
  <c r="L187" i="156" s="1"/>
  <c r="L188" i="156" s="1"/>
  <c r="L189" i="156" s="1"/>
  <c r="L190" i="156" s="1"/>
  <c r="L191" i="156" s="1"/>
  <c r="L192" i="156" s="1"/>
  <c r="L193" i="156" s="1"/>
  <c r="L194" i="156" s="1"/>
  <c r="L195" i="156" s="1"/>
  <c r="L196" i="156" s="1"/>
  <c r="L197" i="156" s="1"/>
  <c r="L198" i="156" s="1"/>
  <c r="L199" i="156" s="1"/>
  <c r="C18" i="49" l="1"/>
  <c r="C17" i="49"/>
  <c r="E16" i="153"/>
  <c r="E14" i="153" s="1"/>
  <c r="C18" i="152"/>
  <c r="C19" i="49" l="1"/>
  <c r="C19" i="152"/>
  <c r="C20" i="152" s="1"/>
  <c r="C21" i="152" s="1"/>
  <c r="C22" i="152" l="1"/>
  <c r="E12" i="117"/>
  <c r="D29" i="19"/>
  <c r="D30" i="19"/>
  <c r="D31" i="19"/>
  <c r="D28" i="19"/>
  <c r="D27" i="19"/>
  <c r="C16" i="19"/>
  <c r="D33" i="19" s="1"/>
  <c r="G25" i="17" l="1"/>
  <c r="G23" i="17"/>
  <c r="G22" i="17"/>
  <c r="G21" i="17"/>
  <c r="G20" i="17"/>
  <c r="G19" i="17"/>
  <c r="C37" i="17"/>
  <c r="C21" i="17"/>
  <c r="C38" i="17" s="1"/>
  <c r="G26" i="17" s="1"/>
  <c r="E13" i="148"/>
  <c r="F47" i="145" l="1"/>
  <c r="C46" i="145"/>
  <c r="F45" i="145" s="1"/>
  <c r="C30" i="145" l="1"/>
  <c r="C47" i="145"/>
  <c r="F48" i="145" s="1"/>
  <c r="F32" i="145" l="1"/>
  <c r="F31" i="145"/>
  <c r="E12" i="143"/>
  <c r="E12" i="139"/>
  <c r="E12" i="138"/>
  <c r="E12" i="121"/>
  <c r="E13" i="115"/>
  <c r="E14" i="112"/>
  <c r="E15" i="112" s="1"/>
  <c r="E13" i="112"/>
  <c r="E14" i="111"/>
  <c r="E15" i="111" s="1"/>
  <c r="E13" i="111"/>
  <c r="E13" i="114" l="1"/>
  <c r="E12" i="113"/>
  <c r="C31" i="104" l="1"/>
  <c r="I26" i="91" l="1"/>
  <c r="D26" i="91"/>
  <c r="C9" i="91"/>
  <c r="H11" i="91"/>
  <c r="I14" i="91" s="1"/>
  <c r="D58" i="58"/>
  <c r="C8" i="62"/>
  <c r="C10" i="62" s="1"/>
  <c r="C23" i="49" l="1"/>
  <c r="C25" i="49" l="1"/>
  <c r="C27" i="4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Computación Personal</author>
  </authors>
  <commentList>
    <comment ref="G10" authorId="0" shapeId="0" xr:uid="{00000000-0006-0000-3400-000001000000}">
      <text>
        <r>
          <rPr>
            <b/>
            <sz val="8"/>
            <color indexed="81"/>
            <rFont val="Tahoma"/>
            <family val="2"/>
          </rPr>
          <t>Tomar la columna portafolio "xx" excluidas las CXP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Luffi</author>
  </authors>
  <commentList>
    <comment ref="I18" authorId="0" shapeId="0" xr:uid="{00000000-0006-0000-3700-000001000000}">
      <text>
        <r>
          <rPr>
            <sz val="9"/>
            <color indexed="81"/>
            <rFont val="Tahoma"/>
            <family val="2"/>
          </rPr>
          <t xml:space="preserve">Los valores en $cop cambian a medida que cambia la UVR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cf0267jpc</author>
  </authors>
  <commentList>
    <comment ref="F34" authorId="0" shapeId="0" xr:uid="{00000000-0006-0000-3E00-000001000000}">
      <text>
        <r>
          <rPr>
            <sz val="8"/>
            <color indexed="81"/>
            <rFont val="Tahoma"/>
            <family val="2"/>
          </rPr>
          <t xml:space="preserve">Se busca en INFOVAL el  Margen, para el nemotécnico BCOL1099A7, al 31 de agosto, con el plazo de 1807 días.
</t>
        </r>
      </text>
    </comment>
    <comment ref="F81" authorId="0" shapeId="0" xr:uid="{00000000-0006-0000-3E00-000002000000}">
      <text>
        <r>
          <rPr>
            <sz val="8"/>
            <color indexed="81"/>
            <rFont val="Tahoma"/>
            <family val="2"/>
          </rPr>
          <t xml:space="preserve">Se busca en INFOVAL el  Margen, para el nemotécnico CDTCBC10D, al 31 de agosto 2011, con el plazo de 211 días.
</t>
        </r>
      </text>
    </comment>
    <comment ref="F114" authorId="0" shapeId="0" xr:uid="{00000000-0006-0000-3E00-000003000000}">
      <text>
        <r>
          <rPr>
            <sz val="8"/>
            <color indexed="81"/>
            <rFont val="Tahoma"/>
            <family val="2"/>
          </rPr>
          <t>Se busca en INFOVAL eL Margen, para el  nemotécnico CDTDV180 a agosto 31 de 2011, con el plazo de 329 dias.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cf0267jpc</author>
  </authors>
  <commentList>
    <comment ref="F24" authorId="0" shapeId="0" xr:uid="{00000000-0006-0000-3F00-000001000000}">
      <text>
        <r>
          <rPr>
            <sz val="8"/>
            <color indexed="81"/>
            <rFont val="Tahoma"/>
            <family val="2"/>
          </rPr>
          <t>Se busca en INFOVAL en Margen, a la fecha de corte.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dchicaco</author>
  </authors>
  <commentList>
    <comment ref="F32" authorId="0" shapeId="0" xr:uid="{00000000-0006-0000-4500-000001000000}">
      <text>
        <r>
          <rPr>
            <sz val="8"/>
            <color indexed="81"/>
            <rFont val="Tahoma"/>
            <family val="2"/>
          </rPr>
          <t>La base para los TES es 365/365</t>
        </r>
      </text>
    </comment>
  </commentList>
</comments>
</file>

<file path=xl/sharedStrings.xml><?xml version="1.0" encoding="utf-8"?>
<sst xmlns="http://schemas.openxmlformats.org/spreadsheetml/2006/main" count="1973" uniqueCount="933">
  <si>
    <t>TRM</t>
  </si>
  <si>
    <t>No cuota</t>
  </si>
  <si>
    <t>datos entrada</t>
  </si>
  <si>
    <t>Datos entrada</t>
  </si>
  <si>
    <t xml:space="preserve"> Datos entrada</t>
  </si>
  <si>
    <t>Tir Proyecto</t>
  </si>
  <si>
    <t>=</t>
  </si>
  <si>
    <t>HP</t>
  </si>
  <si>
    <t>i%</t>
  </si>
  <si>
    <t>PAGO</t>
  </si>
  <si>
    <t>NOMINAL</t>
  </si>
  <si>
    <t>F. COMPRA</t>
  </si>
  <si>
    <t>TIR COMPRA</t>
  </si>
  <si>
    <t>CALCULAR</t>
  </si>
  <si>
    <t>PRECIO LIMPIO</t>
  </si>
  <si>
    <t>INTERES ACUMULADO</t>
  </si>
  <si>
    <t>F. ULTIMO CUPON</t>
  </si>
  <si>
    <t>F. PROX. CUPON</t>
  </si>
  <si>
    <t>PRECIO SUCIO</t>
  </si>
  <si>
    <t>PREC. LIMPIO  + INT. ACUMULADO</t>
  </si>
  <si>
    <t>PRECIO EN PESOS</t>
  </si>
  <si>
    <t>USD</t>
  </si>
  <si>
    <t>PESOS / USD</t>
  </si>
  <si>
    <t>INTERÉS ACUMULADO</t>
  </si>
  <si>
    <t>PRECIO EN USD</t>
  </si>
  <si>
    <t>Flujo 6</t>
  </si>
  <si>
    <t>Flujo 7</t>
  </si>
  <si>
    <t>Flujo 8</t>
  </si>
  <si>
    <t>Flujo 9</t>
  </si>
  <si>
    <t>Flujo 10</t>
  </si>
  <si>
    <t>Flujo 11</t>
  </si>
  <si>
    <t>Flujo 12</t>
  </si>
  <si>
    <t># VECES =11</t>
  </si>
  <si>
    <t># VECES =1</t>
  </si>
  <si>
    <t>TIO =</t>
  </si>
  <si>
    <t>VIABLE</t>
  </si>
  <si>
    <t>]</t>
  </si>
  <si>
    <t>tasa EA</t>
  </si>
  <si>
    <t>tasa NAMV</t>
  </si>
  <si>
    <t>tasa EMV=</t>
  </si>
  <si>
    <t xml:space="preserve">   A= </t>
  </si>
  <si>
    <t>saldo $</t>
  </si>
  <si>
    <r>
      <t>FORMULA  A=  VP</t>
    </r>
    <r>
      <rPr>
        <sz val="26"/>
        <rFont val="Arial"/>
        <family val="2"/>
      </rPr>
      <t xml:space="preserve">[ </t>
    </r>
    <r>
      <rPr>
        <sz val="10"/>
        <rFont val="Arial"/>
        <family val="2"/>
      </rPr>
      <t>-----------------------</t>
    </r>
  </si>
  <si>
    <t>PREC.LIMPIO+ INT. ACUMULADO</t>
  </si>
  <si>
    <t>Tasa</t>
  </si>
  <si>
    <t>Valor futuro</t>
  </si>
  <si>
    <t>Nper</t>
  </si>
  <si>
    <t>Va</t>
  </si>
  <si>
    <t>Vf</t>
  </si>
  <si>
    <t>Num per año</t>
  </si>
  <si>
    <t>Dias</t>
  </si>
  <si>
    <t>Este ejemplo debe desarrollarse en dos pasos. El primer paso es calcular el Valor Neto Actual (VNA) de los Valores futuros</t>
  </si>
  <si>
    <t>Flujo 0</t>
  </si>
  <si>
    <t>Flujo 1</t>
  </si>
  <si>
    <t>Flujo 2</t>
  </si>
  <si>
    <t>Flujo 3</t>
  </si>
  <si>
    <t>Flujo 4</t>
  </si>
  <si>
    <t xml:space="preserve">                                                                                                      </t>
  </si>
  <si>
    <t>VNA de flujos futuros</t>
  </si>
  <si>
    <t>El segundo paso es sumarle al Valor Neto Actual (VNA) de los pagos futuros, el valor del flujo del período cero o flujo inicial, para obtener el VNA del flujo total</t>
  </si>
  <si>
    <t>Flujo 5</t>
  </si>
  <si>
    <t>TIR</t>
  </si>
  <si>
    <t>MENU FIN</t>
  </si>
  <si>
    <t>N</t>
  </si>
  <si>
    <t>VA</t>
  </si>
  <si>
    <t>VF</t>
  </si>
  <si>
    <t>ENTER</t>
  </si>
  <si>
    <t>MENU F. CAJ</t>
  </si>
  <si>
    <t xml:space="preserve">AMARILLO </t>
  </si>
  <si>
    <t>BORRO LA LISTA</t>
  </si>
  <si>
    <t>SI</t>
  </si>
  <si>
    <t>FLUJO INICIAL</t>
  </si>
  <si>
    <t>INPUT</t>
  </si>
  <si>
    <t>F. CAJA 1</t>
  </si>
  <si>
    <t>F. CAJA 2</t>
  </si>
  <si>
    <t>F. CAJA 3</t>
  </si>
  <si>
    <t># VECES =</t>
  </si>
  <si>
    <t>CALC -&gt;</t>
  </si>
  <si>
    <t>VAN =</t>
  </si>
  <si>
    <t>I%</t>
  </si>
  <si>
    <t>VDT</t>
  </si>
  <si>
    <t>SV</t>
  </si>
  <si>
    <t>MV</t>
  </si>
  <si>
    <t>TV</t>
  </si>
  <si>
    <t>TASA</t>
  </si>
  <si>
    <t>EA</t>
  </si>
  <si>
    <t>n</t>
  </si>
  <si>
    <t>Valores</t>
  </si>
  <si>
    <t>Fechas</t>
  </si>
  <si>
    <t>TIR NO PER</t>
  </si>
  <si>
    <t>Tasa i%</t>
  </si>
  <si>
    <t>Variables</t>
  </si>
  <si>
    <t>NATA</t>
  </si>
  <si>
    <t>A =</t>
  </si>
  <si>
    <t>plazo mes</t>
  </si>
  <si>
    <t>(-12)</t>
  </si>
  <si>
    <t xml:space="preserve">                   1-( 1 + 2,38%)^</t>
  </si>
  <si>
    <t>Función PAGO Excel</t>
  </si>
  <si>
    <t>Valor actual</t>
  </si>
  <si>
    <t xml:space="preserve">tasa </t>
  </si>
  <si>
    <t>n per</t>
  </si>
  <si>
    <t>Cuota mensual</t>
  </si>
  <si>
    <t xml:space="preserve">plazo </t>
  </si>
  <si>
    <t>tasa Mes Vencido</t>
  </si>
  <si>
    <t>Calculo tasa MV</t>
  </si>
  <si>
    <t>Cuota No</t>
  </si>
  <si>
    <t>Saldo</t>
  </si>
  <si>
    <t>Saldo Final 
ajustado (4)</t>
  </si>
  <si>
    <t>PRECIO SUCIO =</t>
  </si>
  <si>
    <t>VALOR NOMINAL</t>
  </si>
  <si>
    <t>TASA FACIAL TES B</t>
  </si>
  <si>
    <t>FECHA VENCIMIENTO</t>
  </si>
  <si>
    <t>FECHA COMPRA</t>
  </si>
  <si>
    <t>Periodicidad</t>
  </si>
  <si>
    <t xml:space="preserve">TIR </t>
  </si>
  <si>
    <t>CALC -&gt; i%</t>
  </si>
  <si>
    <t>FUNCION TIR EXCEL</t>
  </si>
  <si>
    <t xml:space="preserve">Ejemplo No. 1.  Si hoy deposito $255,00 en una cuenta de ahorros y al final de un (1) año tengo $285,25, cual será mi utilidad o monto en pesos recibido por intereses y cual es la tasa de interés o rentabilidad que me generó esta inversión?  </t>
  </si>
  <si>
    <t>Ejemplo No. 4. ¿Cual sería la tasa de interés “nominal anual” de un préstamo al 4.5% mensual?</t>
  </si>
  <si>
    <t>b</t>
  </si>
  <si>
    <t>c</t>
  </si>
  <si>
    <t>d = (a-b+c)</t>
  </si>
  <si>
    <t>FECHAS</t>
  </si>
  <si>
    <t>VALORES</t>
  </si>
  <si>
    <t xml:space="preserve">TIR NO PER </t>
  </si>
  <si>
    <t>tir ea</t>
  </si>
  <si>
    <t>TIR MENSUAL</t>
  </si>
  <si>
    <t>Tasa ea%</t>
  </si>
  <si>
    <t>Calculo Precio Limpio</t>
  </si>
  <si>
    <t>e = (d - a) / d</t>
  </si>
  <si>
    <t>a</t>
  </si>
  <si>
    <t xml:space="preserve">Saldos diarios portafolio valorado a mercado  /1  </t>
  </si>
  <si>
    <t xml:space="preserve">Saldo inicial portafolio valorado a precios de mercado  /1  </t>
  </si>
  <si>
    <t xml:space="preserve"> /1   Corresponden a los saldos de inicio del  portafolio valorado a precios de mercado.</t>
  </si>
  <si>
    <t xml:space="preserve"> /4   Saldo ajustado descontadole los ingresos y retiros</t>
  </si>
  <si>
    <t>Retorno %               /5</t>
  </si>
  <si>
    <t xml:space="preserve">(1+ retorno)            /6 </t>
  </si>
  <si>
    <t xml:space="preserve">Saldo ajustado             /4              </t>
  </si>
  <si>
    <t>Retiros de recursos  Positivo (+)          /3</t>
  </si>
  <si>
    <t>f   =   (1 + e )</t>
  </si>
  <si>
    <t xml:space="preserve">  g = [ (f1)*(f2)….*(f29)] -1</t>
  </si>
  <si>
    <t>valores</t>
  </si>
  <si>
    <t xml:space="preserve">Capital  (P)  o (VP) o </t>
  </si>
  <si>
    <t>Tiempo  (p) o (n) en meses</t>
  </si>
  <si>
    <t>Interes mensual  i% =   P x  i%</t>
  </si>
  <si>
    <t>Interes total  (I%)  =  P x  i%  x  p</t>
  </si>
  <si>
    <t>Valor final  VF  =    (P  +   I%)</t>
  </si>
  <si>
    <t>Tasa (i%) mensual anticipada</t>
  </si>
  <si>
    <t>Tasa (i%) mensual (vencida)</t>
  </si>
  <si>
    <t>Tasa mensual    (i%)</t>
  </si>
  <si>
    <t>Numero veces que paga en el año  (p)</t>
  </si>
  <si>
    <t>Tasa nominal anual  (i% x p)</t>
  </si>
  <si>
    <t>Menu financiero HP17bII+</t>
  </si>
  <si>
    <t>Menu financiero</t>
  </si>
  <si>
    <t>enter</t>
  </si>
  <si>
    <t>Tasa nominal%</t>
  </si>
  <si>
    <t>Ejemplo no. 17 ¿Cuál será la tasa efectiva para un bono que paga el 10%TV?</t>
  </si>
  <si>
    <t>Ejemplo no. 1: Si se invierte hoy $2.000.000,00 a una tasa de interés vencida del 7% nominal anual “capitalizado anualmente”, ¿cuánto se obtendrá al cabo de cuatro años?</t>
  </si>
  <si>
    <t>Ejemplo no. 2: ¿Cuál será el plazo n, para que un ahorrador logre acumular $2.621.592,02, invirtiendo la suma de $2.000.000,00 en una cuenta de ahorros que paga una tasa del 7%iea?</t>
  </si>
  <si>
    <t>Plazo (NPER)</t>
  </si>
  <si>
    <t>Ejemplo no. 3: ¿Cuál será la tasa i% para que un ahorrador logre acumular $2.621.592,02, si invierte la suma de $2.000.000,00, en un plazo de 4 años?</t>
  </si>
  <si>
    <t>Ejemplo no. 4: Si un ahorrador desea tener $7,500.000,00 en un plazo de seis meses, ¿cuánto deberá depositar hoy en una cuenta de ahorros que paga una tasa del 3,5% trimestre vencido?</t>
  </si>
  <si>
    <t>Excel Función VA</t>
  </si>
  <si>
    <t>tasa</t>
  </si>
  <si>
    <t xml:space="preserve">VA </t>
  </si>
  <si>
    <t>Función VA</t>
  </si>
  <si>
    <t>TASA NATV</t>
  </si>
  <si>
    <t>TASA TRIMESTRE</t>
  </si>
  <si>
    <t>Ejemplo no. 5: ¿Cuánto debo invertir anualmente en cuotas iguales en un fondo de inversión, durante los próximos tres años, si al final deseo tener $14.000.000,00 acumulados, y si la tasa de interés que paga el fondo es de 8,57% ea?</t>
  </si>
  <si>
    <t>Ejemplo no. 6: ¿Cuánto se debe invertir hoy, para que durante los próximos cinco años se pueda recibir una renta de $500.000,00, si la tasa es del 12%Efectiva anual</t>
  </si>
  <si>
    <t>Ejemplo no. 7: Si se hace un depósito de $6.000.000,00 en una cuenta de ahorro que paga el 1,18% mes anticipado ¿cuánto se tendrá dentro de 8 meses?</t>
  </si>
  <si>
    <t>Valor compra (VA)</t>
  </si>
  <si>
    <t>Plazo en días 180/360</t>
  </si>
  <si>
    <t>Ejemplo no. 10: Si la tasa de interés de préstamo que usan los bancos es del 14,36% efectiva anual (iea%), ¿cuál es el valor presente neto (VPN) del proyecto representado por los siguientes flujos?</t>
  </si>
  <si>
    <t xml:space="preserve">VPN </t>
  </si>
  <si>
    <t>Ejemplo no. 11: Hallar la Tasa Interna de Retorno (TIR) del proyecto representado por los siguientes flujos</t>
  </si>
  <si>
    <t>TIR%</t>
  </si>
  <si>
    <t xml:space="preserve"> /6     (1 + )    la rentabilidad calculada en punto 5</t>
  </si>
  <si>
    <t xml:space="preserve">Adiciones de recursos    Negativo (-)      /2 </t>
  </si>
  <si>
    <t xml:space="preserve"> TWR      /7             Función Excel   PRODUCTO(J10:J38)-1</t>
  </si>
  <si>
    <t xml:space="preserve"> /3   Egresos de recursos diferentes a valoración, (ejemplo retiros de aportes) . Se introduce positivo para neutralizar este efecto.</t>
  </si>
  <si>
    <t xml:space="preserve"> /5   Corresponde a la rentabilidad calculada como el valor de inicio en el día t-1 versus el valor final en el día t  sobre    t-1</t>
  </si>
  <si>
    <t>Cálculo A</t>
  </si>
  <si>
    <t>Cálculo B</t>
  </si>
  <si>
    <t xml:space="preserve">Intereses Simple </t>
  </si>
  <si>
    <t>Trimestre 1</t>
  </si>
  <si>
    <t>Trimestre 2</t>
  </si>
  <si>
    <t>Tasa efectiva</t>
  </si>
  <si>
    <t>Trimestre 3</t>
  </si>
  <si>
    <t>Trimestre 4</t>
  </si>
  <si>
    <t>Total intereses simple</t>
  </si>
  <si>
    <t>2.</t>
  </si>
  <si>
    <t>Interes nominal</t>
  </si>
  <si>
    <t>27% NA</t>
  </si>
  <si>
    <t>IEA =[(1+ip)^n -1</t>
  </si>
  <si>
    <t>Na</t>
  </si>
  <si>
    <t>El interes efectivo equivalenes de de 28,83% EA.</t>
  </si>
  <si>
    <t>Ejemplo no. 4: El 2 de agosto de 2010 adquirí en el mercado secundario un CDT de fecha de vencimiento 28 de septiembre del 2010, a una tasa del 7%, y por un valor nominal de $2.500.000.000,00. Para efectos contables, necesito calcular el valor real de giro y la rentabilidad final del CDT, teniendo en cuenta la retención en la fuente  y el gravamen a los movimientos financieros (GMF ).</t>
  </si>
  <si>
    <t>FECHA VCMTO</t>
  </si>
  <si>
    <t xml:space="preserve"> =CUPON.FECHA.L1(C16;C13;2;4)</t>
  </si>
  <si>
    <t xml:space="preserve"> =CUPON.FECHA.L1(C18;C15;2;4)</t>
  </si>
  <si>
    <t xml:space="preserve"> =CUPON.FECHA.L1(C20;C17;2;4)</t>
  </si>
  <si>
    <t>a)  UVR Sep-11-2010</t>
  </si>
  <si>
    <t>b)  UVR Sep-11-2011</t>
  </si>
  <si>
    <t>d )  % Spread o puntos adición</t>
  </si>
  <si>
    <t>Plazo total en meses</t>
  </si>
  <si>
    <t>e) Monto en COP$</t>
  </si>
  <si>
    <t>f)  Monto en Unidades UVR (e/b)</t>
  </si>
  <si>
    <t>tasa % Nom Anual Mes Venc</t>
  </si>
  <si>
    <t>tasa Mensual Vencida</t>
  </si>
  <si>
    <t>Cuota cap Cop$</t>
  </si>
  <si>
    <t>c)  Corrección anual UVR = (b / a)-1</t>
  </si>
  <si>
    <t>Flujos estimados</t>
  </si>
  <si>
    <t>Vpn total</t>
  </si>
  <si>
    <t>( 60%   X   27,12%) + (40%  X  15%)</t>
  </si>
  <si>
    <t>fecha de valoración</t>
  </si>
  <si>
    <t>Titulo</t>
  </si>
  <si>
    <t>Nemo</t>
  </si>
  <si>
    <t>BBOC03111SA5</t>
  </si>
  <si>
    <t>Tasa Facial</t>
  </si>
  <si>
    <t>Vlr. Nominal</t>
  </si>
  <si>
    <t>Causa desde</t>
  </si>
  <si>
    <t>Causa Hasta</t>
  </si>
  <si>
    <t xml:space="preserve">Tasa Facial </t>
  </si>
  <si>
    <t>Cálculo tasa de descuento</t>
  </si>
  <si>
    <t>Modalidad</t>
  </si>
  <si>
    <t>Fecha de Emisión</t>
  </si>
  <si>
    <t>Margen  Infoval</t>
  </si>
  <si>
    <t>Fecha de Vencimiento</t>
  </si>
  <si>
    <t>Tasa Dcto</t>
  </si>
  <si>
    <t>Tasa Facial Nominal</t>
  </si>
  <si>
    <t>Spread</t>
  </si>
  <si>
    <t>Fechas flujos</t>
  </si>
  <si>
    <t>tasa dcto</t>
  </si>
  <si>
    <t>VPN $</t>
  </si>
  <si>
    <t>VPM$ = SUMATORIA FLUJOS</t>
  </si>
  <si>
    <t>PUNTO CEC + MARGEN</t>
  </si>
  <si>
    <t>Tasa Dcto primer flujo</t>
  </si>
  <si>
    <t>CEC + 7,25% SV</t>
  </si>
  <si>
    <t xml:space="preserve">Cálculo tasa Facial del papel </t>
  </si>
  <si>
    <t>IPC A AGO 31 2011</t>
  </si>
  <si>
    <t>IPC+5.73%</t>
  </si>
  <si>
    <t>Plazo total</t>
  </si>
  <si>
    <t>IPC A AGO 30 2011</t>
  </si>
  <si>
    <t>Fecha Valoración</t>
  </si>
  <si>
    <t>Hasta</t>
  </si>
  <si>
    <t>Fecha Flujos</t>
  </si>
  <si>
    <t>flujos $</t>
  </si>
  <si>
    <t>BONOS IPC</t>
  </si>
  <si>
    <t>BCOL1099A7</t>
  </si>
  <si>
    <t>IPC + 5,73% SV</t>
  </si>
  <si>
    <t>VPM$= SUMAT FLUJOS</t>
  </si>
  <si>
    <t>CDT DTF + SPREAD</t>
  </si>
  <si>
    <t>CDTCBC10D</t>
  </si>
  <si>
    <t>DTF + O.8%</t>
  </si>
  <si>
    <t>CDT IBR</t>
  </si>
  <si>
    <t>CDTDVI80</t>
  </si>
  <si>
    <t>IBR + 1,25%</t>
  </si>
  <si>
    <t>IBR + 1,25% MV</t>
  </si>
  <si>
    <t>IBR A AGO 31 2011</t>
  </si>
  <si>
    <t>Punto Curva CEC</t>
  </si>
  <si>
    <t>…………..</t>
  </si>
  <si>
    <t>Ejemplo No. 2. Un Prestamista le presta $1.500.000,00, a un plazo de un año y una tasa de "interés simple" del 4,5% mensual y usted le debe ágar los iintereses al final de  cada mes. ¿Cuánto tiene que pagar cada mes y cuanto habrá recibido acumulado el prestamista al final del año?</t>
  </si>
  <si>
    <t>Ejemplo No. 3. Ahora considere el caso del mismo Prestamista que coloca  $1.500.000,00  durante 12 meses, a la tasa de "interés simple" del 4,5% pero pagadera mes anticipado. ¿Cuánto acumularía?</t>
  </si>
  <si>
    <t>Ejemplo No. 6: Cuánto se debe prestar para recibir en 1 año la suma de  $2.543.822,15, si la tasa de interés que pagan es del 4,5% mensual?</t>
  </si>
  <si>
    <t>Ejemplo No. 8. Cual será la tasa efectiva para un bono que paga 14%NATV</t>
  </si>
  <si>
    <t>Ejemplo No. 7. Partiendo de la tasa 14% NATV, hallar el ip periodico:</t>
  </si>
  <si>
    <t xml:space="preserve">Ejemplo No. 9.   Cual será la tasa efectiva para un CDT que paga 10% nominal anual trimestre anticipado (NATA)?  Aplicando la formula 8, la respuesta seria: </t>
  </si>
  <si>
    <t>Ejemplo No. 10. ¿Cual sería  la tasa efectiva anual  (iea%) de una inversión que ofrece un interés nominal anual del 8%, pagado anticipadamente cada semestre sobre la base de 360 días?</t>
  </si>
  <si>
    <t>Ejemplo No. 11. ¿Cual será la tasa nominal  anual semestre vencido de un CDT a un año, si la entidad capta al  23%iea ?</t>
  </si>
  <si>
    <t>Ejemplo No. 12. ¿Cual será la tasa nominal que paga un CDT a 90 días si la entidad capta al 20% EA y se requiere la tasa trimestre anticipado?. En excel seria</t>
  </si>
  <si>
    <t>Ejemplo No. 13. ¿Cuál será la nominal anual expresada como mes vencido (MV) para un bono que paga el 12,59% trimestre anticipado (TA) y cuál será su interes periódico mensual?</t>
  </si>
  <si>
    <t>Nominal Anual Mes Vencido</t>
  </si>
  <si>
    <t>Nominal Anual Trimestre anticipado</t>
  </si>
  <si>
    <t>Trimestres</t>
  </si>
  <si>
    <t>Tasa Mes Vencido</t>
  </si>
  <si>
    <t>Meses</t>
  </si>
  <si>
    <t>Paso No. 1.</t>
  </si>
  <si>
    <t>Paso No. 2.</t>
  </si>
  <si>
    <t>Paso No. 3.</t>
  </si>
  <si>
    <t>Efectiva Anual</t>
  </si>
  <si>
    <t>Mensual</t>
  </si>
  <si>
    <t>Nominal Anual Trimestre Anticipado</t>
  </si>
  <si>
    <t>Tasa Efectiva%</t>
  </si>
  <si>
    <t>Mensual Vencido</t>
  </si>
  <si>
    <t>Nominal anual Mes Vencido</t>
  </si>
  <si>
    <t>Mes</t>
  </si>
  <si>
    <t xml:space="preserve">Mes </t>
  </si>
  <si>
    <t>Nominal Anual mes Anticipado</t>
  </si>
  <si>
    <t>Tasa Trimestre Anticipado</t>
  </si>
  <si>
    <t>Ejemplo no. 15: ¿Cuál será la tasa nominal equivalente expresada como trimestre vencido (TV) para un 15%ea?</t>
  </si>
  <si>
    <t>Ejemplo No. 14. ¿Si un fondo de ahorro ofrece una tasa del 0,85% mensual vencido, cual sera la tasa periodica trimestre anticipado que reconoce?</t>
  </si>
  <si>
    <t xml:space="preserve">Ejemplo no. 18. Ahora ¿Cuál será la tasa efectiva para un titulo que paga 10% TA? </t>
  </si>
  <si>
    <t>Ejemplo no. 19.  ¿Cuál será la tasa nominal expresada como TV para un CDT que paga 15%ea ?</t>
  </si>
  <si>
    <t>Nominal Anual Trimestre Vencido</t>
  </si>
  <si>
    <t>Nominal Anual</t>
  </si>
  <si>
    <t>Nominal Anual Semestre Vencido</t>
  </si>
  <si>
    <t>Semestres</t>
  </si>
  <si>
    <t>Ejemplo No. 5. Considere el caso del prestamista del ejemplo No. 2  pero suponga que recibe los intereses al final de cada mes y que los reinvierte inmediatamente en las mismas condiciones. ¿Qué cantidad de dinero recibirá al cabo de un año?</t>
  </si>
  <si>
    <t>Año</t>
  </si>
  <si>
    <t>a) TV</t>
  </si>
  <si>
    <t>b) SV</t>
  </si>
  <si>
    <t>c) MV</t>
  </si>
  <si>
    <t xml:space="preserve">d) AV     </t>
  </si>
  <si>
    <t>e) DV</t>
  </si>
  <si>
    <t>Anual</t>
  </si>
  <si>
    <t>Ejemplo no. 16: ¿Cuál será la tasa efectiva para una cuenta de ahorros que paga el 12%TV?</t>
  </si>
  <si>
    <t xml:space="preserve"> Trimestre Anticipado</t>
  </si>
  <si>
    <t>Ejemplo no. 20.  Si me prestan plata al 14,5 NASA o al 14,5% NASV,¿cuál de las opciones seria mejor para mis interes?</t>
  </si>
  <si>
    <t>Nominal Anual Semestre Anticipado</t>
  </si>
  <si>
    <t>Ejemplo no. 21.  ¿Cuál será la tasa nominal expresada como trimestre anticipado (TA) para un bono que paga el 18,5 %ea?</t>
  </si>
  <si>
    <t>Trimestre Anticipado</t>
  </si>
  <si>
    <t>Ejemplo no. 22.  ¿Cuál será la tasa equivalente expresada como semestre vencido para 11,59% trimestre anticipado (TA)?</t>
  </si>
  <si>
    <t>Ejemplo no. 23.  ¿Cuál será la tasa equivalente NASA para un 13,5% NATV?</t>
  </si>
  <si>
    <t>Trimestre</t>
  </si>
  <si>
    <t>Ejemplo no. 25.  ¿Cuál será la tasa equivalente NASV para un 12,48% NATV?</t>
  </si>
  <si>
    <t>Nominal Anual Dia Vencido</t>
  </si>
  <si>
    <t>Ejemplo no. 28.  El banco del Estado del aprueba una tarjeta de credito y la tasa de interes que le cobran por avances en efectivo es del 2,38% mensual vencido. Cual sera la tasa nominal y cual será la tasa efectiva anual que realmente le cobran?</t>
  </si>
  <si>
    <t>Ejemplo no. 30.  Hoy, octubre 25 de 2009, se emiten TES IPC con una tasa del IPC+7,8% AV. ¿Cuál seria la tasa facial de estos papeles. El IPC vigente para octubre 25 de 2009 correspode al IPC publicado para el mes de septiembre de 2009 y es 3,21%.</t>
  </si>
  <si>
    <t>IPC%</t>
  </si>
  <si>
    <t xml:space="preserve">Ejercicio no. 1.Suponiendo que le han ofrecido la oportunidad de invertir sus excedentes de dinero de $10.000.000 en un CDT que genera un interés simple del 10NATV% durante 1 año, o el 7.5NATA% de interés compuesto durante el mismo año, ¿Cuál escogería y por qué?  </t>
  </si>
  <si>
    <t>CAUVR</t>
  </si>
  <si>
    <t>UVR (15/10/2009)</t>
  </si>
  <si>
    <t>UVR (15/10/2008)</t>
  </si>
  <si>
    <t>Paso No. 4.</t>
  </si>
  <si>
    <t>Ejercicio no. 2. ¿Cuál es el interés efectivo equivalente a una tasa de interés nominal de 27% anual  pagado semestralmente?</t>
  </si>
  <si>
    <t>Ejemplo no. 8: Si se compra una letra a descuento al 98% de su valor nominal a un plazo de 180 días, ¿cuál será su rentabilidad efectiva anual? Use la función TASA de Excel o el menú VDT de HP-17bii+.</t>
  </si>
  <si>
    <t>Ejemplo no. 31.  El Banco Davivir presta para compra de vivienda, a una tasa de UVR mas 7,5%. Calcular la tasa efectiva anual de este crédito y su correspondiente tasa mensual, si el desembolso del crédito ocurre el 15 de octubre de 2009.</t>
  </si>
  <si>
    <t>Tasa nominal anual sv%</t>
  </si>
  <si>
    <t>FUNCION=TASA.NOMINAL(F10;F11)</t>
  </si>
  <si>
    <t>Tasa nominal% TA</t>
  </si>
  <si>
    <t>Tasa nominal% SV</t>
  </si>
  <si>
    <t xml:space="preserve">Tasa nominal anual  SA% </t>
  </si>
  <si>
    <t>Ejemplo no. 24.  ¿Cuál será la tasa mes anticipado para un leasing que cobra el 19% ea?</t>
  </si>
  <si>
    <t>Tasa nominal anual MA</t>
  </si>
  <si>
    <t>Tasa mensual</t>
  </si>
  <si>
    <t>Ejemplo no. 27.  ¿Suponga que encuentra una cuenta de ahorros que le rinde el 12% efectivo anual (ea). ¿Cuál se´ria el interés diario que genera esta cuenta de ahorros, bajo la base de 365 dias?</t>
  </si>
  <si>
    <t>FORMULA =F12/F17</t>
  </si>
  <si>
    <t>FORMULA=E10*E11</t>
  </si>
  <si>
    <t>FUNCION=INT.EFECTIVO(E16;E17)</t>
  </si>
  <si>
    <t>FUNCION =TASA(E10;;-E11;E12)</t>
  </si>
  <si>
    <t>FORMULA =+E10*E11*E12</t>
  </si>
  <si>
    <t>FORMULA =+E11*E10</t>
  </si>
  <si>
    <t>FUNCION =VF(E10;E11;;E12)</t>
  </si>
  <si>
    <t>FUNCION =VA(E10;E11;;E12)</t>
  </si>
  <si>
    <t>FUNCION =INT.EFECTIVO(E10;E11)</t>
  </si>
  <si>
    <t>FORMULA =((1-E10/E11)^(-E11))-1</t>
  </si>
  <si>
    <t>FORMULA =(1-E10/2)^(360/-E11)-1</t>
  </si>
  <si>
    <t>FUNCION=TASA.NOMINAL(E10;E11)</t>
  </si>
  <si>
    <t>FORMULA =(1-(1/(1+E10)^(1/E11)))*E11</t>
  </si>
  <si>
    <t>FORMULA =(1-E21/4)^(-E22)-1</t>
  </si>
  <si>
    <t>FUNCION =TASA.NOMINAL(E27;E28)</t>
  </si>
  <si>
    <t>FORMULA=E29/E34</t>
  </si>
  <si>
    <t>T nom anual MV</t>
  </si>
  <si>
    <t>FORMULA=E24*E23</t>
  </si>
  <si>
    <t>FUNCION =INT.EFECTIVO(E29;E30)</t>
  </si>
  <si>
    <t>FORMULA =E41/E42</t>
  </si>
  <si>
    <t>FORMULA=(1-(1/(1+E35)^(1/E36)))*E36</t>
  </si>
  <si>
    <t>FUNCION =TASA.NOMINAL(E11;E12)</t>
  </si>
  <si>
    <t>FUNCION = INT.EFECTIVO(E10;E11)</t>
  </si>
  <si>
    <t>FUNCION =INT.EFECTIVO(E15;E16)</t>
  </si>
  <si>
    <t>FORMULA=(1-(1/(1+E10)^(1/E11)))*E11</t>
  </si>
  <si>
    <t>FORMULA=((1-E10/E11)^(-E11))-1</t>
  </si>
  <si>
    <t>FUNCION =TASA.NOMINAL(E16;E17)</t>
  </si>
  <si>
    <t>FORMULA=(1-(1/(1+E16)^(1/E17)))*E17</t>
  </si>
  <si>
    <t>FORMULA=+E16/E17</t>
  </si>
  <si>
    <t>FUNCION=TASA.NOMINAL(E16;E17)</t>
  </si>
  <si>
    <t>FUNCION =TASA.NOMINAL(E10;E11)</t>
  </si>
  <si>
    <t>Ejemplo no. 29.  El 15 de Enero de 2011 se emite un CDT que paga una tasa de interés de DTF mas 1,5% SV. Hallar la tasa nominal anual semestre vencido y la tasa semestral vencida para este titulo. La DTF vigente para el 15 de enero de 2011 es 3,50% ea.</t>
  </si>
  <si>
    <t>DTF Efectiva%</t>
  </si>
  <si>
    <t>Tasa nominal anual SV %</t>
  </si>
  <si>
    <t xml:space="preserve">   +  spread  sv</t>
  </si>
  <si>
    <t>tasa nominal + spread</t>
  </si>
  <si>
    <t>Tasa semestral o facial</t>
  </si>
  <si>
    <t>Tasa Comp% ea</t>
  </si>
  <si>
    <t>FORMULA =((1+E17)*(1+E16))-1</t>
  </si>
  <si>
    <t>FORMULA=((E15/E16)-1)</t>
  </si>
  <si>
    <t>Tasa Comp% EA</t>
  </si>
  <si>
    <t>FORMULA =((1+E27)*(1+E26))-1</t>
  </si>
  <si>
    <t>Se convierte esta tasa ea% en NA MV</t>
  </si>
  <si>
    <t>Se divide la tasa NA MV entre 12 para hallar la mensual o IP</t>
  </si>
  <si>
    <t>FUNCION=TASA.NOMINAL(E34;E35)</t>
  </si>
  <si>
    <t xml:space="preserve">TASA MENSUAL </t>
  </si>
  <si>
    <t>FORMULA=E41/E42</t>
  </si>
  <si>
    <t>Tasa trimestral</t>
  </si>
  <si>
    <t>periodos</t>
  </si>
  <si>
    <t>Total interes I</t>
  </si>
  <si>
    <t>Capital</t>
  </si>
  <si>
    <t>total C+I</t>
  </si>
  <si>
    <t>Tasa NA TV</t>
  </si>
  <si>
    <t>Tasa NA TA</t>
  </si>
  <si>
    <t>Tasa trimestre</t>
  </si>
  <si>
    <t>FORMULA=F10*(1+F12)^F13</t>
  </si>
  <si>
    <t xml:space="preserve">   Para  este caso, se escoge el interes simple, porque el valor que se recibiran por intereses en un período de tiempo es mayor.</t>
  </si>
  <si>
    <t xml:space="preserve"> FUNCION=VF(Tasa;Nper;;Va)</t>
  </si>
  <si>
    <t>FUNCION =NPER(Tasa;;Nper;Va)</t>
  </si>
  <si>
    <t>FUNCION =TASA(F11;;F9;F10)</t>
  </si>
  <si>
    <t>Tasa nominal tv %</t>
  </si>
  <si>
    <t>Tasa nominal anual mv%</t>
  </si>
  <si>
    <t>tasa mensual</t>
  </si>
  <si>
    <t>Ahora esa tasa mensual es la que utilizo en la funcion VA</t>
  </si>
  <si>
    <t>FUNCION=PAGO(E12;E13;;E14)</t>
  </si>
  <si>
    <t>FUNCION =VA(F20;F21;F22)</t>
  </si>
  <si>
    <t>Si realiza pagos mensuales de un préstamo de cuatro años con una tasa de interés anual del 12 por ciento, use 12%/12 para el argumento tasa y 4*12 para el argumento nper.</t>
  </si>
  <si>
    <t xml:space="preserve">Mantenga uniformidad en el uso de las unidades con las que especifica los argumentos tasa y nper.  </t>
  </si>
  <si>
    <t>Si efectúa pagos anuales del mismo préstamo, use 12 por ciento para el argumento tasa y 4 para el argumento nper</t>
  </si>
  <si>
    <t>FUNCION=VF(F10;F11;;F12)</t>
  </si>
  <si>
    <t>FUNCION=TASA(E10;;E11;E12)</t>
  </si>
  <si>
    <t>Ejemplo No. 9 Un amigo me dice que si invierto $1.000.000,00 en Inversiones ABC, en un plazo de seis meses me devuelven el doble es decir $2.000.000,00. Que rentabilidad me da esta inversión. Use la función TASA de Excel, o la función TIR_NO_PER  o use el menú VDT de la HP 17bii.</t>
  </si>
  <si>
    <t>Excel Función TASA</t>
  </si>
  <si>
    <t>Plazo (180/365)</t>
  </si>
  <si>
    <t>Excel Función TIR NO PER</t>
  </si>
  <si>
    <t>fecha</t>
  </si>
  <si>
    <t>Función TIR NO PER</t>
  </si>
  <si>
    <t>FUNCION=TASA(E15;;E16;E17)</t>
  </si>
  <si>
    <t>FUNCION=TIR.NO.PER(E25:E26;D25:D26)</t>
  </si>
  <si>
    <t>TASA EA%</t>
  </si>
  <si>
    <t>TASA NAMV</t>
  </si>
  <si>
    <t>TASA MENSUAL</t>
  </si>
  <si>
    <t>N  (180/365)</t>
  </si>
  <si>
    <t>FUNCION=VNA(Tasa_anual;Valores_futuros)</t>
  </si>
  <si>
    <t>USANDO EL MENU FLUJO DE CAJA 17bII+</t>
  </si>
  <si>
    <t>FUNCION =TIR(D12:D15)</t>
  </si>
  <si>
    <t>USANDO HP17BII+   MENU FLUJO DE CAJA</t>
  </si>
  <si>
    <t>Ejemplo no. 13: Cementos de la Costa ha encargado evaluar el siguiente proyecto
para la implementación de una planta productora de cemento. Los estudios de
factibilidad comercial y de mercado y los estudios técnicos y ambientales, dieron
como resultado los siguientes flujos de caja para los 10 años de vida útil que se
espera que tenga el proyecto</t>
  </si>
  <si>
    <t>Calculamos la Tir de este proyecto y concluimos por TIR</t>
  </si>
  <si>
    <t>TIR &gt; O</t>
  </si>
  <si>
    <t>FUNCION =TIR(E12:E22)</t>
  </si>
  <si>
    <t>Calculamos la TIO de este proyecto y concluimos por TIO</t>
  </si>
  <si>
    <t>Los recursos iniciales para este proyecto es decir los $150 millones serán aportados
así: el 60% corresponde a un préstamo con leasing del Caribe tomado a una tasa del
27,12% efectiva anual y el 40% corresponde a capital en efectivo aportado por los
socios, que se valoran a una tasa de 15%ea.</t>
  </si>
  <si>
    <t>TASA 60%</t>
  </si>
  <si>
    <t>TASA 40%</t>
  </si>
  <si>
    <t>METODO CALCULAR TIO</t>
  </si>
  <si>
    <t>SI TIR &gt; TIO  VIABLE</t>
  </si>
  <si>
    <t>TIR = 28,77            TIO = 22,27%</t>
  </si>
  <si>
    <t>FORMULA=(D33*60%)+(D34*40%)</t>
  </si>
  <si>
    <t>Tio del proyecto</t>
  </si>
  <si>
    <t>Finalmente evaluó este proyecto por VPN, usando la TIO y concluyo</t>
  </si>
  <si>
    <t>FORMULA =+D57+D45</t>
  </si>
  <si>
    <t>FUNCION=VNA(D56;D46:D55)</t>
  </si>
  <si>
    <t>Ejemplo no. 14: Una empresa estudia un proyecto de inversión que presenta las
siguientes características. Inversión inicial: $80.000.000,00, flujo de caja del primer
año: $30.000.000,00, para el resto de años se espera que el flujo de caja sea un 10%
superior al del año inmediatamente anterior. Duración del proyecto: 5 años, costo
del capital: 6%.</t>
  </si>
  <si>
    <t>Flujo de Caja</t>
  </si>
  <si>
    <t>Flujo inicial</t>
  </si>
  <si>
    <t>Costo de Capital</t>
  </si>
  <si>
    <t>Evaluo por VPN y Tir</t>
  </si>
  <si>
    <t>VPN VIABLE</t>
  </si>
  <si>
    <t>TIR VIABLE</t>
  </si>
  <si>
    <t>FUNCION =TIR(C22:C27)</t>
  </si>
  <si>
    <t>FUNCION =VNA(C19;C23:C27)+C22</t>
  </si>
  <si>
    <t>Con un nuevo costo de capital al 11%, el resultado sigue siendo viable</t>
  </si>
  <si>
    <t>Si quiero llegar a tener una rentabilidad del 50%, ¿cuál sería el monto inicial?</t>
  </si>
  <si>
    <t>FUNCION =VNA(C54;C58:C62)+C57</t>
  </si>
  <si>
    <t>FUNCION =TIR(C57:C62)</t>
  </si>
  <si>
    <t>FUNCION =VNA(C36;C40:C44)+C39</t>
  </si>
  <si>
    <t>FUNCION =TIR(C39:C44)</t>
  </si>
  <si>
    <t>Ejemplo no. 15: Calcular la TIR de un proyecto de inversión cuyo desembolso inicial
es de $1.200.000, realizado el 16 de junio de 2010 y con flujos de caja positivos de
$145.000,00, $125.000,00, $250.000,00 y $352.000,00. Estos flujos se realizaron en las
siguientes fechas: 20 de septiembre de 2010, 1 de enero de 2011, 28 de febrero de
2011 y 31 de diciembre de 2012. Utilice la función TIR No PER de Excel.</t>
  </si>
  <si>
    <t>FUNCION TIR NO PER</t>
  </si>
  <si>
    <t>FUNCION=TIR.NO.PER(E22:E26;D22:D26)</t>
  </si>
  <si>
    <t>Ejemplo no. 16:Calcular el VPN de una inversión cuyo desembolso inicial es de $100.000,00; esta ocurre el 2 de enero de 2011 y los flujos de caja posteriores son los siguientes: el primero de $40.000,00 ocurre a los 2 meses, el segundo de $60.000,00después de 3 meses de realizado el anterior, el tercero de $40.000,00un mes después del anterior y el cuarto de $12.500,00 5 meses después del anterior. Si la tasa del costo de los recursos es del 5,61% efectivo anual,¿cuál seráel resultado al evaluar por VPN?</t>
  </si>
  <si>
    <t>VNA NO PER</t>
  </si>
  <si>
    <t xml:space="preserve">             Notas Aclaratorias</t>
  </si>
  <si>
    <t xml:space="preserve"> /2   Ingresos diferentes a valoración, (ejemplo nuevos aportes). Se introduce este valor negativo para neutralizar este movimiento.</t>
  </si>
  <si>
    <t xml:space="preserve"> /7   Esta es la TWR calculada para el mes de febrero de 2012 (0,803%)  y corresponde al producto de los valores desde febrero 1 hasta  </t>
  </si>
  <si>
    <t xml:space="preserve">         hasta febrero 29 así:     [( f1*f2*f3*….*f29)] -1.</t>
  </si>
  <si>
    <t xml:space="preserve">CÁLCULO RENTABILIDAD POR TIME WEIGHTED RETURN </t>
  </si>
  <si>
    <t>Calculo por la Metodología de la TIR No PER en Excel</t>
  </si>
  <si>
    <t>FUNCION =TIR.NO.PER(E61:E66;F61:F66)</t>
  </si>
  <si>
    <t>FORMULA =(1+F67)^(1/12)-1</t>
  </si>
  <si>
    <t>FUNCION=PRODUCTO(J13:J41)-1</t>
  </si>
  <si>
    <t>FORMULA=(1+K41)^(12)-1</t>
  </si>
  <si>
    <t>Ejemplo 17:  El siguiente cuadro muestra los saldos diarios de valoración de un portafolio de pensiones durante el mes de febrero de 2012. Este portafolio tuvo en los días 8, 27, 28, y 29 de febreromovimientos de adiciones y retiros de capital, producto de pagos de pensiones o ingresos de nuevos aportantes al fondo, según el siguiente cuadro. Con base en esto, se pide calcular la rentabilidad mensual de este portafolio de pensiones, usando la metodología TWR y comparar este resultado con la metodología de la TIR No PER en Excel</t>
  </si>
  <si>
    <t>FORMULA =+C5*((C6/(1-(1+C6)^(-C7))))</t>
  </si>
  <si>
    <t>Compra</t>
  </si>
  <si>
    <t>430000*</t>
  </si>
  <si>
    <t>Ejemplo No. 18. Si utilizo mi tarjeta de crédito para el pago de una compra por un valor de $430.000.00 y la difiere a un plazo de 12 meses, teniendo en cuenta que la tasa de interés es del 2.38% mensual, como me quedaría mi cuota mensual?</t>
  </si>
  <si>
    <t>Menú VDT HP17bii</t>
  </si>
  <si>
    <t>Función Tasa.nom</t>
  </si>
  <si>
    <t>Monto Préstamo</t>
  </si>
  <si>
    <t xml:space="preserve"> Función pago</t>
  </si>
  <si>
    <t xml:space="preserve">1) Calculo la tasa mensual del préstamo, partiendo de la tasa efectiva anual </t>
  </si>
  <si>
    <t>FUNCION =TASA.NOMINAL(E8;12)</t>
  </si>
  <si>
    <t>FORMULA=E9/12</t>
  </si>
  <si>
    <t>Colocar Aquí el monto en $</t>
  </si>
  <si>
    <t>Colocar la tasa efectiva anual</t>
  </si>
  <si>
    <t>FUNCION=TASA.NOMINAL(D19;12)</t>
  </si>
  <si>
    <t>FUNCION=PAGO(D21;D18;D17)</t>
  </si>
  <si>
    <t>PAGO INTERES</t>
  </si>
  <si>
    <t>PAGO PRINCIPAL</t>
  </si>
  <si>
    <t>Colocar el plazo en meses</t>
  </si>
  <si>
    <t>3) Con el uso de las funciones:  PAGO, PAGOINT Y PAGO PRIN, construyo la tabla de amortización del préstamo</t>
  </si>
  <si>
    <t>2) Con el uso de la función Pago, puedo calcular la cuota total de mi préstamo</t>
  </si>
  <si>
    <t xml:space="preserve">Ejemplo No. 19 .  El Banco davida me presta $44,000,000, para compra de mi casa, a una tasa de 12%EA y un plazo de 15 años (180 meses). Bajo un sistema de amortización cuota fija ¿A cuánto asciende mi cuota mensual? Cuanto quedo pagando por intereses y capital?  Construya la tabla de amortización </t>
  </si>
  <si>
    <t xml:space="preserve">PRESTAMO EN UVR </t>
  </si>
  <si>
    <t xml:space="preserve">Ejemplo no.  20: El Banco Santafé me aprobó un préstamo el 11 septiembre de 2011 por un monto de $100.000.000,00 para compra de vivienda, a una tasa de UVR +7 puntos. El plazo de este préstamo es de 15 años, bajo un sistema de amortización cuota fija en UVR.  1) ¿A cuánto asciende mi cuota mensual? 2) ¿Cuánto quedo pagando por intereses y por capital?   3) Construya la tabla de amortización de un crédito en UVR, tanto en unidades como en COP$.
</t>
  </si>
  <si>
    <t>Coloque aquí los puntos adicionales del prestamo</t>
  </si>
  <si>
    <t>Coloque aui el monto del prestamo aprobado en $</t>
  </si>
  <si>
    <t>FORMULA =-E11/E8</t>
  </si>
  <si>
    <t>FORMULA =+E8/E7-1</t>
  </si>
  <si>
    <t>Coloque aqui el plazo total en meses</t>
  </si>
  <si>
    <t>FORMULA =(1+G8)*(1+G9)-1</t>
  </si>
  <si>
    <t>FUNCION =TASA.NOMINAL(G13;12)</t>
  </si>
  <si>
    <t>FORMULA =+F14/12</t>
  </si>
  <si>
    <t>FUNCION =PAGO(G15;G12;G11)</t>
  </si>
  <si>
    <t>Tasa ea% compuesta</t>
  </si>
  <si>
    <t>Cuota interés en  unidades uvr</t>
  </si>
  <si>
    <t>Cuota capital en unidades UVR</t>
  </si>
  <si>
    <t>Cuota total en unidades UVR</t>
  </si>
  <si>
    <t>Saldo en unidades UVR</t>
  </si>
  <si>
    <t>Cuota interés en  $cop</t>
  </si>
  <si>
    <t>cuota en $cop</t>
  </si>
  <si>
    <t xml:space="preserve">Coloque aquí la UVR vigente año anterior </t>
  </si>
  <si>
    <t xml:space="preserve">Coloque aquí la UVR vigente </t>
  </si>
  <si>
    <t>Cuota fija mensual en unidades UVR</t>
  </si>
  <si>
    <t>Consumo Banco Davivir (A)</t>
  </si>
  <si>
    <t>Tarjeta credito</t>
  </si>
  <si>
    <t>Plazo</t>
  </si>
  <si>
    <t>Tasa mensual vencida</t>
  </si>
  <si>
    <t>Tasa EA%</t>
  </si>
  <si>
    <t>Cuota Mensual en  $</t>
  </si>
  <si>
    <t>Cuota de manejo $</t>
  </si>
  <si>
    <t>Consumo Banco Citibung  (B)</t>
  </si>
  <si>
    <t>TOTAL OBLIGACIONES AL MES (A+B)</t>
  </si>
  <si>
    <t>Tarjetas  credito A+B</t>
  </si>
  <si>
    <t>TOTAL A PAGAR $</t>
  </si>
  <si>
    <t>FUNCION=PAGO(D10;D9;D8)</t>
  </si>
  <si>
    <t>FUNCION=PAGO(G10;G9;G8)</t>
  </si>
  <si>
    <t>RESUMEN COMPRA CARTERA SANTAFE</t>
  </si>
  <si>
    <t>PAGO MENSUAL TARJETA</t>
  </si>
  <si>
    <t>http://www.banrep.gov.co/series-estadisticas/see_upac.htm,</t>
  </si>
  <si>
    <t>http://www.banrep.gov.co/series-estadisticas/see_precios_ipc.htm,</t>
  </si>
  <si>
    <t>http://www.banrep.gov.co/series-estadisticas/see_tas_inter_capt_sem_men.htm,</t>
  </si>
  <si>
    <t>Datos  leasing</t>
  </si>
  <si>
    <t>Valor Leasing</t>
  </si>
  <si>
    <t>Cuota inicial</t>
  </si>
  <si>
    <t>Plazo 5 años</t>
  </si>
  <si>
    <t>DTF EA oct 17 2011</t>
  </si>
  <si>
    <t>mas puntos %</t>
  </si>
  <si>
    <t>tasa EA Leasing</t>
  </si>
  <si>
    <t>tasa  NAMV Leasing</t>
  </si>
  <si>
    <t>tasa MV Leasing</t>
  </si>
  <si>
    <t>Cuota mes leasing</t>
  </si>
  <si>
    <t>Pago Interes $</t>
  </si>
  <si>
    <t>pago capital $</t>
  </si>
  <si>
    <t>cuota mes $</t>
  </si>
  <si>
    <t>Ejemplo Nº 23: Grupo Roca6 realizó un contrato de leasing, para la implementación de una máquina trituradora de piedra, cuyo motor principal tiene un costo en el mercado de $234.000.000,00. Las condiciones del leasing son las siguientes: plazo de 5 años, tasa DTF + 12% ea, cuota inicial $90.000.000,00, la fecha de desembolso fue octubre 17 de 2011 y un periodo de gracia de intereses de 6 meses. Construya la tabla
de amortización de este leasing, bajo el supuesto de una DTF constante durante el contrato</t>
  </si>
  <si>
    <t>LEASING</t>
  </si>
  <si>
    <t>FORMULA=((1+E24)*(1+E25))-1</t>
  </si>
  <si>
    <t>FUNCION=TASA.NOMINAL(E26;12)</t>
  </si>
  <si>
    <t>FORMULA=+E27/12</t>
  </si>
  <si>
    <t>Fecha de valoración</t>
  </si>
  <si>
    <t>Spred SV</t>
  </si>
  <si>
    <t>Spread ea%</t>
  </si>
  <si>
    <t xml:space="preserve">días al vcto </t>
  </si>
  <si>
    <t>Base días</t>
  </si>
  <si>
    <t>Días Vcto</t>
  </si>
  <si>
    <t>Días al Vcto</t>
  </si>
  <si>
    <t>días rendto</t>
  </si>
  <si>
    <t>Tasa proyección flujos</t>
  </si>
  <si>
    <t>VPM$= SUM FLUJOS</t>
  </si>
  <si>
    <t>DTF ea%  31 ago 2011</t>
  </si>
  <si>
    <t>Spread TV</t>
  </si>
  <si>
    <t>DTF ea%  AGO 31 2011</t>
  </si>
  <si>
    <t>Spread MV</t>
  </si>
  <si>
    <t>Spread EA%</t>
  </si>
  <si>
    <t>Caso 1: Valoración de un Bono al IPC + 5.73 modalidad SV</t>
  </si>
  <si>
    <t>Caso 2: Valoración de un CDT al DTF + 0.8% modalidad TV</t>
  </si>
  <si>
    <t>Caso 3: Valoración de un CDT al IBR24 + 1.25% modalidad MV</t>
  </si>
  <si>
    <t>FUNCION=INT.EFECTIVO(G22;2)</t>
  </si>
  <si>
    <t>FORMULA = ((1+F21)*(1+F23))-1</t>
  </si>
  <si>
    <t>FORMULA = ((1+F35)*(1+F36))-1</t>
  </si>
  <si>
    <t>FUNCION =INT.EFECTIVO(F71;4)</t>
  </si>
  <si>
    <t>FORMULA = ((1+F$70)*(1+F$72))-1</t>
  </si>
  <si>
    <t>FORMULA =((1+F$82)*(1+F$83))-1</t>
  </si>
  <si>
    <t>FUNCION =INT.EFECTIVO(F109;12)</t>
  </si>
  <si>
    <t>FORMULA = ((1+$F$108)*(1+F$110))-1</t>
  </si>
  <si>
    <t>FORMULA = ((1+G115)*(1+G116))-1</t>
  </si>
  <si>
    <t xml:space="preserve">Tasa Facial fija </t>
  </si>
  <si>
    <t>Cálculo tasa de descuento 1 flujo</t>
  </si>
  <si>
    <t>Ejemplo 5: A septiembre 30 de 2011 tenía, en mi portafolio, el siguiente bono. Se requiere valorar a precios de mercado según la normatividad</t>
  </si>
  <si>
    <t>Plazo total días</t>
  </si>
  <si>
    <t>Tasa Facial ea %</t>
  </si>
  <si>
    <t>Ejemplo 4: al cierre de agosto 31 de 2011, mi portafolio contaba con los siguientes títulos:  De acuerdo con la metodología de valoración de la superfinanciera (por margen y tasa de referencia) y con los datos suministrados por la fuente Infoval, se requiere calcular el valor de mercado de cada instrumento</t>
  </si>
  <si>
    <t>Excel funcion VA</t>
  </si>
  <si>
    <t>HP 17Bii+  Menu VDT</t>
  </si>
  <si>
    <t>%IA</t>
  </si>
  <si>
    <t>N = 138/360</t>
  </si>
  <si>
    <t>?VA=</t>
  </si>
  <si>
    <t>FUNCION=VA(Tasa;Nper;;Va)</t>
  </si>
  <si>
    <t>Nper 138/360</t>
  </si>
  <si>
    <t>Finalmente, para saber el valor de giro en pesos se multiplica el valor nominal del papel por este factor asi:</t>
  </si>
  <si>
    <t>Valor giro $  = $500.000.000,oo x 96,078495% = $480,392,475,00</t>
  </si>
  <si>
    <t>Ejemplo 1: El 5 de octubre de 2010 negocié una aceptación bancaria que venció el 23 de febrero de 2011. Su valor nominal era $500.000.000,00 y su tasa facial 12% ea.  Si la tasa de mercado era del 11%, ¿cuánto fue el valor girado en ese negocio?</t>
  </si>
  <si>
    <t>Ejemplo Nº 2: El 1 de junio de 2011 compre, a una tasa del 7,8%, un papel comercial con fecha de vencimiento 1 de diciembre del 2011. Si el mismo día lo vendí a una tasa del 7,4%, ¿gané o perdí en este negocio? ¿Cuál fue mi utilidad/pérdida si el valor nominal del papel era de $3.000.000.000,00?</t>
  </si>
  <si>
    <t>COMPRA AL 7,8%</t>
  </si>
  <si>
    <t>VA=</t>
  </si>
  <si>
    <t>VA =</t>
  </si>
  <si>
    <t>VENTA AL 7,4%</t>
  </si>
  <si>
    <t>NOMINAL $</t>
  </si>
  <si>
    <t>VALOR VENTA $</t>
  </si>
  <si>
    <t>VALOR COMPRA $</t>
  </si>
  <si>
    <t>Nper 180/360</t>
  </si>
  <si>
    <t>UTILIDAD O PERDIDA $</t>
  </si>
  <si>
    <t>Ejemplo Nº 3: El 1 de junio de 2008 compre una aceptación bancaria que vence el 15 de diciembre del 2008, a una tasa del 8,5% efectiva anual. Si la vendí ese mismo día a una tasa del 9% efectiva anual, ¿cuál fue mi utilidad o pérdida si el título tenía un valor nominal de $5.000.000.000,00?</t>
  </si>
  <si>
    <t>COMPRA AL 8,5%</t>
  </si>
  <si>
    <t>VENTA AL 9%</t>
  </si>
  <si>
    <t>Nper 194/360</t>
  </si>
  <si>
    <t>FECHA 1</t>
  </si>
  <si>
    <t>FECHA 2</t>
  </si>
  <si>
    <t>DIAS 360</t>
  </si>
  <si>
    <t>FUNCION =DIAS360(C29;C30)</t>
  </si>
  <si>
    <t>FUNCION =DIAS360(F29;F30)</t>
  </si>
  <si>
    <t>El resultado es una pérdida de $11.840.775,31, asociada al efecto tasa de mercado</t>
  </si>
  <si>
    <t>Nper 56/360</t>
  </si>
  <si>
    <t>Calculo de los rendimientos financieros y retención en la fuente</t>
  </si>
  <si>
    <t>Rendimientos financieros = VF-VP</t>
  </si>
  <si>
    <t xml:space="preserve">  Rendimientos financieros  =      100 - 98,95305  =   1,047</t>
  </si>
  <si>
    <t xml:space="preserve">  Retención en la fuente:        1,047 x 7%  = 0,073</t>
  </si>
  <si>
    <t>Nuevo precio del papel =  VP +  Retefuente ==&gt;    98,95305  +  0,073  =  99,026%</t>
  </si>
  <si>
    <t>Ahora calculo  la nueva rentabilidad del título, con la siguiente fórmula</t>
  </si>
  <si>
    <t>o usando Excel o la HP17bII+</t>
  </si>
  <si>
    <t>va</t>
  </si>
  <si>
    <t>N = 56/360</t>
  </si>
  <si>
    <t>360D</t>
  </si>
  <si>
    <t xml:space="preserve">   02.082010</t>
  </si>
  <si>
    <t xml:space="preserve">   28.092010</t>
  </si>
  <si>
    <t xml:space="preserve">    CALC</t>
  </si>
  <si>
    <t>Ahora calculamos el  GMF  =   VP x 4/1000 =    99,026 X   1,004  =   99,422  nuevo VP</t>
  </si>
  <si>
    <t>Excel función TASA</t>
  </si>
  <si>
    <t>HP 17Bii+  Menú VDT</t>
  </si>
  <si>
    <t>DÍAS 360</t>
  </si>
  <si>
    <t>FUNCIÓN =TASA(C83;;C85;C84)</t>
  </si>
  <si>
    <t>Para calcular los  días con la HP17BII+</t>
  </si>
  <si>
    <t>HP 17Bii+    Menú CALEN</t>
  </si>
  <si>
    <t>Ahora la rentabilidad final después de GMF seria:</t>
  </si>
  <si>
    <t>Excel función VA</t>
  </si>
  <si>
    <t>Ejemplo Nº 5: Con fecha 10 de noviembre de 2011 se compra un TES de corto plazo con fecha de vencimiento 12 de septiembre de 2012, a una tasa de 5,27%. Necesito determinar el valor a girar de esta compra sobre un nominal de $3.500.000.000,00</t>
  </si>
  <si>
    <t>DÍAS 365</t>
  </si>
  <si>
    <t>Nper 306/365</t>
  </si>
  <si>
    <t>365D</t>
  </si>
  <si>
    <t xml:space="preserve">   10.112011</t>
  </si>
  <si>
    <t xml:space="preserve">   12.092012</t>
  </si>
  <si>
    <t>Ejemplo no.6: El 20 de julio de 2008 recibí un Tidi que vence el 31 agosto del 2008, y el próximo pago de impuestos es el 31 de agosto de 2008. Si el mercado los compra al 99,4% y mi tasa de oportunidad TIO (en cuentas ahorro) es del 7%, ¿debo vender el papel? Halle el precio de indiferencia.</t>
  </si>
  <si>
    <t>Pasos:</t>
  </si>
  <si>
    <t>1. Construir el flujo del título</t>
  </si>
  <si>
    <t>2. Calcular el número de días que faltan para su vencimiento</t>
  </si>
  <si>
    <t>3. Calcular la tasa periódica (ip%) del título</t>
  </si>
  <si>
    <t>5. Con estos datos se calculan los precios de compra y venta para cada tasa.</t>
  </si>
  <si>
    <t>7. Hallar el valor en pesos de la utilidad</t>
  </si>
  <si>
    <t>6. Calcular la utilidad de la operación así:  Utilidad = (VP1) - (VP2)</t>
  </si>
  <si>
    <t>4. Con la ip + el 100%   del nominal se creó el Valor futuro de papel</t>
  </si>
  <si>
    <t>Ejemplo No. 7: El mercado ofrece un CDT emitido el 20 de junio de 2010,que vence el 20 de diciembre de 2010de tasa facial de 6,882%SV. Si el 29 de agosto de 2010 lo compro a una tasa del 5,8% y el mismo día lo vendo a una tasa del 5,5%,determinarlos precios y la utilidad en la operación, si el valor nominal del CDT es $500.000.000,00</t>
  </si>
  <si>
    <t>Ejemplo Nº 8: El 11 de julio de 2007 compré un TES B tasa fija por un nominal de $1.500.000.000,00 que venció el 12 de febrero del 2010, con una tasa facial de 13% y la tasa de mercado era de 9,83%. ¿Cuánto tuve que girar en la operación?</t>
  </si>
  <si>
    <t>1.</t>
  </si>
  <si>
    <t>3.</t>
  </si>
  <si>
    <t>4.</t>
  </si>
  <si>
    <t>5.</t>
  </si>
  <si>
    <t>Pasos</t>
  </si>
  <si>
    <t>Graficar el flujo total del título</t>
  </si>
  <si>
    <t xml:space="preserve">Calcular el valor en $cop  =   Valor nominal x precio sucio </t>
  </si>
  <si>
    <t xml:space="preserve">Calcular los días de vencimiento de cada cupón. Use Menú CALEN HP17Bii+ </t>
  </si>
  <si>
    <t xml:space="preserve">Traer a VP cada flujo con la TIR de mercado. </t>
  </si>
  <si>
    <t>Calcular el precio sucio o VPN  =  Sumatoria de cada VP . Menú Bono HP17Bii+ o Precio Excel</t>
  </si>
  <si>
    <t xml:space="preserve">  Función PRECIO    =  PRECIO(D7;D6;D5;D8;100;1;1)</t>
  </si>
  <si>
    <t>FORMULA =+E57+E62</t>
  </si>
  <si>
    <t>FORMULA =+E52*E64%</t>
  </si>
  <si>
    <t>FLUJO INICIAL = 0</t>
  </si>
  <si>
    <t>FLUJO (1) =    (0)  INPUT  # 215</t>
  </si>
  <si>
    <t>FLUJO (2)=     13  INPUT # 1</t>
  </si>
  <si>
    <t>FLUJO (3) =     0 INPUT # 364</t>
  </si>
  <si>
    <t>FLUJO (4) =     13 INPUT # 1</t>
  </si>
  <si>
    <t>FLUJO (5) =      0 INPUT # 364</t>
  </si>
  <si>
    <t>FLUJO (6) =     113 INPUT # 1</t>
  </si>
  <si>
    <t>CAL</t>
  </si>
  <si>
    <t xml:space="preserve"> Como tenemos una TIR ea% de 9,83%, se debe convertir a TIR diaria así: Ip%  = ((1+IEA) ^1/n)  - 1</t>
  </si>
  <si>
    <t xml:space="preserve">  Ip%  =  {(1+0,0983)^(1/365)} -1 x 100 =  0,026%(Tir diaria)</t>
  </si>
  <si>
    <t xml:space="preserve"> Este valor se introduce en %I   y se pregunta el  VAN = 112,117%</t>
  </si>
  <si>
    <t>Calculo precio sucio o VPN por Menú Bono  HP17BII+</t>
  </si>
  <si>
    <t>Calculo precio sucio o VPN por Menú Precio Excel</t>
  </si>
  <si>
    <t>calculo Interés Acumulado</t>
  </si>
  <si>
    <t>FUNCIÓN    =  CUPON.FECHA.L1(D7;D6;1;1)</t>
  </si>
  <si>
    <t>F. PROX. CUPÓN</t>
  </si>
  <si>
    <t>FUNCIÓN    = CUPON.FECHA.L2(D7;D6;1;1)</t>
  </si>
  <si>
    <t>FUNCIÓN    =  INT.ACUM(D12;D13;D7;D5;100;1;1)</t>
  </si>
  <si>
    <t>Calculo precio sucio o VPN por Menú Flujo Caja HP17Bii+</t>
  </si>
  <si>
    <t>Para este caso , se debe introducir el flujo de caja diario así:</t>
  </si>
  <si>
    <t>MENÚ   FIN   F CAJA    BORRO LISTA=SI</t>
  </si>
  <si>
    <t>Ejemplo Nº 9: ¿Cuánto debo pagar hoy (abril 30 de 2008) por un TES tasa fija de vencimiento 24 de julio de 2020 de tasa cupón 11%, si lo venden a una tasa del 10,956%. Valor nominal del TES $3.500.000.000,00? Calcular precio limpio y sucio.
Resuelva este problema por menú Bonos de HP-17Bii.</t>
  </si>
  <si>
    <t>TIPO R/R ANUAL</t>
  </si>
  <si>
    <t xml:space="preserve"> PAGO = 30,042008</t>
  </si>
  <si>
    <t>MAD = 24,072020</t>
  </si>
  <si>
    <t xml:space="preserve"> CPN% = 11%</t>
  </si>
  <si>
    <t xml:space="preserve"> OTROS</t>
  </si>
  <si>
    <t xml:space="preserve"> DEV% 10,956%</t>
  </si>
  <si>
    <t xml:space="preserve"> PRCIO = 106.810 + ACUM 8.445 = 108.631</t>
  </si>
  <si>
    <t xml:space="preserve">  $3.500.000.000,00  x  108,631%  =  $3.802.085.000,00</t>
  </si>
  <si>
    <t>Por HP-17Bii+</t>
  </si>
  <si>
    <t>Ejemplo Nº 10: A partir del ejercicio anterior responda: ¿qué pasa si el TES lo venden a una tasa del 7,089% efectiva anual (La tasa utilizada corresponde al 28 de febrero del 2006)   Evaluar el efecto precio tasa.</t>
  </si>
  <si>
    <t>Por HP-17bii</t>
  </si>
  <si>
    <t xml:space="preserve"> FIN =&gt;BONO =&gt;TIPO R/R ANUAL</t>
  </si>
  <si>
    <t xml:space="preserve"> MAD = 24,072020</t>
  </si>
  <si>
    <t xml:space="preserve"> CPN% = 11% (TASA CUPON DEL BONO)</t>
  </si>
  <si>
    <t xml:space="preserve"> DEV% 7,089%</t>
  </si>
  <si>
    <t xml:space="preserve"> PRCIO = 131,232 + ACUM 8,445 = 139,678</t>
  </si>
  <si>
    <t xml:space="preserve"> $3.500.000.000,00 x 139,678% = $4.888.713.860,60</t>
  </si>
  <si>
    <t>Evaluar efecto precio/ tasa de TES B con vencimiento julio 2020</t>
  </si>
  <si>
    <t>Tir de  10,956% ea</t>
  </si>
  <si>
    <t>Tir de 7,089% ea</t>
  </si>
  <si>
    <t>1. Existe una relación inversa entre el precio y la tasa de mercado de un bono.</t>
  </si>
  <si>
    <t>2. A mayor tasa menor precio del bono.</t>
  </si>
  <si>
    <t>3. A mayor precio mayor utilidad para el poseedor.</t>
  </si>
  <si>
    <t>CONCLUSIONES</t>
  </si>
  <si>
    <t>Del ejercicio anterior se puede concluir que:</t>
  </si>
  <si>
    <t xml:space="preserve">4. A mayor tasa o TIR de mercadomenor será el resultado de traer a VPN cada uno de los flujos </t>
  </si>
  <si>
    <t>5. La explicación está en la fórmula del VPN, ya que la tasa o TIR de mercado esta en el denominador</t>
  </si>
  <si>
    <t>La diferencia es una utilidad de $1.086.611.844,30, producto de la baja en las tasas de mercado</t>
  </si>
  <si>
    <t>1) Construya el flujo.</t>
  </si>
  <si>
    <t>5) Por menú Bonos DE LA hp17bii+ calculó el precio sucio.</t>
  </si>
  <si>
    <t>http://www.banrep.gov.co/series-estadisticas/see_precios.htm,.</t>
  </si>
  <si>
    <t>2) Buscar el último IPC vigente para la fecha de negociación en:</t>
  </si>
  <si>
    <t>Calculo tasa facial y de descuento IPC + Spread</t>
  </si>
  <si>
    <t>4) Calcular la tasa de descuento (ipc + 5,09% ea)</t>
  </si>
  <si>
    <t>3) Calcular la tasa facial del título (ipc + 8,28% ea)</t>
  </si>
  <si>
    <t xml:space="preserve"> [(1+IPC) (1+SPREAD)] -1 X 100</t>
  </si>
  <si>
    <t xml:space="preserve">Tasa de descuento=  [(1+0,0623) (1+0,0509)] - 1 X 100 = </t>
  </si>
  <si>
    <t xml:space="preserve">Tasa facial =    [(1+0,0623) (1+0,0828)] - 1   X   100  = </t>
  </si>
  <si>
    <t>Utilizando la fórmula para calcular una tasa compuesta, del capitulo 1 tenemos:</t>
  </si>
  <si>
    <t xml:space="preserve"> PAGO = 11,072007</t>
  </si>
  <si>
    <t xml:space="preserve"> MAD = 27,052013</t>
  </si>
  <si>
    <t xml:space="preserve"> CPN% = 15,026%</t>
  </si>
  <si>
    <t xml:space="preserve"> DEV% 11,637%</t>
  </si>
  <si>
    <t>El  IPC vigente para el 11 de julio de 2007  corresponde al   IPC junio 2007 =  6,23%ea</t>
  </si>
  <si>
    <t xml:space="preserve"> PRCIO = 113,784 + ACUM 1,847  =   115,631 </t>
  </si>
  <si>
    <t xml:space="preserve"> ==&gt; $ 1.000.000.000,00 x  115,63%   =   $ 1.156.313.654,12</t>
  </si>
  <si>
    <t>Ejemplo 11 ¿Cuánto se debe girar el día 11 julio de 2007 por un TES B IPC que vence el 27 demayo del 2013, de tasa facial IPC+8,28, si en el mercado, en ese día, se tranzaban a una tasa del IPC+5,09? Tenga en cuenta que el valor nominal del TES es $1.000.000.000,00</t>
  </si>
  <si>
    <t>Ejemplo Nº 12: ¿Cuánto tuve que pagar el 11 de julio del 2007 por un TES UVR con fecha de vencimiento 22 de septiembre del 2010 y tasa facial de 7%efectiva anual, si en el mercado se negociaban a una tasa del 5,0179%? Tenga en cuenta que el valor nominal era de 10.000.000 unidades UVR. La UVR del 11 de julio de 2007 estaba en 165,768</t>
  </si>
  <si>
    <t xml:space="preserve"> MAD = 22,092010</t>
  </si>
  <si>
    <t xml:space="preserve"> CPN% = 7%</t>
  </si>
  <si>
    <t xml:space="preserve"> DEV% 5,0179%</t>
  </si>
  <si>
    <t xml:space="preserve"> PRCIO = 105,701  + ACUM 5,6   =    111,301</t>
  </si>
  <si>
    <t xml:space="preserve">  ==&gt;  Unidades   x   precio  x    UVR = Valor en COP$</t>
  </si>
  <si>
    <t xml:space="preserve"> ==&gt; $ 10.000.000,00  x    111,301%  x 165,768 = $ 1,845,009.707,28</t>
  </si>
  <si>
    <t>Calculo Interés Acumulado</t>
  </si>
  <si>
    <t>UVR DIA NEGOCIACION</t>
  </si>
  <si>
    <t>FORMULA  =   D25*D37%*D38</t>
  </si>
  <si>
    <t>VALORACIÓN BONO YANKEE  EXCEL</t>
  </si>
  <si>
    <t>Ejemplo no.13:  Estoy interesado en comprar un bono Yankee 10 de fecha de vencimiento de 9 de julio de 2010 y con una tasa cupón de 10,5% SV. Según la fuente de precios Bloomberg, estos títulos se están negociando en la Bolsa de New York, a un precio limpio de 116,580.  La fecha de la negociación es el 28 de abril del 2010 y el valor nominal es del bono es de USD250.000,00  la TRM11 del día de la
negociación es $2.375,66</t>
  </si>
  <si>
    <t>Se  introduce el precio limpio</t>
  </si>
  <si>
    <t>Usando el menú Bono de la HP-17bii+</t>
  </si>
  <si>
    <t>TIPO: 30/360 SEMI (Por tratarse de un bono SV y base 360)</t>
  </si>
  <si>
    <t>PAGO: 28,042010</t>
  </si>
  <si>
    <t>MAD: 09,072010</t>
  </si>
  <si>
    <t>CPN%: 10,5</t>
  </si>
  <si>
    <t>OTROS:</t>
  </si>
  <si>
    <t>VALORACIÓN BONO HP 17Bii+</t>
  </si>
  <si>
    <t>COP$711.266.664,85.</t>
  </si>
  <si>
    <t>Se incluye el limpio asi: 116,580 PRECIO+ACUM=119,759</t>
  </si>
  <si>
    <t xml:space="preserve">   ==&gt; 250.000 x 2.375,66 (TRM) x 119,759%</t>
  </si>
  <si>
    <t>1. Construyo el flujo del papel completo.</t>
  </si>
  <si>
    <t>2. Calculo el precio sucio del TES.</t>
  </si>
  <si>
    <t>3. Calculo el VP de cada cupón por separado.</t>
  </si>
  <si>
    <t>4. Por diferencia, calculo el VPN del principal.</t>
  </si>
  <si>
    <t>5. Con este dato, calculo la rentabilidad del principal.</t>
  </si>
  <si>
    <t>1) Calculo el precio por el Menú Bono de la calculadora HP-17bII+.</t>
  </si>
  <si>
    <t>Tipo: R/R ANUAL (paga cupón anual base 365).</t>
  </si>
  <si>
    <t>Pago: 14,072011.</t>
  </si>
  <si>
    <t>Maduración: 15,082012.</t>
  </si>
  <si>
    <t>Cupón: 9,25%.</t>
  </si>
  <si>
    <t>Tecla otros.</t>
  </si>
  <si>
    <t>Precio limpio: 102,322.</t>
  </si>
  <si>
    <t xml:space="preserve"> +ACUM, = 110,761041 Precio sucio</t>
  </si>
  <si>
    <t>2) Calculo el precio de cada cupon por separado</t>
  </si>
  <si>
    <t>Ahora con el VPN, calculo la rentabilidad final del principal así</t>
  </si>
  <si>
    <t>Ejemplo Nº 14: El 14 de julio de 2011 compre en el mercado secundario un TES B a tasa fija por un valor nominal de $2.500.000.000,00 que vence el 15 agosto de 2012, de tasa facial o tasa cupón 9,25%ea, y lo compré a un precio limpio del 102,322. Si el mismo día de la compra vendí el primer cupón del titulo a una tasa del 4,8% y el segundo cupón a una tasa del 8,5%. Se pregunta: 1) ¿A qué tasa debo vender el principal?  2) ¿Cuál será la rentabilidad del principal</t>
  </si>
  <si>
    <t>1. Obtener los indicadores necesarios para valorar los instrumentos (UVR, TRM, y la tasa de conversión de euro a dólar, para el día de la negociación).</t>
  </si>
  <si>
    <t>2. Con calculadora financiera o Excel financiero calcular el VPN (precio sucio) de los TES UVR y los bonos euros y llevarlos a resultados en dólares.</t>
  </si>
  <si>
    <t>3. Se netean las posiciones en dólares (TES contra Bonos Euros) y se determina el valor a girar o recibir para el swap.</t>
  </si>
  <si>
    <t>Ejemplo Nº 17: Hoy, 2 de octubre de 2002, se compraron TES B Tasa fija de vencimiento a 16 de abril del 2004 y de tasa cupón 15% Año vencido, a un precio limpio del 100,0015. Si el 15 de octubre del 2003 se vende el título definitivamente a una tasa equivalente a la compra del papel y desde el día de hoy se coloca el primer tramo hasta el 7 de febrero del 2003, a una tasa del 9%. ¿A qué tasa debo colocar el tramo que hace falta?</t>
  </si>
  <si>
    <t>1) Se calcula el precio sucio de TES por menú Bonos HP17bII+</t>
  </si>
  <si>
    <t>3) Por menú VDT o HP17bii, se calcula el precio (VA) del tercer tramo</t>
  </si>
  <si>
    <t>2) A partir del precio sucio (106,947) por menú VDT o HP17bII+, se calcula el valor futuro del primer tramo</t>
  </si>
  <si>
    <t>4) Ahora solo queda un tramo intermedio entre el 7 de febrero de 2003 y el 15 de octubre de 2003, para resolver la inquietud planteada.</t>
  </si>
  <si>
    <t>1)</t>
  </si>
  <si>
    <t>2)</t>
  </si>
  <si>
    <t>3)</t>
  </si>
  <si>
    <t>4)</t>
  </si>
  <si>
    <t>En Excel seria:</t>
  </si>
  <si>
    <t>En Excel seria asi:</t>
  </si>
  <si>
    <t>TIR MERCADO</t>
  </si>
  <si>
    <t>TIR VALORADOS</t>
  </si>
  <si>
    <t>Calculo precio TES UVR</t>
  </si>
  <si>
    <t>Calculo precio BONOS EUROS</t>
  </si>
  <si>
    <t>BONOS EUROS</t>
  </si>
  <si>
    <t>Ejemplo Nº 16: EL 21 de agosto de 2009, un fondo pensiones tenía en su portafolio 15.000.000 de TES UVR que vencían el 22 de septiembre del 2010 con tasa facial 7% AV. Contablemente estaban valorados a tasa del 7,5% y la tasa de mercado para el 21 de agosto indicada que estos se negociaban al 9.5%. Si deseo cambiarlos por 1.000.000 de bonos euros que tienen las siguientes condiciones: tasa cupón 11,375% SV, fecha de vencimiento 31 de enero de 2018 y precio limpio de negociación 100,99% (fuente Bloomberg</t>
  </si>
  <si>
    <t xml:space="preserve">TRM DIA NEGOCIACION </t>
  </si>
  <si>
    <t>TASA EURO DÓLAR</t>
  </si>
  <si>
    <t>PRECIO EN UNIDADES EURO</t>
  </si>
  <si>
    <t>PRECIO EN DOLARES</t>
  </si>
  <si>
    <t>DIFERENCIA PARA SWAP</t>
  </si>
  <si>
    <t>PRECIO SUCIO TES</t>
  </si>
  <si>
    <t>PRECIO SUCIO EURO</t>
  </si>
  <si>
    <t>VALOR ACTUAL</t>
  </si>
  <si>
    <t>VALOR FUTURO</t>
  </si>
  <si>
    <t>AÑOS</t>
  </si>
  <si>
    <t>TASA NADV</t>
  </si>
  <si>
    <t>TASA EA</t>
  </si>
  <si>
    <t>FORMULA=INT.EFECTIVO(C14;360)</t>
  </si>
  <si>
    <t xml:space="preserve">Ejercicio cap 2: Suponga una inversión de $30.000.000,00 en un fondo de inversión. ¿Cuánto acumularía al final de 5 años, suponiendo una reinversión de los intereses, con una tasa de interés NA del 22% si los intereses se pagan día vencido y bajo la base 360?
  </t>
  </si>
  <si>
    <t>Ejercicio 2 cap 2:  Ahora suponga la misma inversión de $30.000.000,00 a los mismos 5 años pero con una tasa de interés NA del 22% si los intereses se pagan mes vencido</t>
  </si>
  <si>
    <t>FORMULA=INT.EFECTIVO(C14;12)</t>
  </si>
  <si>
    <t>3) Usted solicita al banco un crédito de libre destinación por $7.500.000,00,esta entidad le dice que la tasa es del 30% NAMV. ¿Cuánto queda pagando mensualmente si lo difiere a un plazo de 24 meses?</t>
  </si>
  <si>
    <t>MONTO$</t>
  </si>
  <si>
    <t>PLAZO</t>
  </si>
  <si>
    <t>FUNCION=TASA.NOMINAL(C18;12)</t>
  </si>
  <si>
    <t>FORMULA=+C19/12</t>
  </si>
  <si>
    <t>FUNCION=PAGO(C20;C17;C16)</t>
  </si>
  <si>
    <t xml:space="preserve"> </t>
  </si>
  <si>
    <t>EJEMPLOS CAPITULO 1</t>
  </si>
  <si>
    <t>EJEMPLOS CAPITULO 2</t>
  </si>
  <si>
    <t>VOLVER A</t>
  </si>
  <si>
    <t>Ejemplo 1</t>
  </si>
  <si>
    <t>Ejemplo 2</t>
  </si>
  <si>
    <t>Ejemplo 3</t>
  </si>
  <si>
    <t>Ejemplo 4</t>
  </si>
  <si>
    <t>Ejemplo 5</t>
  </si>
  <si>
    <t>Ejemplo 6</t>
  </si>
  <si>
    <t>Ejemplo 7</t>
  </si>
  <si>
    <t>Ejemplo 8</t>
  </si>
  <si>
    <t>Ejemplo 9</t>
  </si>
  <si>
    <t>Ejemplo 10</t>
  </si>
  <si>
    <t>Ejemplo 11</t>
  </si>
  <si>
    <t>Ejemplo 12</t>
  </si>
  <si>
    <t>Ejemplo 13</t>
  </si>
  <si>
    <t>Ejemplo 14</t>
  </si>
  <si>
    <t>Ejemplo 15</t>
  </si>
  <si>
    <t>Ejemplo 16</t>
  </si>
  <si>
    <t>Ejemplo 17</t>
  </si>
  <si>
    <t>Ejemplo 18</t>
  </si>
  <si>
    <t>Ejemplo 19</t>
  </si>
  <si>
    <t>Ejemplo 20</t>
  </si>
  <si>
    <t>Ejemplo 21</t>
  </si>
  <si>
    <t>Ejemplo 22</t>
  </si>
  <si>
    <t>Ejemplo 23</t>
  </si>
  <si>
    <t>Ejemplo 24</t>
  </si>
  <si>
    <t>Ejemplo 25</t>
  </si>
  <si>
    <t>Ejemplo 26</t>
  </si>
  <si>
    <t>Ejemplo 27</t>
  </si>
  <si>
    <t>Ejemplo 28</t>
  </si>
  <si>
    <t>Ejemplo 29</t>
  </si>
  <si>
    <t>Ejemplo 30</t>
  </si>
  <si>
    <t>Ejemplo 31</t>
  </si>
  <si>
    <t>a)</t>
  </si>
  <si>
    <t xml:space="preserve">Efectiva anual:          R/ 30,612% </t>
  </si>
  <si>
    <t>b)</t>
  </si>
  <si>
    <t>Nominal anual TA :        R/ 25,834 %</t>
  </si>
  <si>
    <t>c)</t>
  </si>
  <si>
    <t>Mensual vencida:    R/  2,25%</t>
  </si>
  <si>
    <t>d)</t>
  </si>
  <si>
    <t>NASV :    R/  28,571 %</t>
  </si>
  <si>
    <t>e)</t>
  </si>
  <si>
    <t>NADV    :       R/  26,716%</t>
  </si>
  <si>
    <t>f)</t>
  </si>
  <si>
    <t>Diaria vencida  :   R/ 0,073%</t>
  </si>
  <si>
    <t>Ejemplono. 26: Con el uso de la calculadora financiera, y a partir de una tasa del 25%nominal anual semestre anticipado (NASA), halle la tasa equivalente en:</t>
  </si>
  <si>
    <t>INDICE</t>
  </si>
  <si>
    <t xml:space="preserve">Ejemplo No 12. Una plantación de maíz produce por su explotación $200.000,00, al final de cada mes durante un año. Al final del año, el terreno se vende en $1.000.000,00. Si el precio de compra del terreno fue de $2.500.000, calcule la Tasa Interna de Retorno (TIR) </t>
  </si>
  <si>
    <t>formula=(1+0,27/2)^2-1</t>
  </si>
  <si>
    <t>Ejercicio 1</t>
  </si>
  <si>
    <t>Ejercicio 2</t>
  </si>
  <si>
    <t>Ejercicio 3</t>
  </si>
  <si>
    <t>EJEMPLOS CAPITULO 3</t>
  </si>
  <si>
    <t>EJEMPLOS CAPITULO 4</t>
  </si>
  <si>
    <t>Ejemplo no.15:El 12 de febrero de 2010 se compraronTES Tasa fija con fecha vencimiento de 11 abril 2011 de cupón (tasa facial) del 10% Año Vencido, a un precio limpio de 101,9512.Si se vende el primer cupón a una tasa del 7,40% y el segundo cupón 20 puntos básicos por encima de la TIR del título, ¿a quétasa puedo vender el principal?</t>
  </si>
  <si>
    <t>MADURACION</t>
  </si>
  <si>
    <t>CUPON %</t>
  </si>
  <si>
    <t>307 DIAS</t>
  </si>
  <si>
    <t>58 DIAS</t>
  </si>
  <si>
    <t>365 DIAS</t>
  </si>
  <si>
    <t>CUPON 1</t>
  </si>
  <si>
    <t>INTERESES</t>
  </si>
  <si>
    <t>CUPON 2 SON 423 DIAS</t>
  </si>
  <si>
    <t>PRECIO LIMPIO + INTERESES</t>
  </si>
  <si>
    <t>CALCULO EL PRECIO DEL CUPON POR SEPARADO:</t>
  </si>
  <si>
    <t>PRIMER CUPON</t>
  </si>
  <si>
    <t>VP</t>
  </si>
  <si>
    <t>SEGUNDO CUPON</t>
  </si>
  <si>
    <t>UTILIZO EL MENU DE FLUJO DE CAJA DE LA CALCULADORA FINANCIERA:</t>
  </si>
  <si>
    <t>FLUJO DE CAJA (0)</t>
  </si>
  <si>
    <t>FLUJO DE CAJA (1)</t>
  </si>
  <si>
    <t>NO. VECES</t>
  </si>
  <si>
    <t>FLUJO DE CAJA (2)</t>
  </si>
  <si>
    <t>FLUJO DE CAJA (3)</t>
  </si>
  <si>
    <t>FLUJO DE CAJA (4)</t>
  </si>
  <si>
    <t>% TIR</t>
  </si>
  <si>
    <t>ESTA ES LA TIR DIARIA</t>
  </si>
  <si>
    <t>ESTA ES LA TIR EFECTIVA ANUAL</t>
  </si>
  <si>
    <t>ES IGUAL A 8,1282% + 20 PUNTOS BASICOS</t>
  </si>
  <si>
    <t>CALCULO DEL VALOR PRESENTE DEL TITULO COMPLETO</t>
  </si>
  <si>
    <t xml:space="preserve">PLAZO </t>
  </si>
  <si>
    <t>ES IGUAL AL PRECIO SUCIO DEL TITULO MENOS VP DEL PRIMER CUPON MENOS VP DEL SEGUNDO CUPON</t>
  </si>
  <si>
    <t>RENTABILIDAD FINAL</t>
  </si>
  <si>
    <t>RESPUESTA:</t>
  </si>
  <si>
    <t>PARA GARANTIZAR QUE LA RENTABILIDAD NETA DEL TITULO SE MANTENGA EN 10% E.A,</t>
  </si>
  <si>
    <t>SE DEBE VENDER EL PRINCIPAL DEL TITULO A UNA TASA DEL 8,11% EA</t>
  </si>
  <si>
    <t>………</t>
  </si>
  <si>
    <t>Ejemplo no.  21: El Banco Santafé está ofreciendo compra de cartera de tarjetas de crédito a una tasa del 1,5%MV (y sin cuota de manejo). Si en la actualidad tengo consumos de $7.500.000, a 24 meses, a una tasa del 2,33%MV, con una cuota de manejo mensual de $40.000,00 y $2.350.000,00, a 12 meses, a una tasa del 2,38%MV, con los bancos Davivir y Citibunk, respectivamente. ¿Es conveniente hacer esta operación? ¿A qué plazo debo refinanciar mis tarjetas de crédito, si solo puedo pagar $490.000 al mes</t>
  </si>
  <si>
    <t>Valr nom</t>
  </si>
  <si>
    <t>Fecha compra</t>
  </si>
  <si>
    <t>fecha vcto</t>
  </si>
  <si>
    <t>FUNCIÓN: dias 360</t>
  </si>
  <si>
    <t>VPN</t>
  </si>
  <si>
    <t>Perdida</t>
  </si>
  <si>
    <t>COMPRE AL 7,5%</t>
  </si>
  <si>
    <t>VENDO AL 8%</t>
  </si>
  <si>
    <t>Ejercicio 1  ) El 15 de junio de 2012 compré en mercado secundario una aceptación bancaria que vence el 12 de diciembre del 2012, a una tasa del 7,5%. Si la vendo ese mismo dia a una tasa del 8,5%. ¿Cuál seria mi utilidad o pérdida sobre un valor nominal de  $3.500.000.000,00? Use la funcion VA de excel</t>
  </si>
  <si>
    <t>2) Hoy, 1 marzo 2010, necesito comprar un TES B tasa fija de fecha de vencimiento 24 de julio de 2024 y tasa cupón 10% AV. Si el mercado los vende a una tasa del 8,89%. Con el uso del Excel financiero calcular el precio limpio, el sucio y el VPM$ del papel sobre un valor nominal de $1.000.000.000,00</t>
  </si>
  <si>
    <t xml:space="preserve">TASA FACIAL </t>
  </si>
  <si>
    <t>TASA MERCADO</t>
  </si>
  <si>
    <t xml:space="preserve"> =PRECIO(C9;C10;C13;C16;100;1;1)</t>
  </si>
  <si>
    <t>Cálculo interés acumulado</t>
  </si>
  <si>
    <t xml:space="preserve"> =CUPON.FECHA.L1(C9;C10;1;1)</t>
  </si>
  <si>
    <t xml:space="preserve"> =CUPON.FECHA.L2(C9;C10;1;1)</t>
  </si>
  <si>
    <t xml:space="preserve"> =INT.ACUM(C20;C21;C9;C13;100;1;1)</t>
  </si>
  <si>
    <t>VALOR DE MERCADO</t>
  </si>
  <si>
    <t>El  IPC vigente para el 11 de julio de 2012  corresponde al   IPC junio 2012 =  3,2%ea</t>
  </si>
  <si>
    <t xml:space="preserve">Tasa facial =    [(1+0,032) (1+0,0665)] - 1   X   100  = </t>
  </si>
  <si>
    <t xml:space="preserve">Tasa de descuento=  [(1+0,0320) (1+0,0681)] - 1 X 100 = </t>
  </si>
  <si>
    <t>FUNCIÓN    =  CUPON.FECHA.L1(D7;D6;4;2)</t>
  </si>
  <si>
    <t>FUNCIÓN    = CUPON.FECHA.L2(D7;D6;4;2)</t>
  </si>
  <si>
    <t>FUNCIÓN    =  INT.ACUM(D12;D13;D7;D5;100;4;2)</t>
  </si>
  <si>
    <t>Ejercicio 4:  Estoy interesado en comprar un bono Yankee  de fecha de vencimiento de 18 de septiembre del 2037 y tasa cupón de 7,38% SV. Según la fuente de precios Bloomberg, estos títulos se están negociando en la Bolsa de New York, a un precio limpio de 129,916 y una tasa de 5,219%. La fecha de la negociación es el 26 de octubre de 2012 y el valor nominal es del bono es de  USD500.000,00. Para calcular el precio de este bono soberano necesito tener la TRM  del día de la negociación o sea el 26 de oct 2012, para este caso  $1,816,97. Realice el ejercicio usando las funciones: PRECIO, CUPON,FECHA.L1 e INT.ACUM de excel</t>
  </si>
  <si>
    <t>Ejercicio 4</t>
  </si>
  <si>
    <t xml:space="preserve">ejercicio 3 ¿Cuánto debo girar hoy (31de Julio 2012) por un Bono que vence el 19 de febrero  del 2015, de tasa facial IPC+ 6.65% TV,  si el mercado lo esta transando a una tasa del IPC+ 6.81%? Tenga en cuenta que el valor nominal del bono es $500.000.000,00 y el IPC a julio 2012 es 3.20%.  </t>
  </si>
  <si>
    <t>Actualizado: Marzo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</si>
</sst>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2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&quot;$&quot;\ #,##0.00_);[Red]\(&quot;$&quot;\ #,##0.00\)"/>
    <numFmt numFmtId="165" formatCode="_(* #,##0_);_(* \(#,##0\);_(* &quot;-&quot;_);_(@_)"/>
    <numFmt numFmtId="166" formatCode="_(&quot;$&quot;\ * #,##0.00_);_(&quot;$&quot;\ * \(#,##0.00\);_(&quot;$&quot;\ * &quot;-&quot;??_);_(@_)"/>
    <numFmt numFmtId="167" formatCode="_(* #,##0.00_);_(* \(#,##0.00\);_(* &quot;-&quot;??_);_(@_)"/>
    <numFmt numFmtId="168" formatCode="_-* #,##0.00\ _€_-;\-* #,##0.00\ _€_-;_-* &quot;-&quot;??\ _€_-;_-@_-"/>
    <numFmt numFmtId="169" formatCode="&quot;₡&quot;#,##0.00_);[Red]\(&quot;₡&quot;#,##0.00\)"/>
    <numFmt numFmtId="170" formatCode="&quot;$&quot;\ #,##0.00;[Red]&quot;$&quot;\ \-#,##0.00"/>
    <numFmt numFmtId="171" formatCode="_ * #,##0_ ;_ * \-#,##0_ ;_ * &quot;-&quot;_ ;_ @_ "/>
    <numFmt numFmtId="172" formatCode="_ &quot;$&quot;\ * #,##0.00_ ;_ &quot;$&quot;\ * \-#,##0.00_ ;_ &quot;$&quot;\ * &quot;-&quot;??_ ;_ @_ "/>
    <numFmt numFmtId="173" formatCode="_ * #,##0.00_ ;_ * \-#,##0.00_ ;_ * &quot;-&quot;??_ ;_ @_ "/>
    <numFmt numFmtId="174" formatCode="_ * #,##0.000_ ;_ * \-#,##0.000_ ;_ * &quot;-&quot;??_ ;_ @_ "/>
    <numFmt numFmtId="175" formatCode="0.000%"/>
    <numFmt numFmtId="176" formatCode="0.0000%"/>
    <numFmt numFmtId="177" formatCode="0.0000"/>
    <numFmt numFmtId="178" formatCode="0.000"/>
    <numFmt numFmtId="179" formatCode="_ * #,##0_ ;_ * \-#,##0_ ;_ * &quot;-&quot;??_ ;_ @_ "/>
    <numFmt numFmtId="180" formatCode="_ &quot;$&quot;\ * #,##0_ ;_ &quot;$&quot;\ * \-#,##0_ ;_ &quot;$&quot;\ * &quot;-&quot;??_ ;_ @_ "/>
    <numFmt numFmtId="181" formatCode="d\-m\-yy;@"/>
    <numFmt numFmtId="182" formatCode="_ * #,##0.00_ ;_ * \-#,##0.00_ ;_ * &quot;-&quot;_ ;_ @_ "/>
    <numFmt numFmtId="183" formatCode="0.0%"/>
    <numFmt numFmtId="184" formatCode="_ * #,##0.0000_ ;_ * \-#,##0.0000_ ;_ * &quot;-&quot;??_ ;_ @_ "/>
    <numFmt numFmtId="185" formatCode="_(* #,##0_);_(* \(#,##0\);_(* &quot;-&quot;??_);_(@_)"/>
    <numFmt numFmtId="186" formatCode="[$$-240A]\ #,##0"/>
    <numFmt numFmtId="187" formatCode="[$$-240A]\ #,##0.00"/>
    <numFmt numFmtId="188" formatCode="[$$-240A]\ #,##0.00_);[Red]\([$$-240A]\ #,##0.00\)"/>
    <numFmt numFmtId="189" formatCode="_-* #,##0.00\ [$€-1]_-;\-* #,##0.00\ [$€-1]_-;_-* &quot;-&quot;??\ [$€-1]_-"/>
    <numFmt numFmtId="190" formatCode="d/mm/yy"/>
    <numFmt numFmtId="191" formatCode="_-[$€-2]* #,##0.00_-;\-[$€-2]* #,##0.00_-;_-[$€-2]* &quot;-&quot;??_-"/>
    <numFmt numFmtId="192" formatCode="mmmm\ d\,\ yyyy"/>
    <numFmt numFmtId="193" formatCode="_ * #,##0.00000_ ;_ * \-#,##0.00000_ ;_ * &quot;-&quot;??_ ;_ @_ "/>
    <numFmt numFmtId="194" formatCode="&quot;$&quot;\ #,##0.00;&quot;$&quot;\ \-#,##0.00"/>
    <numFmt numFmtId="195" formatCode="_-* #,##0.00000\ _€_-;\-* #,##0.00000\ _€_-;_-* &quot;-&quot;?????\ _€_-;_-@_-"/>
    <numFmt numFmtId="196" formatCode="_ * #,##0.000000000_ ;_ * \-#,##0.000000000_ ;_ * &quot;-&quot;??_ ;_ @_ "/>
    <numFmt numFmtId="197" formatCode="_(&quot;$&quot;\ * #,##0_);_(&quot;$&quot;\ * \(#,##0\);_(&quot;$&quot;\ * &quot;-&quot;??_);_(@_)"/>
    <numFmt numFmtId="198" formatCode="0.00000"/>
    <numFmt numFmtId="199" formatCode="&quot;$&quot;\ #,##0.00"/>
    <numFmt numFmtId="200" formatCode="_ [$€-2]\ * #,##0.00_ ;_ [$€-2]\ * \-#,##0.00_ ;_ [$€-2]\ * &quot;-&quot;??_ "/>
    <numFmt numFmtId="201" formatCode="#,##0.0000"/>
    <numFmt numFmtId="202" formatCode="###,###,,"/>
    <numFmt numFmtId="203" formatCode="0.000000"/>
  </numFmts>
  <fonts count="9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u/>
      <sz val="7.5"/>
      <color indexed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16"/>
      <name val="Arial"/>
      <family val="2"/>
    </font>
    <font>
      <b/>
      <sz val="8"/>
      <color indexed="81"/>
      <name val="Tahoma"/>
      <family val="2"/>
    </font>
    <font>
      <sz val="8"/>
      <name val="Arial"/>
      <family val="2"/>
    </font>
    <font>
      <b/>
      <sz val="10"/>
      <color indexed="9"/>
      <name val="Arial"/>
      <family val="2"/>
    </font>
    <font>
      <sz val="8"/>
      <color indexed="81"/>
      <name val="Tahoma"/>
      <family val="2"/>
    </font>
    <font>
      <sz val="26"/>
      <name val="Arial"/>
      <family val="2"/>
    </font>
    <font>
      <sz val="24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8"/>
      <color indexed="12"/>
      <name val="Arial"/>
      <family val="2"/>
    </font>
    <font>
      <b/>
      <sz val="8"/>
      <name val="Arial"/>
      <family val="2"/>
    </font>
    <font>
      <sz val="18"/>
      <color indexed="12"/>
      <name val="Arial"/>
      <family val="2"/>
    </font>
    <font>
      <sz val="16"/>
      <color indexed="12"/>
      <name val="Arial"/>
      <family val="2"/>
    </font>
    <font>
      <b/>
      <sz val="10"/>
      <color indexed="12"/>
      <name val="Arial"/>
      <family val="2"/>
    </font>
    <font>
      <b/>
      <sz val="12"/>
      <color indexed="9"/>
      <name val="Arial"/>
      <family val="2"/>
    </font>
    <font>
      <sz val="14"/>
      <color indexed="12"/>
      <name val="Arial"/>
      <family val="2"/>
    </font>
    <font>
      <sz val="10"/>
      <name val="Arial"/>
      <family val="2"/>
    </font>
    <font>
      <b/>
      <sz val="12"/>
      <color indexed="8"/>
      <name val="Arial"/>
      <family val="2"/>
    </font>
    <font>
      <b/>
      <sz val="16"/>
      <name val="Times New Roman"/>
      <family val="1"/>
    </font>
    <font>
      <sz val="14"/>
      <name val="Arial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u/>
      <sz val="9.35"/>
      <color theme="10"/>
      <name val="Calibri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u/>
      <sz val="11"/>
      <color theme="10"/>
      <name val="Calibri"/>
      <family val="2"/>
    </font>
    <font>
      <b/>
      <sz val="11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0"/>
      <name val="Courier"/>
      <family val="3"/>
    </font>
    <font>
      <sz val="10"/>
      <name val="Courier"/>
      <family val="3"/>
    </font>
    <font>
      <u/>
      <sz val="10"/>
      <color indexed="12"/>
      <name val="Arial"/>
      <family val="2"/>
    </font>
    <font>
      <sz val="10"/>
      <name val="Times New Roman"/>
      <family val="1"/>
    </font>
    <font>
      <sz val="11"/>
      <color theme="0"/>
      <name val="Calibri"/>
      <family val="2"/>
      <scheme val="minor"/>
    </font>
    <font>
      <b/>
      <i/>
      <sz val="10"/>
      <name val="Arial"/>
      <family val="2"/>
    </font>
    <font>
      <sz val="10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sz val="9"/>
      <color indexed="81"/>
      <name val="Tahoma"/>
      <family val="2"/>
    </font>
    <font>
      <sz val="11"/>
      <name val="Arial"/>
      <family val="2"/>
    </font>
    <font>
      <u/>
      <sz val="10"/>
      <color theme="10"/>
      <name val="Arial"/>
      <family val="2"/>
    </font>
    <font>
      <sz val="11"/>
      <color theme="1"/>
      <name val="Arial"/>
      <family val="2"/>
    </font>
    <font>
      <sz val="10"/>
      <color indexed="8"/>
      <name val="Arial"/>
      <family val="2"/>
    </font>
    <font>
      <b/>
      <sz val="11"/>
      <color theme="0"/>
      <name val="Arial"/>
      <family val="2"/>
    </font>
    <font>
      <b/>
      <sz val="10"/>
      <color theme="0"/>
      <name val="Arial"/>
      <family val="2"/>
    </font>
    <font>
      <b/>
      <sz val="12"/>
      <color theme="1"/>
      <name val="Arial"/>
      <family val="2"/>
    </font>
    <font>
      <sz val="12"/>
      <name val="Verdana"/>
      <family val="2"/>
    </font>
    <font>
      <sz val="10"/>
      <name val="Verdana"/>
      <family val="2"/>
    </font>
    <font>
      <b/>
      <sz val="11"/>
      <name val="Verdana"/>
      <family val="2"/>
    </font>
    <font>
      <b/>
      <sz val="14"/>
      <name val="Verdana"/>
      <family val="2"/>
    </font>
    <font>
      <b/>
      <sz val="14"/>
      <color rgb="FF3333FF"/>
      <name val="Verdana"/>
      <family val="2"/>
    </font>
    <font>
      <sz val="11"/>
      <color indexed="19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2"/>
      <color rgb="FF3333FF"/>
      <name val="Verdana"/>
      <family val="2"/>
    </font>
    <font>
      <b/>
      <sz val="14"/>
      <color indexed="10"/>
      <name val="Arial"/>
      <family val="2"/>
    </font>
    <font>
      <sz val="9"/>
      <name val="Verdana"/>
      <family val="2"/>
    </font>
    <font>
      <sz val="10"/>
      <color rgb="FF0000CC"/>
      <name val="Arial"/>
      <family val="2"/>
    </font>
    <font>
      <sz val="12"/>
      <color theme="1"/>
      <name val="Arial"/>
      <family val="2"/>
    </font>
    <font>
      <sz val="8"/>
      <color theme="1"/>
      <name val="Calibri"/>
      <family val="2"/>
      <scheme val="minor"/>
    </font>
    <font>
      <sz val="10"/>
      <color theme="1"/>
      <name val="Arial"/>
      <family val="2"/>
    </font>
    <font>
      <b/>
      <sz val="7"/>
      <color indexed="8"/>
      <name val="Dialog"/>
    </font>
    <font>
      <b/>
      <sz val="12"/>
      <color rgb="FF0000CC"/>
      <name val="Arial"/>
      <family val="2"/>
    </font>
  </fonts>
  <fills count="4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000066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2D69A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</patternFill>
    </fill>
    <fill>
      <patternFill patternType="solid">
        <fgColor theme="4" tint="0.79998168889431442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ck">
        <color indexed="8"/>
      </left>
      <right style="thick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dotted">
        <color auto="1"/>
      </bottom>
      <diagonal/>
    </border>
  </borders>
  <cellStyleXfs count="3587">
    <xf numFmtId="0" fontId="0" fillId="0" borderId="0"/>
    <xf numFmtId="0" fontId="34" fillId="0" borderId="0"/>
    <xf numFmtId="44" fontId="30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89" fontId="8" fillId="0" borderId="0" applyFont="0" applyFill="0" applyBorder="0" applyAlignment="0" applyProtection="0"/>
    <xf numFmtId="0" fontId="36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8" fillId="0" borderId="0" applyFont="0" applyFill="0" applyBorder="0" applyAlignment="0" applyProtection="0"/>
    <xf numFmtId="168" fontId="30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43" fontId="35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8" fillId="0" borderId="0" applyFont="0" applyFill="0" applyBorder="0" applyAlignment="0" applyProtection="0"/>
    <xf numFmtId="0" fontId="8" fillId="0" borderId="0"/>
    <xf numFmtId="0" fontId="35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5" fillId="0" borderId="0"/>
    <xf numFmtId="0" fontId="39" fillId="0" borderId="0" applyNumberFormat="0" applyFill="0" applyBorder="0" applyAlignment="0" applyProtection="0">
      <alignment vertical="top"/>
      <protection locked="0"/>
    </xf>
    <xf numFmtId="173" fontId="6" fillId="0" borderId="0" applyFont="0" applyFill="0" applyBorder="0" applyAlignment="0" applyProtection="0"/>
    <xf numFmtId="173" fontId="41" fillId="0" borderId="0" applyFont="0" applyFill="0" applyBorder="0" applyAlignment="0" applyProtection="0"/>
    <xf numFmtId="17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0" borderId="0" applyNumberFormat="0" applyBorder="0" applyAlignment="0" applyProtection="0"/>
    <xf numFmtId="0" fontId="42" fillId="21" borderId="0" applyNumberFormat="0" applyBorder="0" applyAlignment="0" applyProtection="0"/>
    <xf numFmtId="0" fontId="42" fillId="16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0" borderId="0" applyNumberFormat="0" applyBorder="0" applyAlignment="0" applyProtection="0"/>
    <xf numFmtId="0" fontId="43" fillId="21" borderId="0" applyNumberFormat="0" applyBorder="0" applyAlignment="0" applyProtection="0"/>
    <xf numFmtId="0" fontId="43" fillId="24" borderId="0" applyNumberFormat="0" applyBorder="0" applyAlignment="0" applyProtection="0"/>
    <xf numFmtId="0" fontId="43" fillId="25" borderId="0" applyNumberFormat="0" applyBorder="0" applyAlignment="0" applyProtection="0"/>
    <xf numFmtId="0" fontId="43" fillId="26" borderId="0" applyNumberFormat="0" applyBorder="0" applyAlignment="0" applyProtection="0"/>
    <xf numFmtId="0" fontId="44" fillId="15" borderId="0" applyNumberFormat="0" applyBorder="0" applyAlignment="0" applyProtection="0"/>
    <xf numFmtId="0" fontId="45" fillId="27" borderId="29" applyNumberFormat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46" fillId="28" borderId="30" applyNumberFormat="0" applyAlignment="0" applyProtection="0"/>
    <xf numFmtId="0" fontId="47" fillId="0" borderId="31" applyNumberFormat="0" applyFill="0" applyAlignment="0" applyProtection="0"/>
    <xf numFmtId="0" fontId="48" fillId="0" borderId="0" applyNumberFormat="0" applyFill="0" applyBorder="0" applyAlignment="0" applyProtection="0"/>
    <xf numFmtId="0" fontId="43" fillId="29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24" borderId="0" applyNumberFormat="0" applyBorder="0" applyAlignment="0" applyProtection="0"/>
    <xf numFmtId="0" fontId="43" fillId="25" borderId="0" applyNumberFormat="0" applyBorder="0" applyAlignment="0" applyProtection="0"/>
    <xf numFmtId="0" fontId="43" fillId="32" borderId="0" applyNumberFormat="0" applyBorder="0" applyAlignment="0" applyProtection="0"/>
    <xf numFmtId="0" fontId="49" fillId="18" borderId="29" applyNumberFormat="0" applyAlignment="0" applyProtection="0"/>
    <xf numFmtId="189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0" fontId="50" fillId="14" borderId="0" applyNumberFormat="0" applyBorder="0" applyAlignment="0" applyProtection="0"/>
    <xf numFmtId="165" fontId="6" fillId="0" borderId="0" applyFont="0" applyFill="0" applyBorder="0" applyAlignment="0" applyProtection="0"/>
    <xf numFmtId="168" fontId="4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42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85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0" fontId="51" fillId="33" borderId="0" applyNumberFormat="0" applyBorder="0" applyAlignment="0" applyProtection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2" fillId="34" borderId="32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52" fillId="27" borderId="33" applyNumberFormat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34" applyNumberFormat="0" applyFill="0" applyAlignment="0" applyProtection="0"/>
    <xf numFmtId="0" fontId="56" fillId="0" borderId="35" applyNumberFormat="0" applyFill="0" applyAlignment="0" applyProtection="0"/>
    <xf numFmtId="0" fontId="48" fillId="0" borderId="36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37" applyNumberFormat="0" applyFill="0" applyAlignment="0" applyProtection="0"/>
    <xf numFmtId="9" fontId="41" fillId="0" borderId="0" applyFont="0" applyFill="0" applyBorder="0" applyAlignment="0" applyProtection="0"/>
    <xf numFmtId="0" fontId="59" fillId="0" borderId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5" fillId="27" borderId="29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6" fillId="28" borderId="30" applyNumberFormat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60" fillId="0" borderId="0"/>
    <xf numFmtId="0" fontId="61" fillId="0" borderId="0" applyNumberFormat="0" applyFill="0" applyBorder="0" applyAlignment="0" applyProtection="0">
      <alignment vertical="top"/>
      <protection locked="0"/>
    </xf>
    <xf numFmtId="0" fontId="62" fillId="0" borderId="0"/>
    <xf numFmtId="0" fontId="62" fillId="0" borderId="0"/>
    <xf numFmtId="0" fontId="62" fillId="0" borderId="0"/>
    <xf numFmtId="0" fontId="6" fillId="0" borderId="0"/>
    <xf numFmtId="0" fontId="42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71" fillId="0" borderId="0" applyNumberFormat="0" applyFill="0" applyBorder="0" applyAlignment="0" applyProtection="0"/>
    <xf numFmtId="0" fontId="6" fillId="0" borderId="0"/>
    <xf numFmtId="0" fontId="34" fillId="0" borderId="0"/>
    <xf numFmtId="0" fontId="34" fillId="0" borderId="0"/>
    <xf numFmtId="0" fontId="6" fillId="0" borderId="0"/>
    <xf numFmtId="167" fontId="6" fillId="0" borderId="0" applyFont="0" applyFill="0" applyBorder="0" applyAlignment="0" applyProtection="0"/>
    <xf numFmtId="0" fontId="49" fillId="18" borderId="29" applyNumberFormat="0" applyAlignment="0" applyProtection="0"/>
    <xf numFmtId="200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0" fontId="50" fillId="14" borderId="0" applyNumberFormat="0" applyBorder="0" applyAlignment="0" applyProtection="0"/>
    <xf numFmtId="175" fontId="6" fillId="0" borderId="0" applyFont="0" applyFill="0" applyBorder="0" applyAlignment="0" applyProtection="0"/>
    <xf numFmtId="201" fontId="6" fillId="0" borderId="0" applyFont="0" applyFill="0" applyBorder="0" applyAlignment="0" applyProtection="0"/>
    <xf numFmtId="201" fontId="6" fillId="0" borderId="0" applyFont="0" applyFill="0" applyBorder="0" applyAlignment="0" applyProtection="0"/>
    <xf numFmtId="20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51" fillId="33" borderId="0" applyNumberFormat="0" applyBorder="0" applyAlignment="0" applyProtection="0"/>
    <xf numFmtId="0" fontId="6" fillId="0" borderId="0"/>
    <xf numFmtId="0" fontId="6" fillId="34" borderId="32" applyNumberFormat="0" applyFont="0" applyAlignment="0" applyProtection="0"/>
    <xf numFmtId="0" fontId="42" fillId="34" borderId="32" applyNumberFormat="0" applyFont="0" applyAlignment="0" applyProtection="0"/>
    <xf numFmtId="9" fontId="6" fillId="0" borderId="0" applyFont="0" applyFill="0" applyBorder="0" applyAlignment="0" applyProtection="0"/>
    <xf numFmtId="0" fontId="52" fillId="27" borderId="33" applyNumberFormat="0" applyAlignment="0" applyProtection="0"/>
    <xf numFmtId="202" fontId="70" fillId="0" borderId="39" applyProtection="0">
      <alignment wrapText="1"/>
    </xf>
    <xf numFmtId="0" fontId="6" fillId="0" borderId="40" applyBorder="0">
      <alignment horizontal="left" vertical="center" wrapText="1" indent="1"/>
    </xf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34" applyNumberFormat="0" applyFill="0" applyAlignment="0" applyProtection="0"/>
    <xf numFmtId="0" fontId="56" fillId="0" borderId="35" applyNumberFormat="0" applyFill="0" applyAlignment="0" applyProtection="0"/>
    <xf numFmtId="0" fontId="48" fillId="0" borderId="36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37" applyNumberFormat="0" applyFill="0" applyAlignment="0" applyProtection="0"/>
    <xf numFmtId="202" fontId="6" fillId="0" borderId="41"/>
    <xf numFmtId="0" fontId="49" fillId="33" borderId="29" applyNumberFormat="0" applyAlignment="0" applyProtection="0"/>
    <xf numFmtId="0" fontId="50" fillId="16" borderId="0" applyNumberFormat="0" applyBorder="0" applyAlignment="0" applyProtection="0"/>
    <xf numFmtId="0" fontId="82" fillId="33" borderId="0" applyNumberFormat="0" applyBorder="0" applyAlignment="0" applyProtection="0"/>
    <xf numFmtId="9" fontId="6" fillId="0" borderId="0" applyFont="0" applyFill="0" applyBorder="0" applyAlignment="0" applyProtection="0"/>
    <xf numFmtId="0" fontId="52" fillId="43" borderId="33" applyNumberFormat="0" applyAlignment="0" applyProtection="0"/>
    <xf numFmtId="0" fontId="83" fillId="0" borderId="50" applyNumberFormat="0" applyFill="0" applyAlignment="0" applyProtection="0"/>
    <xf numFmtId="0" fontId="84" fillId="0" borderId="51" applyNumberFormat="0" applyFill="0" applyAlignment="0" applyProtection="0"/>
    <xf numFmtId="0" fontId="85" fillId="0" borderId="52" applyNumberFormat="0" applyFill="0" applyAlignment="0" applyProtection="0"/>
    <xf numFmtId="0" fontId="58" fillId="0" borderId="53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908">
    <xf numFmtId="0" fontId="0" fillId="0" borderId="0" xfId="0"/>
    <xf numFmtId="0" fontId="0" fillId="0" borderId="1" xfId="0" applyBorder="1"/>
    <xf numFmtId="0" fontId="7" fillId="0" borderId="1" xfId="0" applyFont="1" applyBorder="1"/>
    <xf numFmtId="0" fontId="7" fillId="0" borderId="1" xfId="0" applyFont="1" applyFill="1" applyBorder="1"/>
    <xf numFmtId="0" fontId="7" fillId="2" borderId="1" xfId="0" applyFont="1" applyFill="1" applyBorder="1"/>
    <xf numFmtId="0" fontId="0" fillId="0" borderId="0" xfId="0" applyFill="1"/>
    <xf numFmtId="10" fontId="0" fillId="0" borderId="0" xfId="30" applyNumberFormat="1" applyFont="1"/>
    <xf numFmtId="0" fontId="7" fillId="0" borderId="0" xfId="0" applyFont="1" applyBorder="1"/>
    <xf numFmtId="173" fontId="6" fillId="0" borderId="1" xfId="8" applyBorder="1"/>
    <xf numFmtId="10" fontId="0" fillId="0" borderId="1" xfId="0" applyNumberFormat="1" applyBorder="1"/>
    <xf numFmtId="0" fontId="9" fillId="0" borderId="0" xfId="0" applyFont="1" applyAlignment="1">
      <alignment horizontal="justify"/>
    </xf>
    <xf numFmtId="173" fontId="0" fillId="0" borderId="0" xfId="0" applyNumberFormat="1"/>
    <xf numFmtId="0" fontId="7" fillId="0" borderId="0" xfId="0" applyFont="1" applyBorder="1" applyAlignment="1">
      <alignment horizontal="justify" vertical="center" wrapText="1"/>
    </xf>
    <xf numFmtId="9" fontId="0" fillId="0" borderId="0" xfId="0" applyNumberFormat="1"/>
    <xf numFmtId="170" fontId="7" fillId="0" borderId="1" xfId="8" applyNumberFormat="1" applyFont="1" applyBorder="1"/>
    <xf numFmtId="10" fontId="0" fillId="0" borderId="0" xfId="0" applyNumberFormat="1"/>
    <xf numFmtId="0" fontId="7" fillId="0" borderId="0" xfId="0" applyFont="1"/>
    <xf numFmtId="173" fontId="0" fillId="0" borderId="1" xfId="8" applyFont="1" applyBorder="1"/>
    <xf numFmtId="0" fontId="0" fillId="0" borderId="1" xfId="0" applyBorder="1" applyAlignment="1">
      <alignment horizontal="center"/>
    </xf>
    <xf numFmtId="0" fontId="0" fillId="0" borderId="0" xfId="0" applyFill="1" applyBorder="1"/>
    <xf numFmtId="175" fontId="6" fillId="0" borderId="1" xfId="30" applyNumberFormat="1" applyBorder="1"/>
    <xf numFmtId="175" fontId="0" fillId="0" borderId="0" xfId="30" applyNumberFormat="1" applyFont="1"/>
    <xf numFmtId="14" fontId="0" fillId="0" borderId="0" xfId="0" applyNumberFormat="1"/>
    <xf numFmtId="173" fontId="0" fillId="0" borderId="0" xfId="8" applyFont="1"/>
    <xf numFmtId="0" fontId="20" fillId="0" borderId="0" xfId="0" applyFont="1"/>
    <xf numFmtId="176" fontId="6" fillId="0" borderId="0" xfId="30" applyNumberFormat="1"/>
    <xf numFmtId="171" fontId="0" fillId="0" borderId="0" xfId="0" applyNumberFormat="1"/>
    <xf numFmtId="2" fontId="0" fillId="0" borderId="0" xfId="0" applyNumberFormat="1"/>
    <xf numFmtId="0" fontId="21" fillId="0" borderId="0" xfId="0" applyFont="1"/>
    <xf numFmtId="0" fontId="21" fillId="0" borderId="0" xfId="0" applyFont="1" applyFill="1"/>
    <xf numFmtId="0" fontId="23" fillId="0" borderId="0" xfId="0" applyFont="1"/>
    <xf numFmtId="0" fontId="24" fillId="0" borderId="0" xfId="0" applyFont="1"/>
    <xf numFmtId="0" fontId="7" fillId="0" borderId="0" xfId="0" applyFont="1" applyFill="1" applyBorder="1"/>
    <xf numFmtId="173" fontId="7" fillId="0" borderId="0" xfId="8" applyFont="1" applyFill="1" applyBorder="1"/>
    <xf numFmtId="10" fontId="0" fillId="0" borderId="1" xfId="30" applyNumberFormat="1" applyFont="1" applyBorder="1"/>
    <xf numFmtId="0" fontId="26" fillId="0" borderId="19" xfId="0" applyFont="1" applyBorder="1" applyAlignment="1">
      <alignment horizontal="left"/>
    </xf>
    <xf numFmtId="0" fontId="27" fillId="0" borderId="0" xfId="0" applyFont="1" applyAlignment="1">
      <alignment horizontal="center"/>
    </xf>
    <xf numFmtId="173" fontId="7" fillId="0" borderId="0" xfId="8" applyFont="1" applyBorder="1"/>
    <xf numFmtId="0" fontId="26" fillId="0" borderId="19" xfId="0" applyFont="1" applyBorder="1" applyAlignment="1">
      <alignment horizontal="center"/>
    </xf>
    <xf numFmtId="183" fontId="0" fillId="0" borderId="1" xfId="0" applyNumberFormat="1" applyBorder="1"/>
    <xf numFmtId="184" fontId="7" fillId="2" borderId="1" xfId="8" applyNumberFormat="1" applyFont="1" applyFill="1" applyBorder="1"/>
    <xf numFmtId="173" fontId="7" fillId="0" borderId="1" xfId="8" applyFont="1" applyFill="1" applyBorder="1"/>
    <xf numFmtId="0" fontId="7" fillId="0" borderId="1" xfId="0" applyFont="1" applyFill="1" applyBorder="1" applyAlignment="1">
      <alignment horizontal="left"/>
    </xf>
    <xf numFmtId="0" fontId="0" fillId="8" borderId="0" xfId="0" applyFill="1"/>
    <xf numFmtId="0" fontId="12" fillId="8" borderId="0" xfId="0" applyFont="1" applyFill="1"/>
    <xf numFmtId="0" fontId="0" fillId="8" borderId="0" xfId="0" applyFill="1" applyBorder="1"/>
    <xf numFmtId="173" fontId="7" fillId="0" borderId="0" xfId="8" applyFont="1"/>
    <xf numFmtId="10" fontId="7" fillId="0" borderId="0" xfId="0" applyNumberFormat="1" applyFont="1"/>
    <xf numFmtId="2" fontId="7" fillId="0" borderId="0" xfId="30" applyNumberFormat="1" applyFont="1"/>
    <xf numFmtId="0" fontId="12" fillId="0" borderId="0" xfId="0" applyFont="1"/>
    <xf numFmtId="0" fontId="0" fillId="0" borderId="0" xfId="0"/>
    <xf numFmtId="0" fontId="0" fillId="0" borderId="0" xfId="0"/>
    <xf numFmtId="0" fontId="7" fillId="0" borderId="0" xfId="0" applyFont="1" applyFill="1" applyBorder="1" applyAlignment="1">
      <alignment horizontal="justify" vertical="center" wrapText="1"/>
    </xf>
    <xf numFmtId="0" fontId="0" fillId="0" borderId="0" xfId="0" applyBorder="1" applyAlignment="1">
      <alignment wrapText="1"/>
    </xf>
    <xf numFmtId="0" fontId="0" fillId="0" borderId="0" xfId="0"/>
    <xf numFmtId="0" fontId="0" fillId="0" borderId="0" xfId="0"/>
    <xf numFmtId="0" fontId="7" fillId="9" borderId="1" xfId="0" applyFont="1" applyFill="1" applyBorder="1"/>
    <xf numFmtId="0" fontId="0" fillId="0" borderId="0" xfId="0"/>
    <xf numFmtId="175" fontId="7" fillId="9" borderId="0" xfId="30" applyNumberFormat="1" applyFont="1" applyFill="1" applyBorder="1"/>
    <xf numFmtId="179" fontId="7" fillId="0" borderId="1" xfId="8" applyNumberFormat="1" applyFont="1" applyBorder="1"/>
    <xf numFmtId="0" fontId="7" fillId="0" borderId="0" xfId="0" applyFont="1" applyFill="1"/>
    <xf numFmtId="179" fontId="0" fillId="0" borderId="0" xfId="8" applyNumberFormat="1" applyFont="1" applyAlignment="1">
      <alignment horizontal="center"/>
    </xf>
    <xf numFmtId="0" fontId="6" fillId="0" borderId="0" xfId="0" applyFont="1"/>
    <xf numFmtId="173" fontId="6" fillId="10" borderId="0" xfId="47" applyNumberFormat="1" applyFont="1" applyFill="1"/>
    <xf numFmtId="3" fontId="12" fillId="8" borderId="26" xfId="47" applyNumberFormat="1" applyFont="1" applyFill="1" applyBorder="1" applyAlignment="1">
      <alignment horizontal="center" vertical="center" wrapText="1"/>
    </xf>
    <xf numFmtId="3" fontId="12" fillId="8" borderId="0" xfId="47" applyNumberFormat="1" applyFont="1" applyFill="1" applyBorder="1" applyAlignment="1">
      <alignment horizontal="justify" vertical="center"/>
    </xf>
    <xf numFmtId="173" fontId="40" fillId="0" borderId="0" xfId="47" applyNumberFormat="1" applyFont="1" applyFill="1" applyBorder="1"/>
    <xf numFmtId="10" fontId="40" fillId="0" borderId="0" xfId="48" applyNumberFormat="1" applyFont="1" applyFill="1" applyBorder="1"/>
    <xf numFmtId="175" fontId="40" fillId="8" borderId="0" xfId="48" applyNumberFormat="1" applyFont="1" applyFill="1" applyBorder="1"/>
    <xf numFmtId="0" fontId="0" fillId="0" borderId="0" xfId="0"/>
    <xf numFmtId="0" fontId="0" fillId="0" borderId="0" xfId="0"/>
    <xf numFmtId="10" fontId="7" fillId="0" borderId="1" xfId="0" applyNumberFormat="1" applyFont="1" applyFill="1" applyBorder="1" applyAlignment="1">
      <alignment horizontal="center"/>
    </xf>
    <xf numFmtId="170" fontId="7" fillId="0" borderId="0" xfId="8" applyNumberFormat="1" applyFont="1" applyBorder="1"/>
    <xf numFmtId="170" fontId="6" fillId="0" borderId="0" xfId="8" applyNumberFormat="1" applyFill="1" applyBorder="1"/>
    <xf numFmtId="0" fontId="0" fillId="0" borderId="0" xfId="0"/>
    <xf numFmtId="0" fontId="7" fillId="0" borderId="1" xfId="0" applyFont="1" applyBorder="1" applyAlignment="1">
      <alignment horizontal="center"/>
    </xf>
    <xf numFmtId="3" fontId="12" fillId="8" borderId="26" xfId="47" applyNumberFormat="1" applyFont="1" applyFill="1" applyBorder="1" applyAlignment="1">
      <alignment horizontal="center" vertical="distributed" wrapText="1"/>
    </xf>
    <xf numFmtId="3" fontId="12" fillId="8" borderId="38" xfId="47" applyNumberFormat="1" applyFont="1" applyFill="1" applyBorder="1" applyAlignment="1">
      <alignment horizontal="center" vertical="distributed" wrapText="1"/>
    </xf>
    <xf numFmtId="3" fontId="12" fillId="8" borderId="26" xfId="47" applyNumberFormat="1" applyFont="1" applyFill="1" applyBorder="1" applyAlignment="1">
      <alignment horizontal="center" vertical="center"/>
    </xf>
    <xf numFmtId="3" fontId="14" fillId="8" borderId="26" xfId="47" applyNumberFormat="1" applyFont="1" applyFill="1" applyBorder="1" applyAlignment="1">
      <alignment horizontal="center" vertical="center"/>
    </xf>
    <xf numFmtId="3" fontId="11" fillId="8" borderId="26" xfId="47" applyNumberFormat="1" applyFont="1" applyFill="1" applyBorder="1" applyAlignment="1">
      <alignment horizontal="center" vertical="center"/>
    </xf>
    <xf numFmtId="175" fontId="6" fillId="10" borderId="0" xfId="30" applyNumberFormat="1" applyFont="1" applyFill="1"/>
    <xf numFmtId="0" fontId="0" fillId="0" borderId="0" xfId="0" applyAlignment="1">
      <alignment horizontal="center"/>
    </xf>
    <xf numFmtId="0" fontId="0" fillId="0" borderId="0" xfId="0"/>
    <xf numFmtId="0" fontId="0" fillId="0" borderId="0" xfId="0"/>
    <xf numFmtId="0" fontId="12" fillId="0" borderId="1" xfId="0" applyFont="1" applyFill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12" fillId="0" borderId="1" xfId="0" applyFont="1" applyBorder="1"/>
    <xf numFmtId="0" fontId="12" fillId="0" borderId="0" xfId="0" applyFont="1" applyBorder="1" applyAlignment="1">
      <alignment horizontal="center"/>
    </xf>
    <xf numFmtId="173" fontId="12" fillId="0" borderId="0" xfId="8" applyFont="1" applyBorder="1"/>
    <xf numFmtId="175" fontId="12" fillId="0" borderId="1" xfId="30" applyNumberFormat="1" applyFont="1" applyBorder="1"/>
    <xf numFmtId="175" fontId="12" fillId="0" borderId="0" xfId="30" applyNumberFormat="1" applyFont="1" applyBorder="1"/>
    <xf numFmtId="0" fontId="0" fillId="0" borderId="0" xfId="0"/>
    <xf numFmtId="0" fontId="12" fillId="9" borderId="6" xfId="0" applyFont="1" applyFill="1" applyBorder="1" applyAlignment="1">
      <alignment horizontal="center"/>
    </xf>
    <xf numFmtId="0" fontId="7" fillId="8" borderId="1" xfId="0" applyFont="1" applyFill="1" applyBorder="1" applyAlignment="1">
      <alignment horizontal="center"/>
    </xf>
    <xf numFmtId="173" fontId="7" fillId="8" borderId="1" xfId="8" applyFont="1" applyFill="1" applyBorder="1"/>
    <xf numFmtId="9" fontId="0" fillId="0" borderId="4" xfId="0" applyNumberFormat="1" applyBorder="1"/>
    <xf numFmtId="0" fontId="11" fillId="9" borderId="6" xfId="0" applyFont="1" applyFill="1" applyBorder="1" applyAlignment="1">
      <alignment horizontal="center"/>
    </xf>
    <xf numFmtId="0" fontId="12" fillId="0" borderId="4" xfId="0" applyFont="1" applyBorder="1"/>
    <xf numFmtId="0" fontId="0" fillId="0" borderId="0" xfId="0"/>
    <xf numFmtId="173" fontId="12" fillId="0" borderId="1" xfId="0" applyNumberFormat="1" applyFont="1" applyBorder="1"/>
    <xf numFmtId="0" fontId="0" fillId="0" borderId="0" xfId="0"/>
    <xf numFmtId="2" fontId="0" fillId="0" borderId="1" xfId="30" applyNumberFormat="1" applyFont="1" applyBorder="1"/>
    <xf numFmtId="0" fontId="0" fillId="0" borderId="4" xfId="0" applyFill="1" applyBorder="1" applyAlignment="1">
      <alignment horizontal="left"/>
    </xf>
    <xf numFmtId="173" fontId="7" fillId="9" borderId="1" xfId="0" applyNumberFormat="1" applyFont="1" applyFill="1" applyBorder="1"/>
    <xf numFmtId="0" fontId="7" fillId="9" borderId="1" xfId="0" applyFont="1" applyFill="1" applyBorder="1" applyAlignment="1">
      <alignment horizontal="center"/>
    </xf>
    <xf numFmtId="170" fontId="7" fillId="9" borderId="1" xfId="8" applyNumberFormat="1" applyFont="1" applyFill="1" applyBorder="1"/>
    <xf numFmtId="0" fontId="7" fillId="9" borderId="6" xfId="0" applyFont="1" applyFill="1" applyBorder="1" applyAlignment="1">
      <alignment horizontal="justify"/>
    </xf>
    <xf numFmtId="10" fontId="7" fillId="9" borderId="6" xfId="30" applyNumberFormat="1" applyFont="1" applyFill="1" applyBorder="1"/>
    <xf numFmtId="0" fontId="7" fillId="0" borderId="4" xfId="0" applyFont="1" applyFill="1" applyBorder="1"/>
    <xf numFmtId="10" fontId="7" fillId="0" borderId="1" xfId="0" applyNumberFormat="1" applyFont="1" applyFill="1" applyBorder="1"/>
    <xf numFmtId="10" fontId="7" fillId="9" borderId="1" xfId="0" applyNumberFormat="1" applyFont="1" applyFill="1" applyBorder="1"/>
    <xf numFmtId="0" fontId="6" fillId="0" borderId="0" xfId="118"/>
    <xf numFmtId="0" fontId="0" fillId="0" borderId="0" xfId="0"/>
    <xf numFmtId="0" fontId="3" fillId="0" borderId="0" xfId="3527"/>
    <xf numFmtId="0" fontId="3" fillId="0" borderId="0" xfId="3527" applyBorder="1"/>
    <xf numFmtId="0" fontId="37" fillId="0" borderId="0" xfId="3527" applyFont="1" applyBorder="1"/>
    <xf numFmtId="173" fontId="0" fillId="0" borderId="0" xfId="3530" applyNumberFormat="1" applyFont="1" applyBorder="1"/>
    <xf numFmtId="185" fontId="0" fillId="0" borderId="0" xfId="3530" applyNumberFormat="1" applyFont="1" applyBorder="1"/>
    <xf numFmtId="9" fontId="0" fillId="0" borderId="21" xfId="3529" applyFont="1" applyBorder="1" applyAlignment="1">
      <alignment horizontal="center"/>
    </xf>
    <xf numFmtId="173" fontId="0" fillId="0" borderId="20" xfId="3530" applyNumberFormat="1" applyFont="1" applyBorder="1"/>
    <xf numFmtId="173" fontId="63" fillId="0" borderId="18" xfId="3530" applyNumberFormat="1" applyFont="1" applyBorder="1"/>
    <xf numFmtId="176" fontId="63" fillId="0" borderId="23" xfId="3530" applyNumberFormat="1" applyFont="1" applyBorder="1"/>
    <xf numFmtId="185" fontId="37" fillId="0" borderId="0" xfId="3530" applyNumberFormat="1" applyFont="1" applyBorder="1"/>
    <xf numFmtId="173" fontId="0" fillId="0" borderId="18" xfId="3530" applyNumberFormat="1" applyFont="1" applyBorder="1"/>
    <xf numFmtId="173" fontId="0" fillId="0" borderId="23" xfId="3530" applyNumberFormat="1" applyFont="1" applyBorder="1"/>
    <xf numFmtId="173" fontId="0" fillId="0" borderId="25" xfId="3530" applyNumberFormat="1" applyFont="1" applyBorder="1"/>
    <xf numFmtId="0" fontId="0" fillId="0" borderId="0" xfId="0"/>
    <xf numFmtId="0" fontId="9" fillId="0" borderId="0" xfId="0" applyFont="1"/>
    <xf numFmtId="0" fontId="12" fillId="4" borderId="6" xfId="0" applyFont="1" applyFill="1" applyBorder="1"/>
    <xf numFmtId="0" fontId="28" fillId="5" borderId="6" xfId="0" applyFont="1" applyFill="1" applyBorder="1"/>
    <xf numFmtId="178" fontId="28" fillId="5" borderId="6" xfId="0" applyNumberFormat="1" applyFont="1" applyFill="1" applyBorder="1"/>
    <xf numFmtId="178" fontId="28" fillId="6" borderId="6" xfId="0" applyNumberFormat="1" applyFont="1" applyFill="1" applyBorder="1"/>
    <xf numFmtId="10" fontId="6" fillId="0" borderId="0" xfId="30" applyNumberFormat="1" applyFont="1"/>
    <xf numFmtId="0" fontId="0" fillId="0" borderId="0" xfId="0"/>
    <xf numFmtId="0" fontId="7" fillId="0" borderId="0" xfId="118" applyFont="1" applyBorder="1"/>
    <xf numFmtId="0" fontId="6" fillId="0" borderId="0" xfId="118" applyFill="1" applyBorder="1"/>
    <xf numFmtId="0" fontId="6" fillId="0" borderId="0" xfId="118" applyFill="1"/>
    <xf numFmtId="173" fontId="6" fillId="0" borderId="0" xfId="118" applyNumberFormat="1"/>
    <xf numFmtId="170" fontId="6" fillId="0" borderId="0" xfId="118" applyNumberFormat="1"/>
    <xf numFmtId="0" fontId="28" fillId="7" borderId="0" xfId="118" applyFont="1" applyFill="1" applyAlignment="1">
      <alignment horizontal="center" wrapText="1"/>
    </xf>
    <xf numFmtId="0" fontId="11" fillId="0" borderId="0" xfId="118" applyFont="1" applyAlignment="1">
      <alignment horizontal="center"/>
    </xf>
    <xf numFmtId="0" fontId="11" fillId="0" borderId="0" xfId="118" applyFont="1" applyBorder="1" applyAlignment="1">
      <alignment horizontal="center"/>
    </xf>
    <xf numFmtId="173" fontId="6" fillId="0" borderId="0" xfId="8"/>
    <xf numFmtId="173" fontId="6" fillId="0" borderId="0" xfId="8" applyFill="1"/>
    <xf numFmtId="0" fontId="7" fillId="0" borderId="0" xfId="118" applyFont="1" applyBorder="1" applyAlignment="1">
      <alignment horizontal="center" vertical="center" wrapText="1"/>
    </xf>
    <xf numFmtId="0" fontId="22" fillId="0" borderId="7" xfId="0" applyFont="1" applyBorder="1" applyAlignment="1">
      <alignment horizontal="center"/>
    </xf>
    <xf numFmtId="0" fontId="22" fillId="0" borderId="6" xfId="0" applyFont="1" applyBorder="1" applyAlignment="1">
      <alignment horizontal="center"/>
    </xf>
    <xf numFmtId="0" fontId="22" fillId="0" borderId="1" xfId="0" applyFont="1" applyBorder="1"/>
    <xf numFmtId="170" fontId="22" fillId="0" borderId="1" xfId="8" applyNumberFormat="1" applyFont="1" applyBorder="1"/>
    <xf numFmtId="0" fontId="21" fillId="0" borderId="0" xfId="0" applyFont="1" applyAlignment="1">
      <alignment horizontal="justify"/>
    </xf>
    <xf numFmtId="0" fontId="13" fillId="0" borderId="0" xfId="118" applyFont="1"/>
    <xf numFmtId="173" fontId="6" fillId="0" borderId="0" xfId="40" applyFont="1"/>
    <xf numFmtId="0" fontId="7" fillId="0" borderId="26" xfId="118" applyFont="1" applyBorder="1"/>
    <xf numFmtId="0" fontId="0" fillId="0" borderId="0" xfId="0"/>
    <xf numFmtId="0" fontId="12" fillId="9" borderId="0" xfId="118" applyFont="1" applyFill="1" applyAlignment="1">
      <alignment horizontal="center"/>
    </xf>
    <xf numFmtId="0" fontId="7" fillId="0" borderId="1" xfId="118" applyFont="1" applyFill="1" applyBorder="1"/>
    <xf numFmtId="2" fontId="7" fillId="0" borderId="1" xfId="118" applyNumberFormat="1" applyFont="1" applyFill="1" applyBorder="1"/>
    <xf numFmtId="10" fontId="7" fillId="0" borderId="1" xfId="30" applyNumberFormat="1" applyFont="1" applyFill="1" applyBorder="1"/>
    <xf numFmtId="0" fontId="7" fillId="9" borderId="6" xfId="118" applyFont="1" applyFill="1" applyBorder="1" applyAlignment="1">
      <alignment horizontal="center"/>
    </xf>
    <xf numFmtId="0" fontId="7" fillId="0" borderId="4" xfId="118" applyFont="1" applyFill="1" applyBorder="1"/>
    <xf numFmtId="0" fontId="0" fillId="0" borderId="0" xfId="0"/>
    <xf numFmtId="0" fontId="6" fillId="0" borderId="1" xfId="0" applyFont="1" applyBorder="1"/>
    <xf numFmtId="0" fontId="0" fillId="0" borderId="0" xfId="0" applyAlignment="1">
      <alignment horizontal="center" vertical="center"/>
    </xf>
    <xf numFmtId="0" fontId="0" fillId="0" borderId="0" xfId="0"/>
    <xf numFmtId="0" fontId="0" fillId="0" borderId="0" xfId="0"/>
    <xf numFmtId="175" fontId="7" fillId="0" borderId="0" xfId="30" applyNumberFormat="1" applyFont="1" applyBorder="1" applyAlignment="1">
      <alignment horizontal="left"/>
    </xf>
    <xf numFmtId="0" fontId="14" fillId="0" borderId="0" xfId="0" applyFont="1" applyFill="1" applyBorder="1" applyAlignment="1">
      <alignment horizontal="center"/>
    </xf>
    <xf numFmtId="10" fontId="6" fillId="0" borderId="1" xfId="0" applyNumberFormat="1" applyFont="1" applyBorder="1"/>
    <xf numFmtId="173" fontId="6" fillId="0" borderId="1" xfId="8" applyFont="1" applyBorder="1"/>
    <xf numFmtId="173" fontId="64" fillId="0" borderId="1" xfId="8" applyFont="1" applyBorder="1"/>
    <xf numFmtId="0" fontId="6" fillId="0" borderId="1" xfId="0" applyFont="1" applyBorder="1" applyAlignment="1">
      <alignment horizontal="center"/>
    </xf>
    <xf numFmtId="183" fontId="7" fillId="0" borderId="0" xfId="30" applyNumberFormat="1" applyFont="1"/>
    <xf numFmtId="175" fontId="7" fillId="0" borderId="0" xfId="30" applyNumberFormat="1" applyFont="1"/>
    <xf numFmtId="10" fontId="7" fillId="0" borderId="0" xfId="30" applyNumberFormat="1" applyFont="1"/>
    <xf numFmtId="0" fontId="64" fillId="0" borderId="1" xfId="0" applyFont="1" applyBorder="1" applyAlignment="1">
      <alignment horizontal="center"/>
    </xf>
    <xf numFmtId="168" fontId="64" fillId="0" borderId="1" xfId="0" applyNumberFormat="1" applyFont="1" applyBorder="1" applyAlignment="1">
      <alignment horizontal="center"/>
    </xf>
    <xf numFmtId="173" fontId="64" fillId="0" borderId="1" xfId="8" applyFont="1" applyBorder="1" applyAlignment="1">
      <alignment horizontal="center"/>
    </xf>
    <xf numFmtId="10" fontId="64" fillId="0" borderId="1" xfId="30" applyNumberFormat="1" applyFont="1" applyBorder="1" applyAlignment="1">
      <alignment horizontal="center"/>
    </xf>
    <xf numFmtId="175" fontId="64" fillId="0" borderId="1" xfId="30" applyNumberFormat="1" applyFont="1" applyBorder="1" applyAlignment="1">
      <alignment horizontal="center"/>
    </xf>
    <xf numFmtId="175" fontId="6" fillId="0" borderId="0" xfId="30" applyNumberFormat="1" applyFont="1" applyBorder="1" applyAlignment="1">
      <alignment horizontal="left"/>
    </xf>
    <xf numFmtId="175" fontId="6" fillId="0" borderId="0" xfId="30" applyNumberFormat="1" applyFont="1" applyBorder="1"/>
    <xf numFmtId="175" fontId="64" fillId="0" borderId="1" xfId="30" applyNumberFormat="1" applyFont="1" applyBorder="1"/>
    <xf numFmtId="0" fontId="6" fillId="0" borderId="1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9" fontId="6" fillId="0" borderId="1" xfId="0" applyNumberFormat="1" applyFont="1" applyBorder="1" applyAlignment="1">
      <alignment horizontal="right"/>
    </xf>
    <xf numFmtId="0" fontId="0" fillId="0" borderId="1" xfId="0" applyBorder="1" applyAlignment="1">
      <alignment horizontal="right"/>
    </xf>
    <xf numFmtId="0" fontId="65" fillId="0" borderId="0" xfId="0" applyFont="1"/>
    <xf numFmtId="0" fontId="6" fillId="0" borderId="0" xfId="0" applyFont="1" applyAlignment="1">
      <alignment horizontal="left"/>
    </xf>
    <xf numFmtId="9" fontId="6" fillId="0" borderId="4" xfId="0" applyNumberFormat="1" applyFont="1" applyBorder="1" applyAlignment="1">
      <alignment horizontal="right"/>
    </xf>
    <xf numFmtId="0" fontId="6" fillId="0" borderId="1" xfId="0" applyFont="1" applyBorder="1" applyAlignment="1">
      <alignment horizontal="right"/>
    </xf>
    <xf numFmtId="10" fontId="6" fillId="0" borderId="1" xfId="0" applyNumberFormat="1" applyFont="1" applyBorder="1" applyAlignment="1">
      <alignment horizontal="right"/>
    </xf>
    <xf numFmtId="10" fontId="6" fillId="0" borderId="4" xfId="0" applyNumberFormat="1" applyFont="1" applyBorder="1" applyAlignment="1">
      <alignment horizontal="right"/>
    </xf>
    <xf numFmtId="173" fontId="6" fillId="0" borderId="0" xfId="8" applyFont="1" applyBorder="1"/>
    <xf numFmtId="173" fontId="64" fillId="0" borderId="0" xfId="8" applyFont="1" applyBorder="1"/>
    <xf numFmtId="0" fontId="7" fillId="0" borderId="0" xfId="0" applyFont="1" applyFill="1" applyBorder="1" applyAlignment="1">
      <alignment horizontal="center"/>
    </xf>
    <xf numFmtId="0" fontId="7" fillId="9" borderId="6" xfId="0" applyFont="1" applyFill="1" applyBorder="1" applyAlignment="1">
      <alignment horizontal="center"/>
    </xf>
    <xf numFmtId="173" fontId="6" fillId="0" borderId="1" xfId="8" applyFont="1" applyBorder="1" applyAlignment="1">
      <alignment horizontal="left"/>
    </xf>
    <xf numFmtId="10" fontId="64" fillId="0" borderId="1" xfId="0" applyNumberFormat="1" applyFont="1" applyBorder="1" applyAlignment="1">
      <alignment horizontal="center"/>
    </xf>
    <xf numFmtId="0" fontId="64" fillId="0" borderId="4" xfId="0" applyFont="1" applyBorder="1" applyAlignment="1">
      <alignment horizontal="center"/>
    </xf>
    <xf numFmtId="183" fontId="6" fillId="0" borderId="1" xfId="0" applyNumberFormat="1" applyFont="1" applyBorder="1" applyAlignment="1">
      <alignment horizontal="right"/>
    </xf>
    <xf numFmtId="175" fontId="6" fillId="0" borderId="1" xfId="0" applyNumberFormat="1" applyFont="1" applyBorder="1"/>
    <xf numFmtId="0" fontId="0" fillId="0" borderId="0" xfId="0"/>
    <xf numFmtId="0" fontId="9" fillId="0" borderId="0" xfId="0" applyFont="1" applyFill="1" applyAlignment="1">
      <alignment horizontal="center" vertical="center" wrapText="1"/>
    </xf>
    <xf numFmtId="0" fontId="0" fillId="0" borderId="0" xfId="0"/>
    <xf numFmtId="10" fontId="6" fillId="0" borderId="1" xfId="30" applyNumberFormat="1" applyFont="1" applyBorder="1"/>
    <xf numFmtId="175" fontId="6" fillId="0" borderId="1" xfId="30" applyNumberFormat="1" applyFont="1" applyBorder="1"/>
    <xf numFmtId="0" fontId="3" fillId="0" borderId="0" xfId="3527" applyFill="1"/>
    <xf numFmtId="0" fontId="66" fillId="0" borderId="0" xfId="3527" applyFont="1"/>
    <xf numFmtId="0" fontId="26" fillId="0" borderId="0" xfId="0" applyFont="1" applyBorder="1" applyAlignment="1">
      <alignment horizontal="left"/>
    </xf>
    <xf numFmtId="0" fontId="26" fillId="0" borderId="0" xfId="0" applyFont="1" applyBorder="1" applyAlignment="1">
      <alignment horizontal="center"/>
    </xf>
    <xf numFmtId="0" fontId="0" fillId="0" borderId="4" xfId="0" applyBorder="1" applyAlignment="1">
      <alignment horizontal="left"/>
    </xf>
    <xf numFmtId="0" fontId="0" fillId="0" borderId="1" xfId="0" applyBorder="1" applyAlignment="1">
      <alignment horizontal="left"/>
    </xf>
    <xf numFmtId="10" fontId="64" fillId="0" borderId="1" xfId="30" applyNumberFormat="1" applyFont="1" applyBorder="1"/>
    <xf numFmtId="0" fontId="0" fillId="0" borderId="0" xfId="0"/>
    <xf numFmtId="0" fontId="0" fillId="0" borderId="0" xfId="0"/>
    <xf numFmtId="175" fontId="7" fillId="0" borderId="1" xfId="30" applyNumberFormat="1" applyFont="1" applyBorder="1" applyAlignment="1">
      <alignment horizontal="right"/>
    </xf>
    <xf numFmtId="175" fontId="9" fillId="0" borderId="0" xfId="30" applyNumberFormat="1" applyFont="1" applyBorder="1"/>
    <xf numFmtId="2" fontId="6" fillId="0" borderId="1" xfId="0" applyNumberFormat="1" applyFont="1" applyBorder="1"/>
    <xf numFmtId="175" fontId="64" fillId="38" borderId="1" xfId="30" applyNumberFormat="1" applyFont="1" applyFill="1" applyBorder="1" applyAlignment="1">
      <alignment horizontal="center"/>
    </xf>
    <xf numFmtId="0" fontId="0" fillId="0" borderId="11" xfId="0" applyBorder="1"/>
    <xf numFmtId="0" fontId="0" fillId="0" borderId="12" xfId="0" applyBorder="1"/>
    <xf numFmtId="0" fontId="0" fillId="0" borderId="0" xfId="0"/>
    <xf numFmtId="0" fontId="0" fillId="0" borderId="13" xfId="0" applyBorder="1"/>
    <xf numFmtId="0" fontId="0" fillId="0" borderId="14" xfId="0" applyBorder="1"/>
    <xf numFmtId="0" fontId="0" fillId="0" borderId="16" xfId="0" applyBorder="1"/>
    <xf numFmtId="0" fontId="7" fillId="0" borderId="0" xfId="118" applyFont="1"/>
    <xf numFmtId="10" fontId="7" fillId="0" borderId="1" xfId="30" applyNumberFormat="1" applyFont="1" applyBorder="1" applyAlignment="1">
      <alignment horizontal="right"/>
    </xf>
    <xf numFmtId="175" fontId="7" fillId="0" borderId="1" xfId="30" applyNumberFormat="1" applyFont="1" applyBorder="1"/>
    <xf numFmtId="0" fontId="6" fillId="0" borderId="0" xfId="0" applyFont="1" applyFill="1" applyBorder="1" applyAlignment="1">
      <alignment horizontal="left"/>
    </xf>
    <xf numFmtId="173" fontId="7" fillId="0" borderId="1" xfId="3528" applyNumberFormat="1" applyFont="1" applyBorder="1"/>
    <xf numFmtId="0" fontId="12" fillId="8" borderId="1" xfId="0" applyFont="1" applyFill="1" applyBorder="1"/>
    <xf numFmtId="175" fontId="0" fillId="0" borderId="2" xfId="30" applyNumberFormat="1" applyFont="1" applyBorder="1"/>
    <xf numFmtId="173" fontId="6" fillId="0" borderId="2" xfId="8" applyBorder="1"/>
    <xf numFmtId="0" fontId="12" fillId="9" borderId="26" xfId="0" applyFont="1" applyFill="1" applyBorder="1" applyAlignment="1">
      <alignment horizontal="center"/>
    </xf>
    <xf numFmtId="173" fontId="68" fillId="10" borderId="0" xfId="8" applyFont="1" applyFill="1" applyBorder="1"/>
    <xf numFmtId="0" fontId="68" fillId="10" borderId="0" xfId="0" applyFont="1" applyFill="1"/>
    <xf numFmtId="0" fontId="68" fillId="10" borderId="0" xfId="0" applyFont="1" applyFill="1" applyBorder="1"/>
    <xf numFmtId="14" fontId="68" fillId="10" borderId="0" xfId="0" applyNumberFormat="1" applyFont="1" applyFill="1"/>
    <xf numFmtId="173" fontId="68" fillId="10" borderId="0" xfId="8" applyFont="1" applyFill="1"/>
    <xf numFmtId="0" fontId="7" fillId="10" borderId="0" xfId="0" applyFont="1" applyFill="1" applyBorder="1" applyAlignment="1">
      <alignment horizontal="center"/>
    </xf>
    <xf numFmtId="0" fontId="0" fillId="10" borderId="0" xfId="0" applyFill="1" applyBorder="1"/>
    <xf numFmtId="0" fontId="6" fillId="10" borderId="0" xfId="0" applyFont="1" applyFill="1" applyBorder="1" applyAlignment="1">
      <alignment horizontal="left"/>
    </xf>
    <xf numFmtId="10" fontId="6" fillId="10" borderId="0" xfId="30" applyNumberFormat="1" applyFont="1" applyFill="1" applyBorder="1"/>
    <xf numFmtId="173" fontId="6" fillId="10" borderId="0" xfId="8" applyFont="1" applyFill="1" applyBorder="1"/>
    <xf numFmtId="0" fontId="64" fillId="10" borderId="0" xfId="0" applyFont="1" applyFill="1" applyBorder="1" applyAlignment="1">
      <alignment horizontal="center"/>
    </xf>
    <xf numFmtId="173" fontId="64" fillId="10" borderId="0" xfId="8" applyFont="1" applyFill="1" applyBorder="1"/>
    <xf numFmtId="0" fontId="12" fillId="9" borderId="6" xfId="118" applyFont="1" applyFill="1" applyBorder="1" applyAlignment="1">
      <alignment horizontal="center"/>
    </xf>
    <xf numFmtId="0" fontId="11" fillId="9" borderId="6" xfId="118" applyFont="1" applyFill="1" applyBorder="1" applyAlignment="1">
      <alignment horizontal="center"/>
    </xf>
    <xf numFmtId="0" fontId="6" fillId="0" borderId="1" xfId="118" applyBorder="1" applyAlignment="1">
      <alignment horizontal="center"/>
    </xf>
    <xf numFmtId="0" fontId="7" fillId="8" borderId="1" xfId="118" applyFont="1" applyFill="1" applyBorder="1" applyAlignment="1">
      <alignment horizontal="center"/>
    </xf>
    <xf numFmtId="10" fontId="7" fillId="8" borderId="1" xfId="30" applyNumberFormat="1" applyFont="1" applyFill="1" applyBorder="1"/>
    <xf numFmtId="14" fontId="6" fillId="0" borderId="1" xfId="118" applyNumberFormat="1" applyBorder="1" applyAlignment="1">
      <alignment horizontal="center"/>
    </xf>
    <xf numFmtId="10" fontId="7" fillId="8" borderId="5" xfId="30" applyNumberFormat="1" applyFont="1" applyFill="1" applyBorder="1"/>
    <xf numFmtId="10" fontId="6" fillId="0" borderId="0" xfId="30" applyNumberFormat="1" applyFont="1" applyFill="1" applyBorder="1"/>
    <xf numFmtId="0" fontId="12" fillId="0" borderId="1" xfId="118" applyFont="1" applyBorder="1" applyAlignment="1">
      <alignment horizontal="center"/>
    </xf>
    <xf numFmtId="0" fontId="9" fillId="0" borderId="4" xfId="118" applyFont="1" applyBorder="1"/>
    <xf numFmtId="0" fontId="9" fillId="0" borderId="1" xfId="118" applyFont="1" applyBorder="1"/>
    <xf numFmtId="0" fontId="9" fillId="0" borderId="1" xfId="118" applyFont="1" applyFill="1" applyBorder="1" applyAlignment="1">
      <alignment horizontal="center"/>
    </xf>
    <xf numFmtId="0" fontId="9" fillId="0" borderId="1" xfId="118" applyFont="1" applyBorder="1" applyAlignment="1">
      <alignment horizontal="center"/>
    </xf>
    <xf numFmtId="173" fontId="9" fillId="0" borderId="1" xfId="118" applyNumberFormat="1" applyFont="1" applyBorder="1"/>
    <xf numFmtId="173" fontId="9" fillId="0" borderId="1" xfId="30" applyNumberFormat="1" applyFont="1" applyBorder="1"/>
    <xf numFmtId="0" fontId="7" fillId="0" borderId="4" xfId="0" applyFont="1" applyFill="1" applyBorder="1" applyAlignment="1">
      <alignment horizontal="left"/>
    </xf>
    <xf numFmtId="173" fontId="7" fillId="0" borderId="4" xfId="8" applyFont="1" applyBorder="1"/>
    <xf numFmtId="173" fontId="7" fillId="0" borderId="1" xfId="8" applyFont="1" applyBorder="1"/>
    <xf numFmtId="173" fontId="7" fillId="9" borderId="1" xfId="8" applyFont="1" applyFill="1" applyBorder="1"/>
    <xf numFmtId="0" fontId="9" fillId="0" borderId="7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justify"/>
    </xf>
    <xf numFmtId="0" fontId="7" fillId="0" borderId="3" xfId="0" applyFont="1" applyFill="1" applyBorder="1" applyAlignment="1">
      <alignment horizontal="justify"/>
    </xf>
    <xf numFmtId="173" fontId="7" fillId="0" borderId="3" xfId="8" applyFont="1" applyBorder="1"/>
    <xf numFmtId="0" fontId="7" fillId="0" borderId="0" xfId="118" applyFont="1" applyBorder="1" applyAlignment="1">
      <alignment horizontal="justify" vertical="center" wrapText="1"/>
    </xf>
    <xf numFmtId="0" fontId="7" fillId="0" borderId="1" xfId="118" applyFont="1" applyFill="1" applyBorder="1" applyAlignment="1">
      <alignment horizontal="center"/>
    </xf>
    <xf numFmtId="0" fontId="7" fillId="0" borderId="0" xfId="118" applyFont="1" applyFill="1"/>
    <xf numFmtId="0" fontId="6" fillId="0" borderId="0" xfId="118" applyAlignment="1">
      <alignment horizontal="center"/>
    </xf>
    <xf numFmtId="10" fontId="6" fillId="0" borderId="0" xfId="118" applyNumberFormat="1"/>
    <xf numFmtId="0" fontId="7" fillId="8" borderId="0" xfId="118" applyFont="1" applyFill="1" applyAlignment="1">
      <alignment horizontal="center"/>
    </xf>
    <xf numFmtId="175" fontId="7" fillId="8" borderId="0" xfId="118" applyNumberFormat="1" applyFont="1" applyFill="1" applyAlignment="1">
      <alignment horizontal="center"/>
    </xf>
    <xf numFmtId="0" fontId="9" fillId="0" borderId="0" xfId="118" applyFont="1" applyAlignment="1">
      <alignment horizontal="justify"/>
    </xf>
    <xf numFmtId="0" fontId="7" fillId="9" borderId="22" xfId="118" applyFont="1" applyFill="1" applyBorder="1" applyAlignment="1">
      <alignment horizontal="center"/>
    </xf>
    <xf numFmtId="0" fontId="7" fillId="0" borderId="4" xfId="118" applyFont="1" applyFill="1" applyBorder="1" applyAlignment="1">
      <alignment horizontal="center"/>
    </xf>
    <xf numFmtId="179" fontId="7" fillId="0" borderId="4" xfId="8" applyNumberFormat="1" applyFont="1" applyBorder="1"/>
    <xf numFmtId="173" fontId="6" fillId="0" borderId="0" xfId="8" applyFill="1" applyBorder="1"/>
    <xf numFmtId="0" fontId="22" fillId="3" borderId="1" xfId="0" applyFont="1" applyFill="1" applyBorder="1"/>
    <xf numFmtId="173" fontId="22" fillId="0" borderId="1" xfId="8" applyFont="1" applyBorder="1"/>
    <xf numFmtId="173" fontId="22" fillId="0" borderId="1" xfId="8" applyFont="1" applyFill="1" applyBorder="1"/>
    <xf numFmtId="0" fontId="22" fillId="3" borderId="22" xfId="0" applyFont="1" applyFill="1" applyBorder="1"/>
    <xf numFmtId="10" fontId="22" fillId="3" borderId="0" xfId="30" applyNumberFormat="1" applyFont="1" applyFill="1" applyBorder="1"/>
    <xf numFmtId="0" fontId="22" fillId="0" borderId="1" xfId="0" applyFont="1" applyBorder="1" applyAlignment="1">
      <alignment horizontal="center"/>
    </xf>
    <xf numFmtId="170" fontId="22" fillId="0" borderId="1" xfId="8" applyNumberFormat="1" applyFont="1" applyBorder="1" applyAlignment="1">
      <alignment horizontal="center"/>
    </xf>
    <xf numFmtId="0" fontId="0" fillId="0" borderId="0" xfId="0" applyAlignment="1"/>
    <xf numFmtId="0" fontId="6" fillId="0" borderId="9" xfId="0" applyFont="1" applyBorder="1"/>
    <xf numFmtId="10" fontId="0" fillId="0" borderId="10" xfId="0" applyNumberFormat="1" applyBorder="1"/>
    <xf numFmtId="0" fontId="6" fillId="0" borderId="12" xfId="0" applyFont="1" applyBorder="1"/>
    <xf numFmtId="9" fontId="0" fillId="0" borderId="0" xfId="0" applyNumberFormat="1" applyBorder="1"/>
    <xf numFmtId="0" fontId="6" fillId="0" borderId="0" xfId="0" applyFont="1" applyBorder="1"/>
    <xf numFmtId="10" fontId="6" fillId="0" borderId="15" xfId="0" applyNumberFormat="1" applyFont="1" applyBorder="1"/>
    <xf numFmtId="0" fontId="6" fillId="0" borderId="7" xfId="0" applyFont="1" applyBorder="1"/>
    <xf numFmtId="0" fontId="0" fillId="0" borderId="27" xfId="0" applyBorder="1"/>
    <xf numFmtId="0" fontId="6" fillId="0" borderId="8" xfId="0" applyFont="1" applyBorder="1"/>
    <xf numFmtId="10" fontId="21" fillId="0" borderId="0" xfId="30" applyNumberFormat="1" applyFont="1" applyFill="1" applyBorder="1"/>
    <xf numFmtId="173" fontId="21" fillId="0" borderId="0" xfId="8" applyFont="1" applyFill="1" applyBorder="1"/>
    <xf numFmtId="170" fontId="22" fillId="0" borderId="0" xfId="8" applyNumberFormat="1" applyFont="1" applyFill="1" applyBorder="1"/>
    <xf numFmtId="0" fontId="22" fillId="0" borderId="0" xfId="0" applyFont="1" applyFill="1" applyBorder="1"/>
    <xf numFmtId="0" fontId="22" fillId="0" borderId="9" xfId="0" applyFont="1" applyBorder="1" applyAlignment="1">
      <alignment horizontal="center"/>
    </xf>
    <xf numFmtId="0" fontId="22" fillId="0" borderId="26" xfId="0" applyFont="1" applyBorder="1" applyAlignment="1">
      <alignment horizontal="center"/>
    </xf>
    <xf numFmtId="10" fontId="22" fillId="3" borderId="1" xfId="30" applyNumberFormat="1" applyFont="1" applyFill="1" applyBorder="1"/>
    <xf numFmtId="0" fontId="22" fillId="3" borderId="1" xfId="0" applyFont="1" applyFill="1" applyBorder="1" applyAlignment="1">
      <alignment horizontal="center"/>
    </xf>
    <xf numFmtId="179" fontId="22" fillId="0" borderId="1" xfId="8" applyNumberFormat="1" applyFont="1" applyBorder="1"/>
    <xf numFmtId="179" fontId="22" fillId="0" borderId="1" xfId="8" applyNumberFormat="1" applyFont="1" applyFill="1" applyBorder="1"/>
    <xf numFmtId="173" fontId="22" fillId="0" borderId="1" xfId="0" applyNumberFormat="1" applyFont="1" applyFill="1" applyBorder="1"/>
    <xf numFmtId="0" fontId="7" fillId="0" borderId="0" xfId="0" applyFont="1" applyBorder="1" applyAlignment="1">
      <alignment horizontal="justify" wrapText="1"/>
    </xf>
    <xf numFmtId="0" fontId="37" fillId="0" borderId="7" xfId="0" applyFont="1" applyBorder="1"/>
    <xf numFmtId="0" fontId="7" fillId="0" borderId="8" xfId="0" applyFont="1" applyBorder="1" applyAlignment="1">
      <alignment horizontal="center"/>
    </xf>
    <xf numFmtId="0" fontId="7" fillId="0" borderId="4" xfId="0" applyFont="1" applyBorder="1"/>
    <xf numFmtId="197" fontId="37" fillId="0" borderId="4" xfId="24" applyNumberFormat="1" applyFont="1" applyBorder="1"/>
    <xf numFmtId="197" fontId="37" fillId="0" borderId="1" xfId="24" applyNumberFormat="1" applyFont="1" applyBorder="1"/>
    <xf numFmtId="14" fontId="7" fillId="0" borderId="1" xfId="0" applyNumberFormat="1" applyFont="1" applyBorder="1" applyAlignment="1">
      <alignment horizontal="center"/>
    </xf>
    <xf numFmtId="10" fontId="7" fillId="9" borderId="1" xfId="30" applyNumberFormat="1" applyFont="1" applyFill="1" applyBorder="1"/>
    <xf numFmtId="14" fontId="22" fillId="0" borderId="1" xfId="0" applyNumberFormat="1" applyFont="1" applyFill="1" applyBorder="1" applyAlignment="1">
      <alignment horizontal="center"/>
    </xf>
    <xf numFmtId="0" fontId="22" fillId="9" borderId="1" xfId="0" applyFont="1" applyFill="1" applyBorder="1"/>
    <xf numFmtId="170" fontId="22" fillId="9" borderId="1" xfId="8" applyNumberFormat="1" applyFont="1" applyFill="1" applyBorder="1"/>
    <xf numFmtId="0" fontId="22" fillId="9" borderId="9" xfId="0" applyFont="1" applyFill="1" applyBorder="1" applyAlignment="1">
      <alignment horizontal="center"/>
    </xf>
    <xf numFmtId="0" fontId="22" fillId="9" borderId="26" xfId="0" applyFont="1" applyFill="1" applyBorder="1" applyAlignment="1">
      <alignment horizontal="center"/>
    </xf>
    <xf numFmtId="175" fontId="7" fillId="9" borderId="0" xfId="30" applyNumberFormat="1" applyFont="1" applyFill="1"/>
    <xf numFmtId="0" fontId="7" fillId="9" borderId="0" xfId="0" applyFont="1" applyFill="1"/>
    <xf numFmtId="176" fontId="22" fillId="9" borderId="1" xfId="30" applyNumberFormat="1" applyFont="1" applyFill="1" applyBorder="1"/>
    <xf numFmtId="167" fontId="0" fillId="0" borderId="0" xfId="0" applyNumberFormat="1" applyFill="1" applyBorder="1"/>
    <xf numFmtId="0" fontId="0" fillId="0" borderId="0" xfId="0"/>
    <xf numFmtId="0" fontId="6" fillId="10" borderId="0" xfId="118" applyFont="1" applyFill="1" applyAlignment="1">
      <alignment horizontal="center"/>
    </xf>
    <xf numFmtId="0" fontId="6" fillId="10" borderId="0" xfId="118" applyFont="1" applyFill="1"/>
    <xf numFmtId="0" fontId="7" fillId="10" borderId="0" xfId="118" applyFont="1" applyFill="1"/>
    <xf numFmtId="4" fontId="6" fillId="10" borderId="0" xfId="118" applyNumberFormat="1" applyFont="1" applyFill="1"/>
    <xf numFmtId="0" fontId="40" fillId="10" borderId="0" xfId="118" applyFont="1" applyFill="1"/>
    <xf numFmtId="193" fontId="40" fillId="10" borderId="0" xfId="118" applyNumberFormat="1" applyFont="1" applyFill="1"/>
    <xf numFmtId="175" fontId="6" fillId="10" borderId="0" xfId="118" applyNumberFormat="1" applyFont="1" applyFill="1"/>
    <xf numFmtId="193" fontId="6" fillId="10" borderId="0" xfId="118" applyNumberFormat="1" applyFont="1" applyFill="1"/>
    <xf numFmtId="195" fontId="6" fillId="10" borderId="0" xfId="118" applyNumberFormat="1" applyFont="1" applyFill="1"/>
    <xf numFmtId="0" fontId="40" fillId="0" borderId="0" xfId="118" applyFont="1" applyFill="1"/>
    <xf numFmtId="192" fontId="40" fillId="0" borderId="0" xfId="118" applyNumberFormat="1" applyFont="1" applyFill="1" applyBorder="1" applyAlignment="1">
      <alignment horizontal="center"/>
    </xf>
    <xf numFmtId="4" fontId="40" fillId="0" borderId="0" xfId="118" applyNumberFormat="1" applyFont="1" applyFill="1" applyBorder="1"/>
    <xf numFmtId="173" fontId="40" fillId="0" borderId="0" xfId="118" applyNumberFormat="1" applyFont="1" applyFill="1" applyBorder="1"/>
    <xf numFmtId="0" fontId="40" fillId="10" borderId="0" xfId="118" applyFont="1" applyFill="1" applyBorder="1" applyAlignment="1">
      <alignment horizontal="right"/>
    </xf>
    <xf numFmtId="175" fontId="40" fillId="10" borderId="0" xfId="48" applyNumberFormat="1" applyFont="1" applyFill="1" applyBorder="1" applyAlignment="1">
      <alignment horizontal="center"/>
    </xf>
    <xf numFmtId="0" fontId="40" fillId="8" borderId="0" xfId="118" applyFont="1" applyFill="1" applyAlignment="1">
      <alignment horizontal="right"/>
    </xf>
    <xf numFmtId="173" fontId="6" fillId="10" borderId="0" xfId="47" applyNumberFormat="1" applyFont="1" applyFill="1" applyAlignment="1">
      <alignment horizontal="center"/>
    </xf>
    <xf numFmtId="173" fontId="40" fillId="0" borderId="0" xfId="47" applyNumberFormat="1" applyFont="1" applyFill="1" applyBorder="1" applyAlignment="1">
      <alignment horizontal="center"/>
    </xf>
    <xf numFmtId="0" fontId="33" fillId="10" borderId="0" xfId="118" applyFont="1" applyFill="1"/>
    <xf numFmtId="173" fontId="11" fillId="8" borderId="9" xfId="47" applyNumberFormat="1" applyFont="1" applyFill="1" applyBorder="1" applyAlignment="1">
      <alignment horizontal="center"/>
    </xf>
    <xf numFmtId="173" fontId="11" fillId="8" borderId="11" xfId="47" applyNumberFormat="1" applyFont="1" applyFill="1" applyBorder="1" applyAlignment="1">
      <alignment horizontal="center"/>
    </xf>
    <xf numFmtId="14" fontId="11" fillId="10" borderId="1" xfId="47" applyNumberFormat="1" applyFont="1" applyFill="1" applyBorder="1" applyAlignment="1">
      <alignment horizontal="center"/>
    </xf>
    <xf numFmtId="173" fontId="11" fillId="10" borderId="1" xfId="47" applyNumberFormat="1" applyFont="1" applyFill="1" applyBorder="1" applyAlignment="1">
      <alignment horizontal="center"/>
    </xf>
    <xf numFmtId="14" fontId="11" fillId="10" borderId="1" xfId="118" applyNumberFormat="1" applyFont="1" applyFill="1" applyBorder="1" applyAlignment="1">
      <alignment horizontal="center"/>
    </xf>
    <xf numFmtId="173" fontId="11" fillId="10" borderId="1" xfId="118" applyNumberFormat="1" applyFont="1" applyFill="1" applyBorder="1" applyAlignment="1">
      <alignment horizontal="center"/>
    </xf>
    <xf numFmtId="14" fontId="11" fillId="0" borderId="9" xfId="118" applyNumberFormat="1" applyFont="1" applyFill="1" applyBorder="1" applyAlignment="1">
      <alignment horizontal="center"/>
    </xf>
    <xf numFmtId="173" fontId="11" fillId="0" borderId="10" xfId="47" applyNumberFormat="1" applyFont="1" applyFill="1" applyBorder="1"/>
    <xf numFmtId="4" fontId="11" fillId="0" borderId="26" xfId="118" applyNumberFormat="1" applyFont="1" applyFill="1" applyBorder="1" applyAlignment="1">
      <alignment horizontal="center"/>
    </xf>
    <xf numFmtId="173" fontId="11" fillId="0" borderId="26" xfId="47" applyNumberFormat="1" applyFont="1" applyFill="1" applyBorder="1" applyAlignment="1">
      <alignment horizontal="center"/>
    </xf>
    <xf numFmtId="173" fontId="11" fillId="0" borderId="10" xfId="118" applyNumberFormat="1" applyFont="1" applyFill="1" applyBorder="1" applyAlignment="1">
      <alignment horizontal="center"/>
    </xf>
    <xf numFmtId="173" fontId="11" fillId="0" borderId="26" xfId="118" applyNumberFormat="1" applyFont="1" applyFill="1" applyBorder="1" applyAlignment="1">
      <alignment horizontal="center"/>
    </xf>
    <xf numFmtId="10" fontId="11" fillId="0" borderId="26" xfId="48" applyNumberFormat="1" applyFont="1" applyFill="1" applyBorder="1" applyAlignment="1">
      <alignment horizontal="center"/>
    </xf>
    <xf numFmtId="14" fontId="11" fillId="0" borderId="12" xfId="118" applyNumberFormat="1" applyFont="1" applyFill="1" applyBorder="1" applyAlignment="1">
      <alignment horizontal="center"/>
    </xf>
    <xf numFmtId="173" fontId="11" fillId="0" borderId="0" xfId="47" applyNumberFormat="1" applyFont="1" applyFill="1" applyBorder="1"/>
    <xf numFmtId="4" fontId="11" fillId="0" borderId="38" xfId="118" applyNumberFormat="1" applyFont="1" applyFill="1" applyBorder="1" applyAlignment="1">
      <alignment horizontal="center"/>
    </xf>
    <xf numFmtId="173" fontId="11" fillId="0" borderId="38" xfId="47" applyNumberFormat="1" applyFont="1" applyFill="1" applyBorder="1" applyAlignment="1">
      <alignment horizontal="center"/>
    </xf>
    <xf numFmtId="173" fontId="11" fillId="0" borderId="0" xfId="118" applyNumberFormat="1" applyFont="1" applyFill="1" applyBorder="1" applyAlignment="1">
      <alignment horizontal="center"/>
    </xf>
    <xf numFmtId="173" fontId="11" fillId="0" borderId="38" xfId="118" applyNumberFormat="1" applyFont="1" applyFill="1" applyBorder="1" applyAlignment="1">
      <alignment horizontal="center"/>
    </xf>
    <xf numFmtId="10" fontId="11" fillId="0" borderId="38" xfId="48" applyNumberFormat="1" applyFont="1" applyFill="1" applyBorder="1" applyAlignment="1">
      <alignment horizontal="center"/>
    </xf>
    <xf numFmtId="193" fontId="11" fillId="0" borderId="38" xfId="47" applyNumberFormat="1" applyFont="1" applyFill="1" applyBorder="1" applyAlignment="1">
      <alignment horizontal="center"/>
    </xf>
    <xf numFmtId="175" fontId="11" fillId="0" borderId="38" xfId="48" applyNumberFormat="1" applyFont="1" applyFill="1" applyBorder="1" applyAlignment="1">
      <alignment horizontal="center"/>
    </xf>
    <xf numFmtId="193" fontId="11" fillId="0" borderId="28" xfId="47" applyNumberFormat="1" applyFont="1" applyFill="1" applyBorder="1" applyAlignment="1">
      <alignment horizontal="center"/>
    </xf>
    <xf numFmtId="175" fontId="11" fillId="0" borderId="28" xfId="48" applyNumberFormat="1" applyFont="1" applyFill="1" applyBorder="1" applyAlignment="1">
      <alignment horizontal="center"/>
    </xf>
    <xf numFmtId="14" fontId="11" fillId="0" borderId="14" xfId="118" applyNumberFormat="1" applyFont="1" applyFill="1" applyBorder="1" applyAlignment="1">
      <alignment horizontal="center"/>
    </xf>
    <xf numFmtId="173" fontId="11" fillId="0" borderId="15" xfId="47" applyNumberFormat="1" applyFont="1" applyFill="1" applyBorder="1"/>
    <xf numFmtId="4" fontId="11" fillId="0" borderId="28" xfId="118" applyNumberFormat="1" applyFont="1" applyFill="1" applyBorder="1" applyAlignment="1">
      <alignment horizontal="center"/>
    </xf>
    <xf numFmtId="173" fontId="11" fillId="0" borderId="28" xfId="47" applyNumberFormat="1" applyFont="1" applyFill="1" applyBorder="1" applyAlignment="1">
      <alignment horizontal="center"/>
    </xf>
    <xf numFmtId="173" fontId="11" fillId="0" borderId="15" xfId="118" applyNumberFormat="1" applyFont="1" applyFill="1" applyBorder="1" applyAlignment="1">
      <alignment horizontal="center"/>
    </xf>
    <xf numFmtId="173" fontId="11" fillId="0" borderId="28" xfId="118" applyNumberFormat="1" applyFont="1" applyFill="1" applyBorder="1" applyAlignment="1">
      <alignment horizontal="center"/>
    </xf>
    <xf numFmtId="10" fontId="11" fillId="0" borderId="28" xfId="48" applyNumberFormat="1" applyFont="1" applyFill="1" applyBorder="1" applyAlignment="1">
      <alignment horizontal="center"/>
    </xf>
    <xf numFmtId="193" fontId="11" fillId="0" borderId="8" xfId="47" applyNumberFormat="1" applyFont="1" applyFill="1" applyBorder="1" applyAlignment="1">
      <alignment horizontal="center"/>
    </xf>
    <xf numFmtId="175" fontId="11" fillId="8" borderId="6" xfId="48" applyNumberFormat="1" applyFont="1" applyFill="1" applyBorder="1" applyAlignment="1">
      <alignment horizontal="center"/>
    </xf>
    <xf numFmtId="192" fontId="11" fillId="0" borderId="14" xfId="118" applyNumberFormat="1" applyFont="1" applyFill="1" applyBorder="1" applyAlignment="1">
      <alignment horizontal="center"/>
    </xf>
    <xf numFmtId="4" fontId="11" fillId="0" borderId="15" xfId="118" applyNumberFormat="1" applyFont="1" applyFill="1" applyBorder="1"/>
    <xf numFmtId="173" fontId="11" fillId="0" borderId="15" xfId="47" applyNumberFormat="1" applyFont="1" applyFill="1" applyBorder="1" applyAlignment="1">
      <alignment horizontal="center"/>
    </xf>
    <xf numFmtId="173" fontId="11" fillId="0" borderId="15" xfId="118" applyNumberFormat="1" applyFont="1" applyFill="1" applyBorder="1"/>
    <xf numFmtId="10" fontId="11" fillId="0" borderId="15" xfId="48" applyNumberFormat="1" applyFont="1" applyFill="1" applyBorder="1"/>
    <xf numFmtId="0" fontId="11" fillId="8" borderId="28" xfId="118" applyFont="1" applyFill="1" applyBorder="1" applyAlignment="1">
      <alignment horizontal="right"/>
    </xf>
    <xf numFmtId="175" fontId="11" fillId="8" borderId="28" xfId="48" applyNumberFormat="1" applyFont="1" applyFill="1" applyBorder="1" applyAlignment="1">
      <alignment horizontal="center"/>
    </xf>
    <xf numFmtId="3" fontId="12" fillId="8" borderId="6" xfId="47" applyNumberFormat="1" applyFont="1" applyFill="1" applyBorder="1" applyAlignment="1">
      <alignment horizontal="center" vertical="center" wrapText="1"/>
    </xf>
    <xf numFmtId="3" fontId="12" fillId="10" borderId="0" xfId="47" applyNumberFormat="1" applyFont="1" applyFill="1" applyBorder="1" applyAlignment="1">
      <alignment horizontal="center" wrapText="1"/>
    </xf>
    <xf numFmtId="0" fontId="12" fillId="9" borderId="0" xfId="0" applyFont="1" applyFill="1"/>
    <xf numFmtId="182" fontId="12" fillId="9" borderId="0" xfId="9" applyNumberFormat="1" applyFont="1" applyFill="1"/>
    <xf numFmtId="169" fontId="7" fillId="0" borderId="0" xfId="0" applyNumberFormat="1" applyFont="1"/>
    <xf numFmtId="10" fontId="7" fillId="0" borderId="1" xfId="0" applyNumberFormat="1" applyFont="1" applyBorder="1"/>
    <xf numFmtId="2" fontId="7" fillId="0" borderId="1" xfId="30" applyNumberFormat="1" applyFont="1" applyBorder="1"/>
    <xf numFmtId="188" fontId="7" fillId="0" borderId="1" xfId="0" applyNumberFormat="1" applyFont="1" applyBorder="1"/>
    <xf numFmtId="0" fontId="9" fillId="0" borderId="0" xfId="118" applyFont="1"/>
    <xf numFmtId="0" fontId="12" fillId="0" borderId="1" xfId="118" applyFont="1" applyFill="1" applyBorder="1"/>
    <xf numFmtId="10" fontId="12" fillId="0" borderId="1" xfId="30" applyNumberFormat="1" applyFont="1" applyFill="1" applyBorder="1"/>
    <xf numFmtId="175" fontId="12" fillId="0" borderId="1" xfId="118" applyNumberFormat="1" applyFont="1" applyFill="1" applyBorder="1"/>
    <xf numFmtId="10" fontId="12" fillId="0" borderId="1" xfId="118" applyNumberFormat="1" applyFont="1" applyFill="1" applyBorder="1"/>
    <xf numFmtId="173" fontId="12" fillId="0" borderId="1" xfId="8" applyFont="1" applyFill="1" applyBorder="1"/>
    <xf numFmtId="9" fontId="12" fillId="0" borderId="1" xfId="118" applyNumberFormat="1" applyFont="1" applyFill="1" applyBorder="1"/>
    <xf numFmtId="170" fontId="12" fillId="0" borderId="1" xfId="8" applyNumberFormat="1" applyFont="1" applyFill="1" applyBorder="1"/>
    <xf numFmtId="10" fontId="12" fillId="0" borderId="5" xfId="118" applyNumberFormat="1" applyFont="1" applyFill="1" applyBorder="1"/>
    <xf numFmtId="10" fontId="12" fillId="0" borderId="0" xfId="118" applyNumberFormat="1" applyFont="1" applyFill="1" applyBorder="1"/>
    <xf numFmtId="0" fontId="12" fillId="0" borderId="0" xfId="118" applyFont="1"/>
    <xf numFmtId="175" fontId="12" fillId="0" borderId="5" xfId="118" applyNumberFormat="1" applyFont="1" applyFill="1" applyBorder="1"/>
    <xf numFmtId="175" fontId="12" fillId="0" borderId="0" xfId="118" applyNumberFormat="1" applyFont="1" applyFill="1" applyBorder="1"/>
    <xf numFmtId="0" fontId="12" fillId="0" borderId="0" xfId="118" applyFont="1" applyAlignment="1">
      <alignment horizontal="center"/>
    </xf>
    <xf numFmtId="0" fontId="12" fillId="0" borderId="0" xfId="118" applyFont="1" applyFill="1"/>
    <xf numFmtId="173" fontId="12" fillId="0" borderId="0" xfId="118" applyNumberFormat="1" applyFont="1"/>
    <xf numFmtId="170" fontId="12" fillId="0" borderId="0" xfId="118" applyNumberFormat="1" applyFont="1"/>
    <xf numFmtId="198" fontId="7" fillId="0" borderId="4" xfId="118" applyNumberFormat="1" applyFont="1" applyFill="1" applyBorder="1"/>
    <xf numFmtId="198" fontId="7" fillId="0" borderId="1" xfId="118" applyNumberFormat="1" applyFont="1" applyFill="1" applyBorder="1"/>
    <xf numFmtId="175" fontId="7" fillId="0" borderId="1" xfId="30" applyNumberFormat="1" applyFont="1" applyFill="1" applyBorder="1"/>
    <xf numFmtId="0" fontId="0" fillId="0" borderId="0" xfId="0"/>
    <xf numFmtId="0" fontId="7" fillId="0" borderId="0" xfId="118" applyFont="1"/>
    <xf numFmtId="0" fontId="7" fillId="9" borderId="1" xfId="118" applyFont="1" applyFill="1" applyBorder="1"/>
    <xf numFmtId="173" fontId="7" fillId="9" borderId="1" xfId="8" applyNumberFormat="1" applyFont="1" applyFill="1" applyBorder="1"/>
    <xf numFmtId="10" fontId="7" fillId="0" borderId="1" xfId="30" applyNumberFormat="1" applyFont="1" applyBorder="1"/>
    <xf numFmtId="10" fontId="12" fillId="0" borderId="1" xfId="30" applyNumberFormat="1" applyFont="1" applyBorder="1"/>
    <xf numFmtId="10" fontId="12" fillId="0" borderId="1" xfId="0" applyNumberFormat="1" applyFont="1" applyBorder="1"/>
    <xf numFmtId="0" fontId="12" fillId="0" borderId="1" xfId="0" applyFont="1" applyFill="1" applyBorder="1"/>
    <xf numFmtId="164" fontId="12" fillId="0" borderId="1" xfId="0" applyNumberFormat="1" applyFont="1" applyBorder="1"/>
    <xf numFmtId="0" fontId="12" fillId="0" borderId="0" xfId="0" applyFont="1" applyFill="1" applyBorder="1" applyAlignment="1"/>
    <xf numFmtId="10" fontId="7" fillId="0" borderId="0" xfId="0" applyNumberFormat="1" applyFont="1" applyFill="1" applyBorder="1"/>
    <xf numFmtId="2" fontId="7" fillId="0" borderId="0" xfId="30" applyNumberFormat="1" applyFont="1" applyFill="1" applyBorder="1"/>
    <xf numFmtId="188" fontId="7" fillId="0" borderId="0" xfId="0" applyNumberFormat="1" applyFont="1" applyFill="1" applyBorder="1"/>
    <xf numFmtId="199" fontId="12" fillId="0" borderId="1" xfId="8" applyNumberFormat="1" applyFont="1" applyBorder="1"/>
    <xf numFmtId="1" fontId="12" fillId="9" borderId="1" xfId="0" applyNumberFormat="1" applyFont="1" applyFill="1" applyBorder="1"/>
    <xf numFmtId="0" fontId="12" fillId="9" borderId="1" xfId="0" applyFont="1" applyFill="1" applyBorder="1"/>
    <xf numFmtId="199" fontId="12" fillId="9" borderId="1" xfId="8" applyNumberFormat="1" applyFont="1" applyFill="1" applyBorder="1"/>
    <xf numFmtId="1" fontId="12" fillId="0" borderId="1" xfId="0" applyNumberFormat="1" applyFont="1" applyBorder="1"/>
    <xf numFmtId="0" fontId="70" fillId="0" borderId="0" xfId="0" applyFont="1"/>
    <xf numFmtId="0" fontId="71" fillId="0" borderId="0" xfId="3532"/>
    <xf numFmtId="0" fontId="40" fillId="0" borderId="0" xfId="3527" applyFont="1" applyBorder="1"/>
    <xf numFmtId="0" fontId="40" fillId="0" borderId="0" xfId="3527" applyFont="1" applyBorder="1" applyAlignment="1"/>
    <xf numFmtId="0" fontId="70" fillId="0" borderId="0" xfId="3527" applyFont="1" applyBorder="1"/>
    <xf numFmtId="0" fontId="72" fillId="0" borderId="0" xfId="3527" applyFont="1"/>
    <xf numFmtId="0" fontId="70" fillId="0" borderId="0" xfId="3527" applyFont="1"/>
    <xf numFmtId="0" fontId="40" fillId="0" borderId="0" xfId="3527" applyFont="1" applyFill="1" applyBorder="1" applyAlignment="1"/>
    <xf numFmtId="0" fontId="7" fillId="0" borderId="1" xfId="3527" applyFont="1" applyBorder="1"/>
    <xf numFmtId="9" fontId="7" fillId="0" borderId="1" xfId="3527" applyNumberFormat="1" applyFont="1" applyBorder="1"/>
    <xf numFmtId="0" fontId="7" fillId="0" borderId="0" xfId="3527" applyFont="1" applyBorder="1"/>
    <xf numFmtId="10" fontId="7" fillId="0" borderId="1" xfId="3527" applyNumberFormat="1" applyFont="1" applyBorder="1"/>
    <xf numFmtId="1" fontId="7" fillId="0" borderId="1" xfId="30" applyNumberFormat="1" applyFont="1" applyBorder="1"/>
    <xf numFmtId="0" fontId="38" fillId="9" borderId="1" xfId="3527" applyFont="1" applyFill="1" applyBorder="1"/>
    <xf numFmtId="167" fontId="38" fillId="9" borderId="1" xfId="3527" applyNumberFormat="1" applyFont="1" applyFill="1" applyBorder="1"/>
    <xf numFmtId="173" fontId="7" fillId="0" borderId="0" xfId="3528" applyNumberFormat="1" applyFont="1" applyBorder="1"/>
    <xf numFmtId="0" fontId="7" fillId="0" borderId="5" xfId="3527" applyFont="1" applyBorder="1"/>
    <xf numFmtId="185" fontId="7" fillId="0" borderId="2" xfId="3528" applyNumberFormat="1" applyFont="1" applyBorder="1"/>
    <xf numFmtId="0" fontId="38" fillId="0" borderId="0" xfId="3527" applyFont="1"/>
    <xf numFmtId="0" fontId="7" fillId="9" borderId="7" xfId="3527" applyFont="1" applyFill="1" applyBorder="1"/>
    <xf numFmtId="0" fontId="7" fillId="9" borderId="8" xfId="3527" applyFont="1" applyFill="1" applyBorder="1"/>
    <xf numFmtId="196" fontId="7" fillId="0" borderId="0" xfId="3528" applyNumberFormat="1" applyFont="1" applyBorder="1"/>
    <xf numFmtId="0" fontId="7" fillId="0" borderId="18" xfId="3527" applyFont="1" applyBorder="1"/>
    <xf numFmtId="185" fontId="7" fillId="0" borderId="23" xfId="3528" applyNumberFormat="1" applyFont="1" applyBorder="1"/>
    <xf numFmtId="176" fontId="7" fillId="0" borderId="0" xfId="3528" applyNumberFormat="1" applyFont="1" applyBorder="1"/>
    <xf numFmtId="176" fontId="7" fillId="0" borderId="0" xfId="3529" applyNumberFormat="1" applyFont="1" applyBorder="1"/>
    <xf numFmtId="0" fontId="9" fillId="9" borderId="0" xfId="0" applyFont="1" applyFill="1" applyAlignment="1">
      <alignment horizontal="center" vertical="center" wrapText="1"/>
    </xf>
    <xf numFmtId="0" fontId="3" fillId="9" borderId="0" xfId="3527" applyFill="1" applyBorder="1"/>
    <xf numFmtId="176" fontId="0" fillId="9" borderId="24" xfId="3529" applyNumberFormat="1" applyFont="1" applyFill="1" applyBorder="1"/>
    <xf numFmtId="0" fontId="73" fillId="0" borderId="0" xfId="118" applyFont="1" applyAlignment="1">
      <alignment horizontal="left" readingOrder="1"/>
    </xf>
    <xf numFmtId="173" fontId="6" fillId="0" borderId="0" xfId="8" applyFont="1"/>
    <xf numFmtId="0" fontId="6" fillId="3" borderId="0" xfId="118" applyFont="1" applyFill="1"/>
    <xf numFmtId="0" fontId="28" fillId="7" borderId="0" xfId="118" applyFont="1" applyFill="1" applyAlignment="1">
      <alignment horizontal="center"/>
    </xf>
    <xf numFmtId="170" fontId="6" fillId="0" borderId="38" xfId="8" applyNumberFormat="1" applyFill="1" applyBorder="1"/>
    <xf numFmtId="0" fontId="12" fillId="9" borderId="1" xfId="118" applyFont="1" applyFill="1" applyBorder="1" applyAlignment="1">
      <alignment horizontal="center"/>
    </xf>
    <xf numFmtId="0" fontId="31" fillId="9" borderId="1" xfId="118" applyFont="1" applyFill="1" applyBorder="1" applyAlignment="1">
      <alignment horizontal="center"/>
    </xf>
    <xf numFmtId="175" fontId="9" fillId="0" borderId="0" xfId="118" applyNumberFormat="1" applyFont="1" applyFill="1" applyBorder="1"/>
    <xf numFmtId="0" fontId="17" fillId="36" borderId="6" xfId="118" applyFont="1" applyFill="1" applyBorder="1"/>
    <xf numFmtId="14" fontId="7" fillId="0" borderId="6" xfId="118" applyNumberFormat="1" applyFont="1" applyBorder="1"/>
    <xf numFmtId="0" fontId="6" fillId="0" borderId="0" xfId="118" applyFont="1"/>
    <xf numFmtId="0" fontId="17" fillId="36" borderId="38" xfId="118" applyFont="1" applyFill="1" applyBorder="1"/>
    <xf numFmtId="175" fontId="7" fillId="0" borderId="26" xfId="3531" applyNumberFormat="1" applyFont="1" applyBorder="1"/>
    <xf numFmtId="0" fontId="17" fillId="36" borderId="26" xfId="118" applyFont="1" applyFill="1" applyBorder="1"/>
    <xf numFmtId="10" fontId="7" fillId="0" borderId="38" xfId="118" applyNumberFormat="1" applyFont="1" applyBorder="1"/>
    <xf numFmtId="0" fontId="7" fillId="0" borderId="38" xfId="118" applyFont="1" applyFill="1" applyBorder="1"/>
    <xf numFmtId="175" fontId="7" fillId="0" borderId="38" xfId="3531" applyNumberFormat="1" applyFont="1" applyFill="1" applyBorder="1"/>
    <xf numFmtId="0" fontId="17" fillId="36" borderId="28" xfId="118" applyFont="1" applyFill="1" applyBorder="1"/>
    <xf numFmtId="173" fontId="7" fillId="0" borderId="28" xfId="40" applyFont="1" applyBorder="1" applyAlignment="1">
      <alignment horizontal="center"/>
    </xf>
    <xf numFmtId="175" fontId="7" fillId="0" borderId="28" xfId="3531" applyNumberFormat="1" applyFont="1" applyBorder="1"/>
    <xf numFmtId="0" fontId="17" fillId="36" borderId="9" xfId="118" applyFont="1" applyFill="1" applyBorder="1"/>
    <xf numFmtId="14" fontId="7" fillId="0" borderId="11" xfId="118" applyNumberFormat="1" applyFont="1" applyBorder="1"/>
    <xf numFmtId="0" fontId="17" fillId="36" borderId="12" xfId="118" applyFont="1" applyFill="1" applyBorder="1"/>
    <xf numFmtId="14" fontId="7" fillId="0" borderId="13" xfId="118" applyNumberFormat="1" applyFont="1" applyBorder="1"/>
    <xf numFmtId="0" fontId="7" fillId="0" borderId="13" xfId="118" applyFont="1" applyBorder="1" applyAlignment="1">
      <alignment horizontal="right"/>
    </xf>
    <xf numFmtId="14" fontId="7" fillId="0" borderId="26" xfId="118" applyNumberFormat="1" applyFont="1" applyBorder="1"/>
    <xf numFmtId="14" fontId="7" fillId="0" borderId="0" xfId="118" applyNumberFormat="1" applyFont="1"/>
    <xf numFmtId="14" fontId="7" fillId="0" borderId="38" xfId="118" applyNumberFormat="1" applyFont="1" applyBorder="1"/>
    <xf numFmtId="175" fontId="7" fillId="37" borderId="38" xfId="118" applyNumberFormat="1" applyFont="1" applyFill="1" applyBorder="1"/>
    <xf numFmtId="175" fontId="7" fillId="0" borderId="0" xfId="3531" applyNumberFormat="1" applyFont="1"/>
    <xf numFmtId="175" fontId="7" fillId="0" borderId="38" xfId="118" applyNumberFormat="1" applyFont="1" applyFill="1" applyBorder="1" applyAlignment="1">
      <alignment horizontal="right"/>
    </xf>
    <xf numFmtId="175" fontId="7" fillId="0" borderId="38" xfId="118" applyNumberFormat="1" applyFont="1" applyBorder="1"/>
    <xf numFmtId="175" fontId="7" fillId="0" borderId="0" xfId="118" applyNumberFormat="1" applyFont="1"/>
    <xf numFmtId="179" fontId="7" fillId="0" borderId="38" xfId="40" applyNumberFormat="1" applyFont="1" applyBorder="1"/>
    <xf numFmtId="0" fontId="17" fillId="36" borderId="14" xfId="118" applyFont="1" applyFill="1" applyBorder="1"/>
    <xf numFmtId="179" fontId="7" fillId="0" borderId="28" xfId="40" applyNumberFormat="1" applyFont="1" applyBorder="1"/>
    <xf numFmtId="14" fontId="6" fillId="0" borderId="0" xfId="118" applyNumberFormat="1" applyFont="1"/>
    <xf numFmtId="179" fontId="6" fillId="0" borderId="0" xfId="40" applyNumberFormat="1" applyFont="1"/>
    <xf numFmtId="0" fontId="17" fillId="36" borderId="9" xfId="118" applyFont="1" applyFill="1" applyBorder="1" applyAlignment="1">
      <alignment horizontal="center"/>
    </xf>
    <xf numFmtId="0" fontId="17" fillId="36" borderId="10" xfId="118" applyFont="1" applyFill="1" applyBorder="1"/>
    <xf numFmtId="0" fontId="17" fillId="36" borderId="10" xfId="118" applyFont="1" applyFill="1" applyBorder="1" applyAlignment="1">
      <alignment horizontal="center"/>
    </xf>
    <xf numFmtId="0" fontId="17" fillId="36" borderId="11" xfId="118" applyFont="1" applyFill="1" applyBorder="1" applyAlignment="1">
      <alignment horizontal="center"/>
    </xf>
    <xf numFmtId="14" fontId="7" fillId="0" borderId="26" xfId="118" applyNumberFormat="1" applyFont="1" applyBorder="1" applyAlignment="1">
      <alignment horizontal="center"/>
    </xf>
    <xf numFmtId="0" fontId="7" fillId="0" borderId="26" xfId="118" applyFont="1" applyBorder="1" applyAlignment="1">
      <alignment horizontal="center"/>
    </xf>
    <xf numFmtId="167" fontId="7" fillId="0" borderId="26" xfId="118" applyNumberFormat="1" applyFont="1" applyBorder="1"/>
    <xf numFmtId="0" fontId="7" fillId="0" borderId="11" xfId="118" applyFont="1" applyBorder="1"/>
    <xf numFmtId="14" fontId="7" fillId="0" borderId="38" xfId="118" applyNumberFormat="1" applyFont="1" applyBorder="1" applyAlignment="1">
      <alignment horizontal="center"/>
    </xf>
    <xf numFmtId="0" fontId="7" fillId="0" borderId="38" xfId="118" applyFont="1" applyBorder="1" applyAlignment="1">
      <alignment horizontal="center"/>
    </xf>
    <xf numFmtId="0" fontId="7" fillId="0" borderId="38" xfId="118" applyFont="1" applyBorder="1"/>
    <xf numFmtId="0" fontId="7" fillId="0" borderId="13" xfId="118" applyFont="1" applyBorder="1"/>
    <xf numFmtId="179" fontId="7" fillId="0" borderId="38" xfId="40" applyNumberFormat="1" applyFont="1" applyBorder="1" applyAlignment="1">
      <alignment horizontal="center"/>
    </xf>
    <xf numFmtId="167" fontId="7" fillId="0" borderId="38" xfId="8" applyNumberFormat="1" applyFont="1" applyBorder="1" applyAlignment="1">
      <alignment horizontal="center"/>
    </xf>
    <xf numFmtId="175" fontId="7" fillId="0" borderId="38" xfId="30" applyNumberFormat="1" applyFont="1" applyBorder="1" applyAlignment="1">
      <alignment horizontal="center"/>
    </xf>
    <xf numFmtId="167" fontId="7" fillId="0" borderId="38" xfId="118" applyNumberFormat="1" applyFont="1" applyBorder="1"/>
    <xf numFmtId="179" fontId="7" fillId="0" borderId="13" xfId="118" applyNumberFormat="1" applyFont="1" applyBorder="1"/>
    <xf numFmtId="14" fontId="7" fillId="0" borderId="28" xfId="118" applyNumberFormat="1" applyFont="1" applyBorder="1" applyAlignment="1">
      <alignment horizontal="center"/>
    </xf>
    <xf numFmtId="179" fontId="7" fillId="0" borderId="28" xfId="40" applyNumberFormat="1" applyFont="1" applyBorder="1" applyAlignment="1">
      <alignment horizontal="center"/>
    </xf>
    <xf numFmtId="167" fontId="7" fillId="0" borderId="28" xfId="8" applyNumberFormat="1" applyFont="1" applyBorder="1" applyAlignment="1">
      <alignment horizontal="center"/>
    </xf>
    <xf numFmtId="175" fontId="7" fillId="0" borderId="28" xfId="30" applyNumberFormat="1" applyFont="1" applyBorder="1" applyAlignment="1">
      <alignment horizontal="center"/>
    </xf>
    <xf numFmtId="167" fontId="7" fillId="0" borderId="28" xfId="118" applyNumberFormat="1" applyFont="1" applyBorder="1"/>
    <xf numFmtId="175" fontId="7" fillId="0" borderId="28" xfId="118" applyNumberFormat="1" applyFont="1" applyBorder="1"/>
    <xf numFmtId="179" fontId="7" fillId="0" borderId="28" xfId="118" applyNumberFormat="1" applyFont="1" applyBorder="1"/>
    <xf numFmtId="167" fontId="17" fillId="36" borderId="11" xfId="8" applyNumberFormat="1" applyFont="1" applyFill="1" applyBorder="1" applyAlignment="1">
      <alignment horizontal="center"/>
    </xf>
    <xf numFmtId="17" fontId="7" fillId="0" borderId="0" xfId="118" applyNumberFormat="1" applyFont="1" applyFill="1"/>
    <xf numFmtId="173" fontId="7" fillId="0" borderId="0" xfId="40" applyFont="1"/>
    <xf numFmtId="173" fontId="7" fillId="0" borderId="0" xfId="118" applyNumberFormat="1" applyFont="1"/>
    <xf numFmtId="1" fontId="7" fillId="0" borderId="38" xfId="40" applyNumberFormat="1" applyFont="1" applyBorder="1" applyAlignment="1">
      <alignment horizontal="right"/>
    </xf>
    <xf numFmtId="185" fontId="7" fillId="0" borderId="38" xfId="8" applyNumberFormat="1" applyFont="1" applyBorder="1" applyAlignment="1">
      <alignment horizontal="center"/>
    </xf>
    <xf numFmtId="185" fontId="7" fillId="0" borderId="28" xfId="8" applyNumberFormat="1" applyFont="1" applyBorder="1" applyAlignment="1">
      <alignment horizontal="center"/>
    </xf>
    <xf numFmtId="179" fontId="7" fillId="0" borderId="16" xfId="118" applyNumberFormat="1" applyFont="1" applyBorder="1"/>
    <xf numFmtId="10" fontId="6" fillId="0" borderId="0" xfId="118" applyNumberFormat="1" applyFont="1"/>
    <xf numFmtId="0" fontId="7" fillId="0" borderId="11" xfId="118" applyFont="1" applyBorder="1" applyAlignment="1">
      <alignment horizontal="center"/>
    </xf>
    <xf numFmtId="179" fontId="7" fillId="0" borderId="13" xfId="40" applyNumberFormat="1" applyFont="1" applyBorder="1" applyAlignment="1">
      <alignment horizontal="center"/>
    </xf>
    <xf numFmtId="179" fontId="7" fillId="0" borderId="38" xfId="118" applyNumberFormat="1" applyFont="1" applyBorder="1"/>
    <xf numFmtId="179" fontId="7" fillId="0" borderId="16" xfId="40" applyNumberFormat="1" applyFont="1" applyBorder="1" applyAlignment="1">
      <alignment horizontal="center"/>
    </xf>
    <xf numFmtId="0" fontId="74" fillId="35" borderId="0" xfId="0" applyFont="1" applyFill="1"/>
    <xf numFmtId="14" fontId="40" fillId="0" borderId="0" xfId="0" applyNumberFormat="1" applyFont="1"/>
    <xf numFmtId="0" fontId="40" fillId="0" borderId="0" xfId="0" applyFont="1"/>
    <xf numFmtId="175" fontId="74" fillId="35" borderId="0" xfId="30" applyNumberFormat="1" applyFont="1" applyFill="1"/>
    <xf numFmtId="173" fontId="40" fillId="0" borderId="0" xfId="8" applyFont="1"/>
    <xf numFmtId="175" fontId="40" fillId="0" borderId="0" xfId="30" applyNumberFormat="1" applyFont="1"/>
    <xf numFmtId="10" fontId="40" fillId="0" borderId="0" xfId="30" applyNumberFormat="1" applyFont="1"/>
    <xf numFmtId="0" fontId="40" fillId="0" borderId="0" xfId="0" applyFont="1" applyAlignment="1">
      <alignment horizontal="center"/>
    </xf>
    <xf numFmtId="0" fontId="74" fillId="35" borderId="0" xfId="0" applyFont="1" applyFill="1" applyAlignment="1">
      <alignment horizontal="center"/>
    </xf>
    <xf numFmtId="14" fontId="7" fillId="0" borderId="26" xfId="0" applyNumberFormat="1" applyFont="1" applyBorder="1"/>
    <xf numFmtId="0" fontId="7" fillId="0" borderId="26" xfId="0" applyFont="1" applyBorder="1"/>
    <xf numFmtId="14" fontId="7" fillId="0" borderId="38" xfId="0" applyNumberFormat="1" applyFont="1" applyBorder="1"/>
    <xf numFmtId="0" fontId="7" fillId="0" borderId="38" xfId="0" applyFont="1" applyBorder="1"/>
    <xf numFmtId="175" fontId="7" fillId="0" borderId="38" xfId="30" applyNumberFormat="1" applyFont="1" applyBorder="1"/>
    <xf numFmtId="173" fontId="7" fillId="0" borderId="38" xfId="8" applyFont="1" applyBorder="1"/>
    <xf numFmtId="14" fontId="7" fillId="0" borderId="28" xfId="0" applyNumberFormat="1" applyFont="1" applyBorder="1"/>
    <xf numFmtId="0" fontId="7" fillId="0" borderId="28" xfId="0" applyFont="1" applyBorder="1"/>
    <xf numFmtId="175" fontId="7" fillId="0" borderId="28" xfId="30" applyNumberFormat="1" applyFont="1" applyBorder="1"/>
    <xf numFmtId="173" fontId="7" fillId="0" borderId="28" xfId="8" applyFont="1" applyBorder="1"/>
    <xf numFmtId="0" fontId="75" fillId="35" borderId="0" xfId="118" applyFont="1" applyFill="1"/>
    <xf numFmtId="173" fontId="75" fillId="35" borderId="0" xfId="8" applyFont="1" applyFill="1"/>
    <xf numFmtId="0" fontId="12" fillId="0" borderId="0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left" vertical="center" wrapText="1"/>
    </xf>
    <xf numFmtId="183" fontId="12" fillId="0" borderId="1" xfId="0" applyNumberFormat="1" applyFont="1" applyFill="1" applyBorder="1"/>
    <xf numFmtId="193" fontId="12" fillId="0" borderId="1" xfId="8" applyNumberFormat="1" applyFont="1" applyFill="1" applyBorder="1"/>
    <xf numFmtId="0" fontId="12" fillId="9" borderId="4" xfId="0" applyFont="1" applyFill="1" applyBorder="1" applyAlignment="1">
      <alignment horizontal="center"/>
    </xf>
    <xf numFmtId="178" fontId="12" fillId="0" borderId="1" xfId="0" applyNumberFormat="1" applyFont="1" applyFill="1" applyBorder="1"/>
    <xf numFmtId="179" fontId="12" fillId="0" borderId="1" xfId="8" applyNumberFormat="1" applyFont="1" applyFill="1" applyBorder="1"/>
    <xf numFmtId="0" fontId="40" fillId="0" borderId="1" xfId="0" applyFont="1" applyFill="1" applyBorder="1" applyAlignment="1">
      <alignment horizontal="center"/>
    </xf>
    <xf numFmtId="183" fontId="40" fillId="0" borderId="1" xfId="0" applyNumberFormat="1" applyFont="1" applyFill="1" applyBorder="1"/>
    <xf numFmtId="178" fontId="40" fillId="0" borderId="1" xfId="0" applyNumberFormat="1" applyFont="1" applyFill="1" applyBorder="1"/>
    <xf numFmtId="179" fontId="40" fillId="0" borderId="1" xfId="8" applyNumberFormat="1" applyFont="1" applyFill="1" applyBorder="1"/>
    <xf numFmtId="0" fontId="40" fillId="9" borderId="1" xfId="0" applyFont="1" applyFill="1" applyBorder="1" applyAlignment="1">
      <alignment horizontal="center"/>
    </xf>
    <xf numFmtId="193" fontId="40" fillId="9" borderId="1" xfId="8" applyNumberFormat="1" applyFont="1" applyFill="1" applyBorder="1"/>
    <xf numFmtId="173" fontId="40" fillId="0" borderId="1" xfId="8" applyFont="1" applyBorder="1"/>
    <xf numFmtId="173" fontId="40" fillId="0" borderId="1" xfId="8" applyNumberFormat="1" applyFont="1" applyBorder="1"/>
    <xf numFmtId="0" fontId="40" fillId="8" borderId="0" xfId="0" applyFont="1" applyFill="1"/>
    <xf numFmtId="173" fontId="40" fillId="8" borderId="0" xfId="8" applyFont="1" applyFill="1"/>
    <xf numFmtId="0" fontId="22" fillId="0" borderId="0" xfId="0" applyFont="1"/>
    <xf numFmtId="14" fontId="40" fillId="0" borderId="1" xfId="0" applyNumberFormat="1" applyFont="1" applyFill="1" applyBorder="1"/>
    <xf numFmtId="1" fontId="40" fillId="0" borderId="1" xfId="0" applyNumberFormat="1" applyFont="1" applyFill="1" applyBorder="1"/>
    <xf numFmtId="0" fontId="40" fillId="0" borderId="0" xfId="0" applyFont="1" applyFill="1" applyBorder="1" applyAlignment="1">
      <alignment horizontal="center"/>
    </xf>
    <xf numFmtId="173" fontId="40" fillId="0" borderId="0" xfId="8" applyFont="1" applyBorder="1"/>
    <xf numFmtId="1" fontId="12" fillId="0" borderId="1" xfId="0" applyNumberFormat="1" applyFont="1" applyFill="1" applyBorder="1"/>
    <xf numFmtId="0" fontId="7" fillId="0" borderId="0" xfId="0" applyFont="1" applyFill="1" applyBorder="1" applyAlignment="1">
      <alignment vertical="center" wrapText="1"/>
    </xf>
    <xf numFmtId="193" fontId="40" fillId="0" borderId="1" xfId="8" applyNumberFormat="1" applyFont="1" applyFill="1" applyBorder="1"/>
    <xf numFmtId="0" fontId="11" fillId="0" borderId="0" xfId="0" applyFont="1"/>
    <xf numFmtId="0" fontId="12" fillId="9" borderId="1" xfId="0" applyFont="1" applyFill="1" applyBorder="1" applyAlignment="1">
      <alignment horizontal="center"/>
    </xf>
    <xf numFmtId="49" fontId="40" fillId="0" borderId="1" xfId="0" applyNumberFormat="1" applyFont="1" applyFill="1" applyBorder="1"/>
    <xf numFmtId="178" fontId="40" fillId="0" borderId="0" xfId="0" applyNumberFormat="1" applyFont="1" applyFill="1" applyBorder="1"/>
    <xf numFmtId="176" fontId="7" fillId="9" borderId="1" xfId="0" applyNumberFormat="1" applyFont="1" applyFill="1" applyBorder="1"/>
    <xf numFmtId="176" fontId="12" fillId="9" borderId="1" xfId="30" applyNumberFormat="1" applyFont="1" applyFill="1" applyBorder="1"/>
    <xf numFmtId="0" fontId="40" fillId="11" borderId="1" xfId="0" applyFont="1" applyFill="1" applyBorder="1" applyAlignment="1">
      <alignment horizontal="center"/>
    </xf>
    <xf numFmtId="1" fontId="40" fillId="11" borderId="1" xfId="0" applyNumberFormat="1" applyFont="1" applyFill="1" applyBorder="1"/>
    <xf numFmtId="0" fontId="40" fillId="0" borderId="4" xfId="0" applyFont="1" applyFill="1" applyBorder="1" applyAlignment="1">
      <alignment horizontal="center"/>
    </xf>
    <xf numFmtId="49" fontId="40" fillId="0" borderId="4" xfId="0" applyNumberFormat="1" applyFont="1" applyFill="1" applyBorder="1"/>
    <xf numFmtId="1" fontId="40" fillId="40" borderId="1" xfId="0" applyNumberFormat="1" applyFont="1" applyFill="1" applyBorder="1"/>
    <xf numFmtId="0" fontId="7" fillId="0" borderId="0" xfId="0" applyFont="1" applyBorder="1" applyAlignment="1">
      <alignment horizontal="left" vertical="center" wrapText="1"/>
    </xf>
    <xf numFmtId="178" fontId="7" fillId="9" borderId="6" xfId="0" applyNumberFormat="1" applyFont="1" applyFill="1" applyBorder="1"/>
    <xf numFmtId="0" fontId="38" fillId="0" borderId="0" xfId="0" applyFont="1" applyFill="1" applyBorder="1"/>
    <xf numFmtId="0" fontId="27" fillId="0" borderId="0" xfId="0" applyFont="1"/>
    <xf numFmtId="181" fontId="38" fillId="0" borderId="0" xfId="0" applyNumberFormat="1" applyFont="1" applyFill="1"/>
    <xf numFmtId="174" fontId="7" fillId="9" borderId="6" xfId="8" applyNumberFormat="1" applyFont="1" applyFill="1" applyBorder="1"/>
    <xf numFmtId="180" fontId="7" fillId="0" borderId="0" xfId="24" applyNumberFormat="1" applyFont="1" applyFill="1"/>
    <xf numFmtId="9" fontId="7" fillId="0" borderId="0" xfId="0" applyNumberFormat="1" applyFont="1" applyFill="1"/>
    <xf numFmtId="14" fontId="7" fillId="0" borderId="0" xfId="0" applyNumberFormat="1" applyFont="1" applyFill="1"/>
    <xf numFmtId="10" fontId="7" fillId="0" borderId="0" xfId="0" applyNumberFormat="1" applyFont="1" applyFill="1"/>
    <xf numFmtId="14" fontId="7" fillId="0" borderId="28" xfId="0" applyNumberFormat="1" applyFont="1" applyFill="1" applyBorder="1"/>
    <xf numFmtId="14" fontId="7" fillId="0" borderId="6" xfId="0" applyNumberFormat="1" applyFont="1" applyFill="1" applyBorder="1"/>
    <xf numFmtId="178" fontId="7" fillId="0" borderId="7" xfId="0" applyNumberFormat="1" applyFont="1" applyFill="1" applyBorder="1"/>
    <xf numFmtId="0" fontId="7" fillId="40" borderId="0" xfId="0" applyFont="1" applyFill="1" applyAlignment="1">
      <alignment horizontal="center"/>
    </xf>
    <xf numFmtId="0" fontId="40" fillId="40" borderId="0" xfId="0" applyFont="1" applyFill="1" applyAlignment="1">
      <alignment horizontal="center"/>
    </xf>
    <xf numFmtId="172" fontId="40" fillId="40" borderId="0" xfId="24" applyFont="1" applyFill="1" applyAlignment="1">
      <alignment horizontal="center"/>
    </xf>
    <xf numFmtId="0" fontId="12" fillId="40" borderId="0" xfId="0" applyFont="1" applyFill="1" applyAlignment="1">
      <alignment horizontal="center"/>
    </xf>
    <xf numFmtId="172" fontId="12" fillId="40" borderId="0" xfId="24" applyFont="1" applyFill="1" applyAlignment="1">
      <alignment horizontal="center"/>
    </xf>
    <xf numFmtId="0" fontId="7" fillId="40" borderId="0" xfId="0" applyFont="1" applyFill="1"/>
    <xf numFmtId="0" fontId="22" fillId="0" borderId="0" xfId="0" applyFont="1" applyFill="1"/>
    <xf numFmtId="0" fontId="0" fillId="40" borderId="0" xfId="0" applyFill="1"/>
    <xf numFmtId="0" fontId="12" fillId="0" borderId="0" xfId="0" applyFont="1" applyFill="1" applyBorder="1" applyAlignment="1">
      <alignment vertical="center"/>
    </xf>
    <xf numFmtId="175" fontId="7" fillId="0" borderId="0" xfId="0" applyNumberFormat="1" applyFont="1" applyFill="1"/>
    <xf numFmtId="0" fontId="12" fillId="0" borderId="0" xfId="0" applyFont="1" applyAlignment="1"/>
    <xf numFmtId="0" fontId="12" fillId="40" borderId="0" xfId="0" applyFont="1" applyFill="1"/>
    <xf numFmtId="168" fontId="0" fillId="0" borderId="0" xfId="0" applyNumberFormat="1"/>
    <xf numFmtId="9" fontId="12" fillId="0" borderId="0" xfId="30" applyFont="1"/>
    <xf numFmtId="175" fontId="12" fillId="40" borderId="0" xfId="30" applyNumberFormat="1" applyFont="1" applyFill="1"/>
    <xf numFmtId="175" fontId="7" fillId="40" borderId="0" xfId="0" applyNumberFormat="1" applyFont="1" applyFill="1"/>
    <xf numFmtId="174" fontId="12" fillId="9" borderId="6" xfId="8" applyNumberFormat="1" applyFont="1" applyFill="1" applyBorder="1"/>
    <xf numFmtId="176" fontId="7" fillId="40" borderId="0" xfId="0" applyNumberFormat="1" applyFont="1" applyFill="1"/>
    <xf numFmtId="0" fontId="12" fillId="0" borderId="0" xfId="0" applyFont="1" applyFill="1" applyBorder="1"/>
    <xf numFmtId="198" fontId="12" fillId="0" borderId="0" xfId="0" applyNumberFormat="1" applyFont="1"/>
    <xf numFmtId="0" fontId="12" fillId="0" borderId="0" xfId="0" applyFont="1" applyFill="1"/>
    <xf numFmtId="0" fontId="40" fillId="0" borderId="0" xfId="0" applyFont="1" applyFill="1"/>
    <xf numFmtId="175" fontId="12" fillId="0" borderId="0" xfId="0" applyNumberFormat="1" applyFont="1"/>
    <xf numFmtId="172" fontId="12" fillId="0" borderId="0" xfId="24" applyNumberFormat="1" applyFont="1"/>
    <xf numFmtId="10" fontId="12" fillId="0" borderId="0" xfId="0" applyNumberFormat="1" applyFont="1"/>
    <xf numFmtId="14" fontId="12" fillId="0" borderId="0" xfId="0" applyNumberFormat="1" applyFont="1"/>
    <xf numFmtId="170" fontId="12" fillId="0" borderId="0" xfId="0" applyNumberFormat="1" applyFont="1"/>
    <xf numFmtId="14" fontId="12" fillId="0" borderId="0" xfId="0" applyNumberFormat="1" applyFont="1" applyFill="1" applyBorder="1"/>
    <xf numFmtId="177" fontId="12" fillId="0" borderId="0" xfId="0" applyNumberFormat="1" applyFont="1" applyFill="1" applyBorder="1"/>
    <xf numFmtId="9" fontId="11" fillId="0" borderId="0" xfId="0" applyNumberFormat="1" applyFont="1"/>
    <xf numFmtId="175" fontId="11" fillId="0" borderId="0" xfId="0" applyNumberFormat="1" applyFont="1"/>
    <xf numFmtId="172" fontId="17" fillId="0" borderId="0" xfId="0" applyNumberFormat="1" applyFont="1" applyFill="1"/>
    <xf numFmtId="173" fontId="28" fillId="6" borderId="6" xfId="8" applyFont="1" applyFill="1" applyBorder="1"/>
    <xf numFmtId="0" fontId="11" fillId="41" borderId="0" xfId="0" applyFont="1" applyFill="1"/>
    <xf numFmtId="0" fontId="6" fillId="9" borderId="7" xfId="0" applyFont="1" applyFill="1" applyBorder="1"/>
    <xf numFmtId="0" fontId="0" fillId="9" borderId="8" xfId="0" applyFill="1" applyBorder="1"/>
    <xf numFmtId="0" fontId="66" fillId="9" borderId="9" xfId="0" applyFont="1" applyFill="1" applyBorder="1"/>
    <xf numFmtId="164" fontId="67" fillId="9" borderId="11" xfId="0" applyNumberFormat="1" applyFont="1" applyFill="1" applyBorder="1"/>
    <xf numFmtId="0" fontId="66" fillId="9" borderId="14" xfId="0" applyFont="1" applyFill="1" applyBorder="1"/>
    <xf numFmtId="10" fontId="67" fillId="9" borderId="16" xfId="0" applyNumberFormat="1" applyFont="1" applyFill="1" applyBorder="1"/>
    <xf numFmtId="173" fontId="11" fillId="9" borderId="12" xfId="47" applyNumberFormat="1" applyFont="1" applyFill="1" applyBorder="1" applyAlignment="1">
      <alignment horizontal="center"/>
    </xf>
    <xf numFmtId="175" fontId="11" fillId="9" borderId="28" xfId="48" applyNumberFormat="1" applyFont="1" applyFill="1" applyBorder="1" applyAlignment="1">
      <alignment horizontal="center"/>
    </xf>
    <xf numFmtId="173" fontId="11" fillId="9" borderId="14" xfId="47" applyNumberFormat="1" applyFont="1" applyFill="1" applyBorder="1" applyAlignment="1">
      <alignment horizontal="center"/>
    </xf>
    <xf numFmtId="175" fontId="11" fillId="9" borderId="6" xfId="48" applyNumberFormat="1" applyFont="1" applyFill="1" applyBorder="1" applyAlignment="1">
      <alignment horizontal="center"/>
    </xf>
    <xf numFmtId="10" fontId="0" fillId="0" borderId="4" xfId="0" applyNumberFormat="1" applyBorder="1"/>
    <xf numFmtId="0" fontId="12" fillId="0" borderId="0" xfId="0" applyFont="1" applyFill="1" applyBorder="1" applyAlignment="1">
      <alignment vertical="center" wrapText="1"/>
    </xf>
    <xf numFmtId="0" fontId="40" fillId="8" borderId="0" xfId="0" applyFont="1" applyFill="1" applyAlignment="1">
      <alignment horizontal="center"/>
    </xf>
    <xf numFmtId="172" fontId="12" fillId="8" borderId="0" xfId="24" applyFont="1" applyFill="1" applyAlignment="1">
      <alignment horizontal="center"/>
    </xf>
    <xf numFmtId="0" fontId="7" fillId="8" borderId="0" xfId="0" applyFont="1" applyFill="1"/>
    <xf numFmtId="166" fontId="7" fillId="8" borderId="0" xfId="0" applyNumberFormat="1" applyFont="1" applyFill="1"/>
    <xf numFmtId="0" fontId="6" fillId="0" borderId="0" xfId="26" applyFont="1" applyAlignment="1">
      <alignment horizontal="left" vertical="center" wrapText="1"/>
    </xf>
    <xf numFmtId="164" fontId="76" fillId="0" borderId="49" xfId="8" applyNumberFormat="1" applyFont="1" applyBorder="1"/>
    <xf numFmtId="173" fontId="12" fillId="0" borderId="44" xfId="8" applyFont="1" applyBorder="1" applyAlignment="1">
      <alignment horizontal="center"/>
    </xf>
    <xf numFmtId="173" fontId="12" fillId="0" borderId="45" xfId="8" applyFont="1" applyBorder="1"/>
    <xf numFmtId="173" fontId="12" fillId="0" borderId="46" xfId="8" applyFont="1" applyBorder="1" applyAlignment="1">
      <alignment horizontal="center"/>
    </xf>
    <xf numFmtId="173" fontId="12" fillId="0" borderId="47" xfId="8" applyFont="1" applyBorder="1"/>
    <xf numFmtId="183" fontId="12" fillId="0" borderId="47" xfId="30" applyNumberFormat="1" applyFont="1" applyBorder="1"/>
    <xf numFmtId="173" fontId="12" fillId="0" borderId="48" xfId="8" applyFont="1" applyBorder="1" applyAlignment="1">
      <alignment horizontal="center"/>
    </xf>
    <xf numFmtId="175" fontId="12" fillId="0" borderId="47" xfId="30" applyNumberFormat="1" applyFont="1" applyBorder="1"/>
    <xf numFmtId="164" fontId="76" fillId="0" borderId="0" xfId="8" applyNumberFormat="1" applyFont="1" applyBorder="1"/>
    <xf numFmtId="164" fontId="76" fillId="0" borderId="1" xfId="8" applyNumberFormat="1" applyFont="1" applyBorder="1"/>
    <xf numFmtId="0" fontId="77" fillId="42" borderId="0" xfId="0" applyFont="1" applyFill="1" applyBorder="1"/>
    <xf numFmtId="0" fontId="78" fillId="42" borderId="0" xfId="0" applyFont="1" applyFill="1" applyBorder="1"/>
    <xf numFmtId="0" fontId="79" fillId="42" borderId="0" xfId="0" applyFont="1" applyFill="1" applyBorder="1" applyAlignment="1">
      <alignment horizontal="left"/>
    </xf>
    <xf numFmtId="0" fontId="78" fillId="0" borderId="0" xfId="0" applyFont="1" applyAlignment="1">
      <alignment horizontal="center"/>
    </xf>
    <xf numFmtId="0" fontId="86" fillId="42" borderId="0" xfId="0" applyFont="1" applyFill="1" applyAlignment="1"/>
    <xf numFmtId="0" fontId="87" fillId="42" borderId="0" xfId="0" applyFont="1" applyFill="1" applyAlignment="1"/>
    <xf numFmtId="0" fontId="88" fillId="42" borderId="0" xfId="0" applyFont="1" applyFill="1" applyBorder="1"/>
    <xf numFmtId="0" fontId="71" fillId="42" borderId="0" xfId="3532" applyFill="1" applyBorder="1"/>
    <xf numFmtId="0" fontId="71" fillId="42" borderId="0" xfId="3532" applyFill="1" applyAlignment="1" applyProtection="1">
      <alignment horizontal="left"/>
    </xf>
    <xf numFmtId="0" fontId="2" fillId="0" borderId="0" xfId="3527" applyFont="1" applyBorder="1"/>
    <xf numFmtId="0" fontId="90" fillId="0" borderId="0" xfId="0" applyFont="1"/>
    <xf numFmtId="9" fontId="91" fillId="0" borderId="0" xfId="0" applyNumberFormat="1" applyFont="1" applyAlignment="1">
      <alignment horizontal="left"/>
    </xf>
    <xf numFmtId="14" fontId="91" fillId="0" borderId="0" xfId="0" applyNumberFormat="1" applyFont="1" applyBorder="1" applyAlignment="1">
      <alignment horizontal="left"/>
    </xf>
    <xf numFmtId="14" fontId="91" fillId="0" borderId="0" xfId="0" applyNumberFormat="1" applyFont="1" applyAlignment="1">
      <alignment horizontal="left"/>
    </xf>
    <xf numFmtId="0" fontId="91" fillId="0" borderId="54" xfId="0" applyFont="1" applyBorder="1" applyAlignment="1">
      <alignment horizontal="center"/>
    </xf>
    <xf numFmtId="0" fontId="91" fillId="0" borderId="19" xfId="0" applyFont="1" applyBorder="1" applyAlignment="1">
      <alignment horizontal="center"/>
    </xf>
    <xf numFmtId="14" fontId="91" fillId="0" borderId="19" xfId="0" applyNumberFormat="1" applyFont="1" applyBorder="1" applyAlignment="1">
      <alignment horizontal="center"/>
    </xf>
    <xf numFmtId="0" fontId="91" fillId="0" borderId="0" xfId="0" applyFont="1" applyAlignment="1">
      <alignment horizontal="center"/>
    </xf>
    <xf numFmtId="0" fontId="92" fillId="0" borderId="0" xfId="0" applyFont="1"/>
    <xf numFmtId="14" fontId="92" fillId="0" borderId="0" xfId="0" applyNumberFormat="1" applyFont="1"/>
    <xf numFmtId="9" fontId="92" fillId="0" borderId="0" xfId="0" applyNumberFormat="1" applyFont="1"/>
    <xf numFmtId="177" fontId="92" fillId="0" borderId="0" xfId="0" applyNumberFormat="1" applyFont="1"/>
    <xf numFmtId="0" fontId="92" fillId="0" borderId="12" xfId="0" applyFont="1" applyBorder="1"/>
    <xf numFmtId="0" fontId="92" fillId="0" borderId="13" xfId="0" applyFont="1" applyBorder="1"/>
    <xf numFmtId="0" fontId="92" fillId="0" borderId="12" xfId="0" applyFont="1" applyBorder="1" applyAlignment="1">
      <alignment horizontal="center"/>
    </xf>
    <xf numFmtId="0" fontId="92" fillId="0" borderId="13" xfId="0" applyFont="1" applyBorder="1" applyAlignment="1">
      <alignment horizontal="center"/>
    </xf>
    <xf numFmtId="10" fontId="92" fillId="0" borderId="13" xfId="0" applyNumberFormat="1" applyFont="1" applyBorder="1" applyAlignment="1">
      <alignment horizontal="center"/>
    </xf>
    <xf numFmtId="10" fontId="92" fillId="0" borderId="0" xfId="0" applyNumberFormat="1" applyFont="1"/>
    <xf numFmtId="0" fontId="92" fillId="0" borderId="14" xfId="0" applyFont="1" applyBorder="1" applyAlignment="1">
      <alignment horizontal="center"/>
    </xf>
    <xf numFmtId="0" fontId="92" fillId="0" borderId="16" xfId="0" applyNumberFormat="1" applyFont="1" applyBorder="1" applyAlignment="1">
      <alignment horizontal="center"/>
    </xf>
    <xf numFmtId="0" fontId="92" fillId="0" borderId="0" xfId="0" applyNumberFormat="1" applyFont="1"/>
    <xf numFmtId="0" fontId="92" fillId="0" borderId="0" xfId="0" applyFont="1" applyBorder="1"/>
    <xf numFmtId="0" fontId="92" fillId="0" borderId="0" xfId="0" applyFont="1" applyBorder="1" applyAlignment="1">
      <alignment horizontal="center"/>
    </xf>
    <xf numFmtId="10" fontId="92" fillId="0" borderId="0" xfId="0" applyNumberFormat="1" applyFont="1" applyBorder="1" applyAlignment="1">
      <alignment horizontal="center"/>
    </xf>
    <xf numFmtId="10" fontId="92" fillId="0" borderId="0" xfId="0" applyNumberFormat="1" applyFont="1" applyBorder="1"/>
    <xf numFmtId="176" fontId="92" fillId="0" borderId="0" xfId="0" applyNumberFormat="1" applyFont="1" applyBorder="1" applyAlignment="1">
      <alignment horizontal="center"/>
    </xf>
    <xf numFmtId="176" fontId="92" fillId="0" borderId="0" xfId="0" applyNumberFormat="1" applyFont="1" applyBorder="1"/>
    <xf numFmtId="176" fontId="92" fillId="0" borderId="13" xfId="0" applyNumberFormat="1" applyFont="1" applyBorder="1"/>
    <xf numFmtId="0" fontId="92" fillId="0" borderId="15" xfId="0" applyNumberFormat="1" applyFont="1" applyBorder="1" applyAlignment="1">
      <alignment horizontal="center"/>
    </xf>
    <xf numFmtId="0" fontId="92" fillId="0" borderId="15" xfId="0" applyFont="1" applyBorder="1"/>
    <xf numFmtId="0" fontId="92" fillId="0" borderId="16" xfId="0" applyFont="1" applyBorder="1"/>
    <xf numFmtId="0" fontId="92" fillId="0" borderId="0" xfId="0" applyFont="1" applyAlignment="1">
      <alignment horizontal="center"/>
    </xf>
    <xf numFmtId="10" fontId="92" fillId="0" borderId="0" xfId="30" applyNumberFormat="1" applyFont="1" applyAlignment="1">
      <alignment horizontal="center"/>
    </xf>
    <xf numFmtId="0" fontId="7" fillId="0" borderId="0" xfId="118" applyFont="1"/>
    <xf numFmtId="0" fontId="93" fillId="0" borderId="0" xfId="118" applyFont="1"/>
    <xf numFmtId="0" fontId="72" fillId="0" borderId="0" xfId="118" applyFont="1"/>
    <xf numFmtId="0" fontId="72" fillId="0" borderId="0" xfId="118" applyFont="1" applyFill="1"/>
    <xf numFmtId="173" fontId="72" fillId="0" borderId="0" xfId="118" applyNumberFormat="1" applyFont="1"/>
    <xf numFmtId="170" fontId="72" fillId="0" borderId="0" xfId="118" applyNumberFormat="1" applyFont="1"/>
    <xf numFmtId="180" fontId="7" fillId="0" borderId="1" xfId="24" applyNumberFormat="1" applyFont="1" applyFill="1" applyBorder="1"/>
    <xf numFmtId="175" fontId="7" fillId="40" borderId="1" xfId="0" applyNumberFormat="1" applyFont="1" applyFill="1" applyBorder="1"/>
    <xf numFmtId="14" fontId="7" fillId="0" borderId="1" xfId="0" applyNumberFormat="1" applyFont="1" applyFill="1" applyBorder="1"/>
    <xf numFmtId="176" fontId="7" fillId="40" borderId="1" xfId="0" applyNumberFormat="1" applyFont="1" applyFill="1" applyBorder="1"/>
    <xf numFmtId="178" fontId="7" fillId="9" borderId="1" xfId="0" applyNumberFormat="1" applyFont="1" applyFill="1" applyBorder="1"/>
    <xf numFmtId="177" fontId="7" fillId="0" borderId="1" xfId="0" applyNumberFormat="1" applyFont="1" applyFill="1" applyBorder="1"/>
    <xf numFmtId="0" fontId="7" fillId="40" borderId="1" xfId="0" applyFont="1" applyFill="1" applyBorder="1" applyAlignment="1">
      <alignment horizontal="center"/>
    </xf>
    <xf numFmtId="0" fontId="12" fillId="40" borderId="1" xfId="0" applyFont="1" applyFill="1" applyBorder="1" applyAlignment="1">
      <alignment horizontal="center"/>
    </xf>
    <xf numFmtId="174" fontId="12" fillId="9" borderId="1" xfId="8" applyNumberFormat="1" applyFont="1" applyFill="1" applyBorder="1"/>
    <xf numFmtId="198" fontId="12" fillId="0" borderId="1" xfId="0" applyNumberFormat="1" applyFont="1" applyBorder="1"/>
    <xf numFmtId="0" fontId="40" fillId="40" borderId="1" xfId="0" applyFont="1" applyFill="1" applyBorder="1" applyAlignment="1">
      <alignment horizontal="center"/>
    </xf>
    <xf numFmtId="172" fontId="12" fillId="40" borderId="1" xfId="24" applyFont="1" applyFill="1" applyBorder="1" applyAlignment="1">
      <alignment horizontal="center"/>
    </xf>
    <xf numFmtId="178" fontId="12" fillId="0" borderId="1" xfId="0" applyNumberFormat="1" applyFont="1" applyBorder="1"/>
    <xf numFmtId="173" fontId="12" fillId="9" borderId="1" xfId="8" applyNumberFormat="1" applyFont="1" applyFill="1" applyBorder="1"/>
    <xf numFmtId="2" fontId="12" fillId="0" borderId="1" xfId="0" applyNumberFormat="1" applyFont="1" applyBorder="1"/>
    <xf numFmtId="0" fontId="7" fillId="0" borderId="1" xfId="118" applyFont="1" applyBorder="1" applyAlignment="1">
      <alignment horizontal="center"/>
    </xf>
    <xf numFmtId="173" fontId="7" fillId="0" borderId="1" xfId="10" applyFont="1" applyBorder="1" applyAlignment="1">
      <alignment horizontal="center"/>
    </xf>
    <xf numFmtId="0" fontId="6" fillId="0" borderId="4" xfId="118" applyBorder="1" applyAlignment="1">
      <alignment horizontal="center"/>
    </xf>
    <xf numFmtId="183" fontId="6" fillId="0" borderId="4" xfId="118" applyNumberFormat="1" applyBorder="1"/>
    <xf numFmtId="10" fontId="6" fillId="0" borderId="4" xfId="118" applyNumberFormat="1" applyBorder="1"/>
    <xf numFmtId="0" fontId="6" fillId="0" borderId="4" xfId="118" applyFont="1" applyBorder="1" applyAlignment="1">
      <alignment horizontal="center"/>
    </xf>
    <xf numFmtId="14" fontId="6" fillId="0" borderId="4" xfId="118" applyNumberFormat="1" applyBorder="1"/>
    <xf numFmtId="2" fontId="6" fillId="0" borderId="4" xfId="118" applyNumberFormat="1" applyBorder="1"/>
    <xf numFmtId="2" fontId="6" fillId="0" borderId="1" xfId="118" applyNumberFormat="1" applyBorder="1"/>
    <xf numFmtId="0" fontId="6" fillId="0" borderId="3" xfId="118" applyBorder="1" applyAlignment="1">
      <alignment horizontal="center"/>
    </xf>
    <xf numFmtId="179" fontId="6" fillId="0" borderId="3" xfId="10" applyNumberFormat="1" applyFont="1" applyBorder="1"/>
    <xf numFmtId="174" fontId="7" fillId="0" borderId="1" xfId="10" applyNumberFormat="1" applyFont="1" applyFill="1" applyBorder="1"/>
    <xf numFmtId="173" fontId="7" fillId="0" borderId="1" xfId="10" applyFont="1" applyFill="1" applyBorder="1"/>
    <xf numFmtId="0" fontId="7" fillId="0" borderId="0" xfId="118" applyFont="1" applyFill="1" applyBorder="1"/>
    <xf numFmtId="173" fontId="7" fillId="38" borderId="0" xfId="10" applyFont="1" applyFill="1" applyBorder="1"/>
    <xf numFmtId="173" fontId="7" fillId="0" borderId="0" xfId="10" applyFont="1" applyFill="1" applyBorder="1"/>
    <xf numFmtId="0" fontId="6" fillId="0" borderId="0" xfId="118" applyBorder="1"/>
    <xf numFmtId="0" fontId="0" fillId="0" borderId="0" xfId="0" applyBorder="1"/>
    <xf numFmtId="0" fontId="21" fillId="0" borderId="0" xfId="118" applyFont="1" applyFill="1" applyBorder="1"/>
    <xf numFmtId="180" fontId="21" fillId="0" borderId="0" xfId="45" applyNumberFormat="1" applyFont="1" applyFill="1" applyBorder="1"/>
    <xf numFmtId="14" fontId="21" fillId="0" borderId="0" xfId="118" applyNumberFormat="1" applyFont="1" applyFill="1" applyBorder="1"/>
    <xf numFmtId="14" fontId="0" fillId="0" borderId="0" xfId="0" applyNumberFormat="1" applyBorder="1"/>
    <xf numFmtId="175" fontId="21" fillId="0" borderId="0" xfId="118" applyNumberFormat="1" applyFont="1" applyFill="1" applyBorder="1"/>
    <xf numFmtId="178" fontId="22" fillId="9" borderId="0" xfId="118" applyNumberFormat="1" applyFont="1" applyFill="1" applyBorder="1"/>
    <xf numFmtId="178" fontId="22" fillId="0" borderId="0" xfId="118" applyNumberFormat="1" applyFont="1" applyFill="1" applyBorder="1"/>
    <xf numFmtId="0" fontId="23" fillId="0" borderId="0" xfId="118" applyFont="1" applyBorder="1"/>
    <xf numFmtId="0" fontId="24" fillId="0" borderId="0" xfId="118" applyFont="1" applyFill="1" applyBorder="1"/>
    <xf numFmtId="0" fontId="24" fillId="0" borderId="0" xfId="118" applyFont="1" applyBorder="1"/>
    <xf numFmtId="203" fontId="21" fillId="0" borderId="0" xfId="118" applyNumberFormat="1" applyFont="1" applyFill="1" applyBorder="1"/>
    <xf numFmtId="178" fontId="21" fillId="0" borderId="0" xfId="118" applyNumberFormat="1" applyFont="1" applyFill="1" applyBorder="1"/>
    <xf numFmtId="174" fontId="22" fillId="9" borderId="0" xfId="10" applyNumberFormat="1" applyFont="1" applyFill="1" applyBorder="1"/>
    <xf numFmtId="0" fontId="22" fillId="0" borderId="0" xfId="118" applyFont="1" applyFill="1" applyAlignment="1">
      <alignment horizontal="center"/>
    </xf>
    <xf numFmtId="172" fontId="22" fillId="38" borderId="0" xfId="45" applyFont="1" applyFill="1" applyAlignment="1">
      <alignment horizontal="center"/>
    </xf>
    <xf numFmtId="0" fontId="12" fillId="12" borderId="5" xfId="0" applyFont="1" applyFill="1" applyBorder="1" applyAlignment="1">
      <alignment horizontal="left" vertical="center" wrapText="1"/>
    </xf>
    <xf numFmtId="0" fontId="12" fillId="12" borderId="17" xfId="0" applyFont="1" applyFill="1" applyBorder="1" applyAlignment="1">
      <alignment horizontal="left" vertical="center" wrapText="1"/>
    </xf>
    <xf numFmtId="0" fontId="89" fillId="0" borderId="0" xfId="0" applyFont="1"/>
    <xf numFmtId="0" fontId="94" fillId="0" borderId="0" xfId="0" applyFont="1"/>
    <xf numFmtId="0" fontId="80" fillId="42" borderId="0" xfId="0" applyFont="1" applyFill="1" applyBorder="1" applyAlignment="1">
      <alignment horizontal="center"/>
    </xf>
    <xf numFmtId="0" fontId="80" fillId="42" borderId="0" xfId="0" quotePrefix="1" applyFont="1" applyFill="1" applyBorder="1" applyAlignment="1">
      <alignment horizontal="center"/>
    </xf>
    <xf numFmtId="0" fontId="81" fillId="42" borderId="0" xfId="0" applyFont="1" applyFill="1" applyBorder="1" applyAlignment="1">
      <alignment horizontal="center"/>
    </xf>
    <xf numFmtId="0" fontId="81" fillId="0" borderId="0" xfId="0" applyFont="1" applyAlignment="1">
      <alignment horizontal="center"/>
    </xf>
    <xf numFmtId="0" fontId="9" fillId="12" borderId="0" xfId="0" applyFont="1" applyFill="1" applyAlignment="1">
      <alignment horizontal="center" vertical="center" wrapText="1"/>
    </xf>
    <xf numFmtId="0" fontId="9" fillId="12" borderId="9" xfId="0" applyFont="1" applyFill="1" applyBorder="1" applyAlignment="1">
      <alignment horizontal="center" vertical="center" wrapText="1"/>
    </xf>
    <xf numFmtId="0" fontId="9" fillId="12" borderId="10" xfId="0" applyFont="1" applyFill="1" applyBorder="1" applyAlignment="1">
      <alignment horizontal="center" vertical="center" wrapText="1"/>
    </xf>
    <xf numFmtId="0" fontId="9" fillId="12" borderId="11" xfId="0" applyFont="1" applyFill="1" applyBorder="1" applyAlignment="1">
      <alignment horizontal="center" vertical="center" wrapText="1"/>
    </xf>
    <xf numFmtId="0" fontId="9" fillId="12" borderId="12" xfId="0" applyFont="1" applyFill="1" applyBorder="1" applyAlignment="1">
      <alignment horizontal="center" vertical="center" wrapText="1"/>
    </xf>
    <xf numFmtId="0" fontId="9" fillId="12" borderId="0" xfId="0" applyFont="1" applyFill="1" applyBorder="1" applyAlignment="1">
      <alignment horizontal="center" vertical="center" wrapText="1"/>
    </xf>
    <xf numFmtId="0" fontId="9" fillId="12" borderId="13" xfId="0" applyFont="1" applyFill="1" applyBorder="1" applyAlignment="1">
      <alignment horizontal="center" vertical="center" wrapText="1"/>
    </xf>
    <xf numFmtId="0" fontId="9" fillId="12" borderId="14" xfId="0" applyFont="1" applyFill="1" applyBorder="1" applyAlignment="1">
      <alignment horizontal="center" vertical="center" wrapText="1"/>
    </xf>
    <xf numFmtId="0" fontId="9" fillId="12" borderId="15" xfId="0" applyFont="1" applyFill="1" applyBorder="1" applyAlignment="1">
      <alignment horizontal="center" vertical="center" wrapText="1"/>
    </xf>
    <xf numFmtId="0" fontId="9" fillId="12" borderId="16" xfId="0" applyFont="1" applyFill="1" applyBorder="1" applyAlignment="1">
      <alignment horizontal="center" vertical="center" wrapText="1"/>
    </xf>
    <xf numFmtId="0" fontId="33" fillId="12" borderId="0" xfId="0" applyFont="1" applyFill="1" applyAlignment="1">
      <alignment horizontal="center" vertical="center" wrapText="1"/>
    </xf>
    <xf numFmtId="0" fontId="40" fillId="9" borderId="9" xfId="3527" applyFont="1" applyFill="1" applyBorder="1" applyAlignment="1">
      <alignment horizontal="center"/>
    </xf>
    <xf numFmtId="0" fontId="40" fillId="9" borderId="11" xfId="3527" applyFont="1" applyFill="1" applyBorder="1" applyAlignment="1">
      <alignment horizontal="center"/>
    </xf>
    <xf numFmtId="0" fontId="40" fillId="9" borderId="1" xfId="3527" applyFont="1" applyFill="1" applyBorder="1" applyAlignment="1">
      <alignment horizontal="center"/>
    </xf>
    <xf numFmtId="0" fontId="67" fillId="9" borderId="0" xfId="3527" applyFont="1" applyFill="1" applyBorder="1" applyAlignment="1">
      <alignment horizontal="center"/>
    </xf>
    <xf numFmtId="0" fontId="25" fillId="0" borderId="0" xfId="0" applyFont="1" applyAlignment="1">
      <alignment horizontal="center" vertical="center" wrapText="1"/>
    </xf>
    <xf numFmtId="44" fontId="25" fillId="0" borderId="0" xfId="0" applyNumberFormat="1" applyFont="1" applyAlignment="1">
      <alignment horizontal="left" vertical="center" wrapText="1"/>
    </xf>
    <xf numFmtId="44" fontId="29" fillId="0" borderId="0" xfId="0" applyNumberFormat="1" applyFont="1" applyAlignment="1">
      <alignment horizontal="left" vertical="center" wrapText="1"/>
    </xf>
    <xf numFmtId="173" fontId="64" fillId="0" borderId="18" xfId="8" applyFont="1" applyBorder="1" applyAlignment="1">
      <alignment horizontal="left"/>
    </xf>
    <xf numFmtId="173" fontId="64" fillId="0" borderId="0" xfId="8" applyFont="1" applyBorder="1" applyAlignment="1">
      <alignment horizontal="left"/>
    </xf>
    <xf numFmtId="0" fontId="11" fillId="8" borderId="7" xfId="0" applyFont="1" applyFill="1" applyBorder="1" applyAlignment="1">
      <alignment horizontal="center"/>
    </xf>
    <xf numFmtId="0" fontId="11" fillId="8" borderId="8" xfId="0" applyFont="1" applyFill="1" applyBorder="1" applyAlignment="1">
      <alignment horizontal="center"/>
    </xf>
    <xf numFmtId="0" fontId="11" fillId="8" borderId="7" xfId="118" applyFont="1" applyFill="1" applyBorder="1" applyAlignment="1">
      <alignment horizontal="center"/>
    </xf>
    <xf numFmtId="0" fontId="11" fillId="8" borderId="8" xfId="118" applyFont="1" applyFill="1" applyBorder="1" applyAlignment="1">
      <alignment horizontal="center"/>
    </xf>
    <xf numFmtId="0" fontId="9" fillId="12" borderId="7" xfId="0" applyFont="1" applyFill="1" applyBorder="1" applyAlignment="1">
      <alignment horizontal="center" vertical="center" wrapText="1"/>
    </xf>
    <xf numFmtId="0" fontId="9" fillId="12" borderId="27" xfId="0" applyFont="1" applyFill="1" applyBorder="1" applyAlignment="1">
      <alignment horizontal="center" vertical="center" wrapText="1"/>
    </xf>
    <xf numFmtId="0" fontId="9" fillId="12" borderId="8" xfId="0" applyFont="1" applyFill="1" applyBorder="1" applyAlignment="1">
      <alignment horizontal="center" vertical="center" wrapText="1"/>
    </xf>
    <xf numFmtId="0" fontId="33" fillId="3" borderId="7" xfId="0" applyFont="1" applyFill="1" applyBorder="1" applyAlignment="1">
      <alignment horizontal="center"/>
    </xf>
    <xf numFmtId="0" fontId="33" fillId="3" borderId="8" xfId="0" applyFont="1" applyFill="1" applyBorder="1" applyAlignment="1">
      <alignment horizontal="center"/>
    </xf>
    <xf numFmtId="0" fontId="12" fillId="8" borderId="7" xfId="0" applyFont="1" applyFill="1" applyBorder="1" applyAlignment="1">
      <alignment horizontal="center"/>
    </xf>
    <xf numFmtId="0" fontId="12" fillId="8" borderId="27" xfId="0" applyFont="1" applyFill="1" applyBorder="1" applyAlignment="1">
      <alignment horizontal="center"/>
    </xf>
    <xf numFmtId="0" fontId="12" fillId="8" borderId="8" xfId="0" applyFont="1" applyFill="1" applyBorder="1" applyAlignment="1">
      <alignment horizontal="center"/>
    </xf>
    <xf numFmtId="0" fontId="33" fillId="3" borderId="19" xfId="0" applyFont="1" applyFill="1" applyBorder="1" applyAlignment="1">
      <alignment horizontal="center"/>
    </xf>
    <xf numFmtId="0" fontId="12" fillId="8" borderId="7" xfId="118" applyFont="1" applyFill="1" applyBorder="1" applyAlignment="1">
      <alignment horizontal="center"/>
    </xf>
    <xf numFmtId="0" fontId="12" fillId="8" borderId="8" xfId="118" applyFont="1" applyFill="1" applyBorder="1" applyAlignment="1">
      <alignment horizontal="center"/>
    </xf>
    <xf numFmtId="0" fontId="12" fillId="3" borderId="7" xfId="118" applyFont="1" applyFill="1" applyBorder="1" applyAlignment="1">
      <alignment horizontal="center"/>
    </xf>
    <xf numFmtId="0" fontId="12" fillId="3" borderId="27" xfId="118" applyFont="1" applyFill="1" applyBorder="1" applyAlignment="1">
      <alignment horizontal="center"/>
    </xf>
    <xf numFmtId="0" fontId="12" fillId="3" borderId="8" xfId="118" applyFont="1" applyFill="1" applyBorder="1" applyAlignment="1">
      <alignment horizontal="center"/>
    </xf>
    <xf numFmtId="0" fontId="9" fillId="12" borderId="7" xfId="0" applyFont="1" applyFill="1" applyBorder="1" applyAlignment="1">
      <alignment horizontal="center" wrapText="1"/>
    </xf>
    <xf numFmtId="0" fontId="9" fillId="12" borderId="27" xfId="0" applyFont="1" applyFill="1" applyBorder="1" applyAlignment="1">
      <alignment horizontal="center" wrapText="1"/>
    </xf>
    <xf numFmtId="0" fontId="9" fillId="12" borderId="8" xfId="0" applyFont="1" applyFill="1" applyBorder="1" applyAlignment="1">
      <alignment horizontal="center" wrapText="1"/>
    </xf>
    <xf numFmtId="0" fontId="14" fillId="9" borderId="0" xfId="0" applyFont="1" applyFill="1" applyAlignment="1">
      <alignment horizontal="center"/>
    </xf>
    <xf numFmtId="192" fontId="40" fillId="0" borderId="0" xfId="118" applyNumberFormat="1" applyFont="1" applyFill="1" applyBorder="1" applyAlignment="1">
      <alignment horizontal="left"/>
    </xf>
    <xf numFmtId="173" fontId="14" fillId="9" borderId="0" xfId="47" applyNumberFormat="1" applyFont="1" applyFill="1" applyAlignment="1">
      <alignment horizontal="center"/>
    </xf>
    <xf numFmtId="173" fontId="14" fillId="9" borderId="15" xfId="47" applyNumberFormat="1" applyFont="1" applyFill="1" applyBorder="1" applyAlignment="1">
      <alignment horizontal="center"/>
    </xf>
    <xf numFmtId="0" fontId="20" fillId="12" borderId="7" xfId="0" applyFont="1" applyFill="1" applyBorder="1" applyAlignment="1">
      <alignment horizontal="center" wrapText="1"/>
    </xf>
    <xf numFmtId="0" fontId="20" fillId="12" borderId="27" xfId="0" applyFont="1" applyFill="1" applyBorder="1" applyAlignment="1">
      <alignment horizontal="center" wrapText="1"/>
    </xf>
    <xf numFmtId="0" fontId="20" fillId="12" borderId="8" xfId="0" applyFont="1" applyFill="1" applyBorder="1" applyAlignment="1">
      <alignment horizontal="center" wrapText="1"/>
    </xf>
    <xf numFmtId="0" fontId="33" fillId="12" borderId="12" xfId="0" applyFont="1" applyFill="1" applyBorder="1" applyAlignment="1">
      <alignment horizontal="justify" wrapText="1"/>
    </xf>
    <xf numFmtId="0" fontId="33" fillId="12" borderId="0" xfId="0" applyFont="1" applyFill="1" applyBorder="1" applyAlignment="1">
      <alignment horizontal="justify" wrapText="1"/>
    </xf>
    <xf numFmtId="0" fontId="20" fillId="8" borderId="9" xfId="118" applyFont="1" applyFill="1" applyBorder="1" applyAlignment="1">
      <alignment horizontal="center"/>
    </xf>
    <xf numFmtId="0" fontId="20" fillId="8" borderId="10" xfId="118" applyFont="1" applyFill="1" applyBorder="1" applyAlignment="1">
      <alignment horizontal="center"/>
    </xf>
    <xf numFmtId="0" fontId="20" fillId="8" borderId="11" xfId="118" applyFont="1" applyFill="1" applyBorder="1" applyAlignment="1">
      <alignment horizontal="center"/>
    </xf>
    <xf numFmtId="0" fontId="20" fillId="8" borderId="12" xfId="118" applyFont="1" applyFill="1" applyBorder="1" applyAlignment="1">
      <alignment horizontal="center"/>
    </xf>
    <xf numFmtId="0" fontId="20" fillId="8" borderId="0" xfId="118" applyFont="1" applyFill="1" applyBorder="1" applyAlignment="1">
      <alignment horizontal="center"/>
    </xf>
    <xf numFmtId="0" fontId="20" fillId="8" borderId="13" xfId="118" applyFont="1" applyFill="1" applyBorder="1" applyAlignment="1">
      <alignment horizontal="center"/>
    </xf>
    <xf numFmtId="0" fontId="20" fillId="8" borderId="14" xfId="118" applyFont="1" applyFill="1" applyBorder="1" applyAlignment="1">
      <alignment horizontal="center"/>
    </xf>
    <xf numFmtId="0" fontId="20" fillId="8" borderId="15" xfId="118" applyFont="1" applyFill="1" applyBorder="1" applyAlignment="1">
      <alignment horizontal="center"/>
    </xf>
    <xf numFmtId="0" fontId="20" fillId="8" borderId="16" xfId="118" applyFont="1" applyFill="1" applyBorder="1" applyAlignment="1">
      <alignment horizontal="center"/>
    </xf>
    <xf numFmtId="0" fontId="12" fillId="11" borderId="0" xfId="0" applyFont="1" applyFill="1" applyAlignment="1">
      <alignment horizontal="center"/>
    </xf>
    <xf numFmtId="171" fontId="12" fillId="11" borderId="0" xfId="0" applyNumberFormat="1" applyFont="1" applyFill="1" applyAlignment="1">
      <alignment horizontal="center"/>
    </xf>
    <xf numFmtId="0" fontId="12" fillId="12" borderId="1" xfId="0" applyFont="1" applyFill="1" applyBorder="1" applyAlignment="1">
      <alignment horizontal="justify" vertical="center" wrapText="1"/>
    </xf>
    <xf numFmtId="0" fontId="20" fillId="8" borderId="0" xfId="0" applyFont="1" applyFill="1" applyAlignment="1">
      <alignment horizontal="center"/>
    </xf>
    <xf numFmtId="10" fontId="14" fillId="8" borderId="0" xfId="0" applyNumberFormat="1" applyFont="1" applyFill="1" applyAlignment="1">
      <alignment horizontal="center"/>
    </xf>
    <xf numFmtId="0" fontId="14" fillId="8" borderId="0" xfId="0" applyFont="1" applyFill="1" applyAlignment="1">
      <alignment horizontal="center"/>
    </xf>
    <xf numFmtId="0" fontId="14" fillId="8" borderId="15" xfId="0" applyFont="1" applyFill="1" applyBorder="1" applyAlignment="1">
      <alignment horizontal="center"/>
    </xf>
    <xf numFmtId="0" fontId="32" fillId="8" borderId="0" xfId="0" applyFont="1" applyFill="1" applyAlignment="1">
      <alignment horizontal="right" vertical="center" wrapText="1"/>
    </xf>
    <xf numFmtId="187" fontId="11" fillId="8" borderId="0" xfId="0" applyNumberFormat="1" applyFont="1" applyFill="1" applyAlignment="1">
      <alignment horizontal="center" vertical="center" wrapText="1"/>
    </xf>
    <xf numFmtId="0" fontId="14" fillId="8" borderId="0" xfId="0" applyFont="1" applyFill="1" applyAlignment="1">
      <alignment horizontal="center" vertical="center" wrapText="1"/>
    </xf>
    <xf numFmtId="186" fontId="14" fillId="8" borderId="0" xfId="8" applyNumberFormat="1" applyFont="1" applyFill="1" applyAlignment="1">
      <alignment horizontal="center" wrapText="1"/>
    </xf>
    <xf numFmtId="0" fontId="11" fillId="0" borderId="19" xfId="118" applyFont="1" applyBorder="1" applyAlignment="1">
      <alignment horizontal="center"/>
    </xf>
    <xf numFmtId="0" fontId="12" fillId="3" borderId="19" xfId="118" applyFont="1" applyFill="1" applyBorder="1" applyAlignment="1">
      <alignment horizontal="center"/>
    </xf>
    <xf numFmtId="0" fontId="11" fillId="0" borderId="0" xfId="118" applyFont="1" applyAlignment="1">
      <alignment horizontal="center"/>
    </xf>
    <xf numFmtId="0" fontId="12" fillId="12" borderId="2" xfId="0" applyFont="1" applyFill="1" applyBorder="1" applyAlignment="1">
      <alignment horizontal="left" vertical="center" wrapText="1"/>
    </xf>
    <xf numFmtId="0" fontId="7" fillId="0" borderId="0" xfId="118" applyFont="1" applyBorder="1" applyAlignment="1">
      <alignment horizontal="center" vertical="center" wrapText="1"/>
    </xf>
    <xf numFmtId="0" fontId="11" fillId="11" borderId="1" xfId="0" applyFont="1" applyFill="1" applyBorder="1" applyAlignment="1">
      <alignment horizontal="center"/>
    </xf>
    <xf numFmtId="0" fontId="11" fillId="9" borderId="0" xfId="0" applyFont="1" applyFill="1" applyAlignment="1">
      <alignment horizontal="center"/>
    </xf>
    <xf numFmtId="199" fontId="14" fillId="9" borderId="0" xfId="0" applyNumberFormat="1" applyFont="1" applyFill="1" applyAlignment="1">
      <alignment horizontal="center"/>
    </xf>
    <xf numFmtId="0" fontId="12" fillId="12" borderId="5" xfId="0" applyFont="1" applyFill="1" applyBorder="1" applyAlignment="1">
      <alignment horizontal="center" vertical="center" wrapText="1"/>
    </xf>
    <xf numFmtId="0" fontId="12" fillId="12" borderId="17" xfId="0" applyFont="1" applyFill="1" applyBorder="1" applyAlignment="1">
      <alignment horizontal="center" vertical="center" wrapText="1"/>
    </xf>
    <xf numFmtId="0" fontId="12" fillId="12" borderId="2" xfId="0" applyFont="1" applyFill="1" applyBorder="1" applyAlignment="1">
      <alignment horizontal="center" vertical="center" wrapText="1"/>
    </xf>
    <xf numFmtId="0" fontId="11" fillId="0" borderId="0" xfId="118" applyFont="1"/>
    <xf numFmtId="0" fontId="7" fillId="0" borderId="0" xfId="118" applyFont="1"/>
    <xf numFmtId="0" fontId="12" fillId="12" borderId="7" xfId="0" applyFont="1" applyFill="1" applyBorder="1" applyAlignment="1">
      <alignment horizontal="justify" vertical="center" wrapText="1"/>
    </xf>
    <xf numFmtId="0" fontId="12" fillId="12" borderId="27" xfId="0" applyFont="1" applyFill="1" applyBorder="1" applyAlignment="1">
      <alignment horizontal="justify" vertical="center" wrapText="1"/>
    </xf>
    <xf numFmtId="0" fontId="12" fillId="12" borderId="8" xfId="0" applyFont="1" applyFill="1" applyBorder="1" applyAlignment="1">
      <alignment horizontal="justify" vertical="center" wrapText="1"/>
    </xf>
    <xf numFmtId="0" fontId="12" fillId="12" borderId="0" xfId="0" applyFont="1" applyFill="1" applyBorder="1" applyAlignment="1">
      <alignment horizontal="center" vertical="center" wrapText="1"/>
    </xf>
    <xf numFmtId="0" fontId="11" fillId="0" borderId="7" xfId="0" applyFont="1" applyBorder="1" applyAlignment="1">
      <alignment horizontal="center" wrapText="1"/>
    </xf>
    <xf numFmtId="0" fontId="11" fillId="0" borderId="8" xfId="0" applyFont="1" applyBorder="1" applyAlignment="1">
      <alignment horizontal="center" wrapText="1"/>
    </xf>
    <xf numFmtId="0" fontId="12" fillId="12" borderId="7" xfId="0" applyFont="1" applyFill="1" applyBorder="1" applyAlignment="1">
      <alignment horizontal="center" vertical="center" wrapText="1"/>
    </xf>
    <xf numFmtId="0" fontId="12" fillId="12" borderId="27" xfId="0" applyFont="1" applyFill="1" applyBorder="1" applyAlignment="1">
      <alignment horizontal="center" vertical="center" wrapText="1"/>
    </xf>
    <xf numFmtId="0" fontId="12" fillId="12" borderId="8" xfId="0" applyFont="1" applyFill="1" applyBorder="1" applyAlignment="1">
      <alignment horizontal="center" vertical="center" wrapText="1"/>
    </xf>
    <xf numFmtId="0" fontId="12" fillId="39" borderId="7" xfId="0" applyFont="1" applyFill="1" applyBorder="1" applyAlignment="1">
      <alignment horizontal="center" vertical="center" wrapText="1"/>
    </xf>
    <xf numFmtId="0" fontId="12" fillId="39" borderId="27" xfId="0" applyFont="1" applyFill="1" applyBorder="1" applyAlignment="1">
      <alignment horizontal="center" vertical="center" wrapText="1"/>
    </xf>
    <xf numFmtId="0" fontId="12" fillId="39" borderId="8" xfId="0" applyFont="1" applyFill="1" applyBorder="1" applyAlignment="1">
      <alignment horizontal="center" vertical="center" wrapText="1"/>
    </xf>
    <xf numFmtId="0" fontId="11" fillId="9" borderId="7" xfId="0" applyFont="1" applyFill="1" applyBorder="1" applyAlignment="1">
      <alignment horizontal="center" wrapText="1"/>
    </xf>
    <xf numFmtId="0" fontId="11" fillId="9" borderId="8" xfId="0" applyFont="1" applyFill="1" applyBorder="1" applyAlignment="1">
      <alignment horizontal="center" wrapText="1"/>
    </xf>
    <xf numFmtId="0" fontId="12" fillId="0" borderId="7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40" fillId="0" borderId="0" xfId="0" applyFont="1" applyFill="1" applyBorder="1" applyAlignment="1">
      <alignment horizontal="left" wrapText="1"/>
    </xf>
    <xf numFmtId="0" fontId="40" fillId="0" borderId="0" xfId="0" applyFont="1" applyFill="1" applyBorder="1" applyAlignment="1">
      <alignment horizontal="left"/>
    </xf>
    <xf numFmtId="0" fontId="7" fillId="39" borderId="7" xfId="0" applyFont="1" applyFill="1" applyBorder="1" applyAlignment="1">
      <alignment horizontal="center" vertical="center" wrapText="1"/>
    </xf>
    <xf numFmtId="0" fontId="7" fillId="39" borderId="27" xfId="0" applyFont="1" applyFill="1" applyBorder="1" applyAlignment="1">
      <alignment horizontal="center" vertical="center" wrapText="1"/>
    </xf>
    <xf numFmtId="0" fontId="7" fillId="39" borderId="8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/>
    </xf>
    <xf numFmtId="0" fontId="11" fillId="40" borderId="7" xfId="0" applyFont="1" applyFill="1" applyBorder="1" applyAlignment="1">
      <alignment horizontal="center" wrapText="1"/>
    </xf>
    <xf numFmtId="0" fontId="11" fillId="40" borderId="8" xfId="0" applyFont="1" applyFill="1" applyBorder="1" applyAlignment="1">
      <alignment horizontal="center" wrapText="1"/>
    </xf>
    <xf numFmtId="0" fontId="12" fillId="39" borderId="7" xfId="0" applyFont="1" applyFill="1" applyBorder="1" applyAlignment="1">
      <alignment horizontal="left" vertical="center" wrapText="1"/>
    </xf>
    <xf numFmtId="0" fontId="12" fillId="39" borderId="27" xfId="0" applyFont="1" applyFill="1" applyBorder="1" applyAlignment="1">
      <alignment horizontal="left" vertical="center" wrapText="1"/>
    </xf>
    <xf numFmtId="0" fontId="7" fillId="39" borderId="7" xfId="0" applyFont="1" applyFill="1" applyBorder="1" applyAlignment="1">
      <alignment horizontal="left" vertical="center" wrapText="1"/>
    </xf>
    <xf numFmtId="0" fontId="7" fillId="39" borderId="27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0" fontId="7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12" fillId="39" borderId="8" xfId="0" applyFont="1" applyFill="1" applyBorder="1" applyAlignment="1">
      <alignment horizontal="left" vertical="center" wrapText="1"/>
    </xf>
    <xf numFmtId="0" fontId="11" fillId="39" borderId="7" xfId="0" applyFont="1" applyFill="1" applyBorder="1" applyAlignment="1">
      <alignment horizontal="center" vertical="center" wrapText="1"/>
    </xf>
    <xf numFmtId="0" fontId="11" fillId="39" borderId="27" xfId="0" applyFont="1" applyFill="1" applyBorder="1" applyAlignment="1">
      <alignment horizontal="center" vertical="center" wrapText="1"/>
    </xf>
    <xf numFmtId="0" fontId="11" fillId="39" borderId="8" xfId="0" applyFont="1" applyFill="1" applyBorder="1" applyAlignment="1">
      <alignment horizontal="center" vertical="center" wrapText="1"/>
    </xf>
    <xf numFmtId="0" fontId="14" fillId="39" borderId="7" xfId="0" applyFont="1" applyFill="1" applyBorder="1" applyAlignment="1">
      <alignment horizontal="center" vertical="center" wrapText="1"/>
    </xf>
    <xf numFmtId="0" fontId="14" fillId="39" borderId="27" xfId="0" applyFont="1" applyFill="1" applyBorder="1" applyAlignment="1">
      <alignment horizontal="center" vertical="center" wrapText="1"/>
    </xf>
    <xf numFmtId="0" fontId="14" fillId="39" borderId="8" xfId="0" applyFont="1" applyFill="1" applyBorder="1" applyAlignment="1">
      <alignment horizontal="center" vertical="center" wrapText="1"/>
    </xf>
    <xf numFmtId="0" fontId="17" fillId="0" borderId="0" xfId="0" applyFont="1" applyFill="1" applyAlignment="1">
      <alignment horizontal="center"/>
    </xf>
    <xf numFmtId="0" fontId="12" fillId="39" borderId="12" xfId="0" applyFont="1" applyFill="1" applyBorder="1" applyAlignment="1">
      <alignment horizontal="center" vertical="center" wrapText="1"/>
    </xf>
    <xf numFmtId="0" fontId="12" fillId="39" borderId="0" xfId="0" applyFont="1" applyFill="1" applyBorder="1" applyAlignment="1">
      <alignment horizontal="center" vertical="center" wrapText="1"/>
    </xf>
    <xf numFmtId="0" fontId="91" fillId="0" borderId="0" xfId="0" applyFont="1" applyAlignment="1">
      <alignment horizontal="center"/>
    </xf>
    <xf numFmtId="0" fontId="38" fillId="44" borderId="9" xfId="0" applyFont="1" applyFill="1" applyBorder="1" applyAlignment="1">
      <alignment horizontal="center"/>
    </xf>
    <xf numFmtId="0" fontId="38" fillId="44" borderId="11" xfId="0" applyFont="1" applyFill="1" applyBorder="1" applyAlignment="1">
      <alignment horizontal="center"/>
    </xf>
    <xf numFmtId="0" fontId="38" fillId="44" borderId="10" xfId="0" applyFont="1" applyFill="1" applyBorder="1" applyAlignment="1">
      <alignment horizontal="center"/>
    </xf>
    <xf numFmtId="0" fontId="12" fillId="39" borderId="1" xfId="0" applyFont="1" applyFill="1" applyBorder="1" applyAlignment="1">
      <alignment horizontal="center" vertical="center" wrapText="1"/>
    </xf>
    <xf numFmtId="0" fontId="12" fillId="39" borderId="42" xfId="0" applyFont="1" applyFill="1" applyBorder="1" applyAlignment="1">
      <alignment horizontal="left" vertical="center" wrapText="1"/>
    </xf>
    <xf numFmtId="0" fontId="12" fillId="39" borderId="43" xfId="0" applyFont="1" applyFill="1" applyBorder="1" applyAlignment="1">
      <alignment horizontal="left" vertical="center" wrapText="1"/>
    </xf>
    <xf numFmtId="0" fontId="7" fillId="0" borderId="9" xfId="118" applyFont="1" applyBorder="1" applyAlignment="1">
      <alignment horizontal="center"/>
    </xf>
    <xf numFmtId="0" fontId="7" fillId="0" borderId="11" xfId="118" applyFont="1" applyBorder="1" applyAlignment="1">
      <alignment horizontal="center"/>
    </xf>
    <xf numFmtId="0" fontId="22" fillId="9" borderId="0" xfId="118" applyFont="1" applyFill="1" applyBorder="1" applyAlignment="1">
      <alignment horizontal="center"/>
    </xf>
    <xf numFmtId="0" fontId="22" fillId="38" borderId="0" xfId="118" applyFont="1" applyFill="1" applyAlignment="1">
      <alignment horizontal="left"/>
    </xf>
  </cellXfs>
  <cellStyles count="3587">
    <cellStyle name="1" xfId="3533" xr:uid="{00000000-0005-0000-0000-000000000000}"/>
    <cellStyle name="1 2" xfId="3536" xr:uid="{00000000-0005-0000-0000-000001000000}"/>
    <cellStyle name="20% - Énfasis1 10" xfId="141" xr:uid="{00000000-0005-0000-0000-000002000000}"/>
    <cellStyle name="20% - Énfasis1 10 2" xfId="142" xr:uid="{00000000-0005-0000-0000-000003000000}"/>
    <cellStyle name="20% - Énfasis1 10 3" xfId="143" xr:uid="{00000000-0005-0000-0000-000004000000}"/>
    <cellStyle name="20% - Énfasis1 11" xfId="144" xr:uid="{00000000-0005-0000-0000-000005000000}"/>
    <cellStyle name="20% - Énfasis1 11 2" xfId="145" xr:uid="{00000000-0005-0000-0000-000006000000}"/>
    <cellStyle name="20% - Énfasis1 11 3" xfId="146" xr:uid="{00000000-0005-0000-0000-000007000000}"/>
    <cellStyle name="20% - Énfasis1 12" xfId="147" xr:uid="{00000000-0005-0000-0000-000008000000}"/>
    <cellStyle name="20% - Énfasis1 12 2" xfId="148" xr:uid="{00000000-0005-0000-0000-000009000000}"/>
    <cellStyle name="20% - Énfasis1 12 3" xfId="149" xr:uid="{00000000-0005-0000-0000-00000A000000}"/>
    <cellStyle name="20% - Énfasis1 13" xfId="150" xr:uid="{00000000-0005-0000-0000-00000B000000}"/>
    <cellStyle name="20% - Énfasis1 13 2" xfId="151" xr:uid="{00000000-0005-0000-0000-00000C000000}"/>
    <cellStyle name="20% - Énfasis1 13 3" xfId="152" xr:uid="{00000000-0005-0000-0000-00000D000000}"/>
    <cellStyle name="20% - Énfasis1 14" xfId="153" xr:uid="{00000000-0005-0000-0000-00000E000000}"/>
    <cellStyle name="20% - Énfasis1 14 2" xfId="154" xr:uid="{00000000-0005-0000-0000-00000F000000}"/>
    <cellStyle name="20% - Énfasis1 14 3" xfId="155" xr:uid="{00000000-0005-0000-0000-000010000000}"/>
    <cellStyle name="20% - Énfasis1 15" xfId="156" xr:uid="{00000000-0005-0000-0000-000011000000}"/>
    <cellStyle name="20% - Énfasis1 15 2" xfId="157" xr:uid="{00000000-0005-0000-0000-000012000000}"/>
    <cellStyle name="20% - Énfasis1 15 3" xfId="158" xr:uid="{00000000-0005-0000-0000-000013000000}"/>
    <cellStyle name="20% - Énfasis1 16" xfId="159" xr:uid="{00000000-0005-0000-0000-000014000000}"/>
    <cellStyle name="20% - Énfasis1 16 2" xfId="160" xr:uid="{00000000-0005-0000-0000-000015000000}"/>
    <cellStyle name="20% - Énfasis1 16 3" xfId="161" xr:uid="{00000000-0005-0000-0000-000016000000}"/>
    <cellStyle name="20% - Énfasis1 17" xfId="162" xr:uid="{00000000-0005-0000-0000-000017000000}"/>
    <cellStyle name="20% - Énfasis1 17 2" xfId="163" xr:uid="{00000000-0005-0000-0000-000018000000}"/>
    <cellStyle name="20% - Énfasis1 17 3" xfId="164" xr:uid="{00000000-0005-0000-0000-000019000000}"/>
    <cellStyle name="20% - Énfasis1 18" xfId="165" xr:uid="{00000000-0005-0000-0000-00001A000000}"/>
    <cellStyle name="20% - Énfasis1 18 2" xfId="166" xr:uid="{00000000-0005-0000-0000-00001B000000}"/>
    <cellStyle name="20% - Énfasis1 18 3" xfId="167" xr:uid="{00000000-0005-0000-0000-00001C000000}"/>
    <cellStyle name="20% - Énfasis1 19" xfId="168" xr:uid="{00000000-0005-0000-0000-00001D000000}"/>
    <cellStyle name="20% - Énfasis1 19 2" xfId="169" xr:uid="{00000000-0005-0000-0000-00001E000000}"/>
    <cellStyle name="20% - Énfasis1 19 3" xfId="170" xr:uid="{00000000-0005-0000-0000-00001F000000}"/>
    <cellStyle name="20% - Énfasis1 2" xfId="49" xr:uid="{00000000-0005-0000-0000-000020000000}"/>
    <cellStyle name="20% - Énfasis1 2 2" xfId="171" xr:uid="{00000000-0005-0000-0000-000021000000}"/>
    <cellStyle name="20% - Énfasis1 2 2 2" xfId="172" xr:uid="{00000000-0005-0000-0000-000022000000}"/>
    <cellStyle name="20% - Énfasis1 2 2 3" xfId="173" xr:uid="{00000000-0005-0000-0000-000023000000}"/>
    <cellStyle name="20% - Énfasis1 2 3" xfId="174" xr:uid="{00000000-0005-0000-0000-000024000000}"/>
    <cellStyle name="20% - Énfasis1 20" xfId="175" xr:uid="{00000000-0005-0000-0000-000025000000}"/>
    <cellStyle name="20% - Énfasis1 20 2" xfId="176" xr:uid="{00000000-0005-0000-0000-000026000000}"/>
    <cellStyle name="20% - Énfasis1 20 3" xfId="177" xr:uid="{00000000-0005-0000-0000-000027000000}"/>
    <cellStyle name="20% - Énfasis1 21" xfId="178" xr:uid="{00000000-0005-0000-0000-000028000000}"/>
    <cellStyle name="20% - Énfasis1 21 2" xfId="179" xr:uid="{00000000-0005-0000-0000-000029000000}"/>
    <cellStyle name="20% - Énfasis1 21 3" xfId="180" xr:uid="{00000000-0005-0000-0000-00002A000000}"/>
    <cellStyle name="20% - Énfasis1 22" xfId="181" xr:uid="{00000000-0005-0000-0000-00002B000000}"/>
    <cellStyle name="20% - Énfasis1 22 2" xfId="182" xr:uid="{00000000-0005-0000-0000-00002C000000}"/>
    <cellStyle name="20% - Énfasis1 22 3" xfId="183" xr:uid="{00000000-0005-0000-0000-00002D000000}"/>
    <cellStyle name="20% - Énfasis1 23" xfId="184" xr:uid="{00000000-0005-0000-0000-00002E000000}"/>
    <cellStyle name="20% - Énfasis1 23 2" xfId="185" xr:uid="{00000000-0005-0000-0000-00002F000000}"/>
    <cellStyle name="20% - Énfasis1 23 3" xfId="186" xr:uid="{00000000-0005-0000-0000-000030000000}"/>
    <cellStyle name="20% - Énfasis1 24" xfId="187" xr:uid="{00000000-0005-0000-0000-000031000000}"/>
    <cellStyle name="20% - Énfasis1 24 2" xfId="188" xr:uid="{00000000-0005-0000-0000-000032000000}"/>
    <cellStyle name="20% - Énfasis1 24 3" xfId="189" xr:uid="{00000000-0005-0000-0000-000033000000}"/>
    <cellStyle name="20% - Énfasis1 25" xfId="190" xr:uid="{00000000-0005-0000-0000-000034000000}"/>
    <cellStyle name="20% - Énfasis1 25 2" xfId="191" xr:uid="{00000000-0005-0000-0000-000035000000}"/>
    <cellStyle name="20% - Énfasis1 25 3" xfId="192" xr:uid="{00000000-0005-0000-0000-000036000000}"/>
    <cellStyle name="20% - Énfasis1 26" xfId="193" xr:uid="{00000000-0005-0000-0000-000037000000}"/>
    <cellStyle name="20% - Énfasis1 26 2" xfId="194" xr:uid="{00000000-0005-0000-0000-000038000000}"/>
    <cellStyle name="20% - Énfasis1 26 3" xfId="195" xr:uid="{00000000-0005-0000-0000-000039000000}"/>
    <cellStyle name="20% - Énfasis1 27" xfId="196" xr:uid="{00000000-0005-0000-0000-00003A000000}"/>
    <cellStyle name="20% - Énfasis1 27 2" xfId="197" xr:uid="{00000000-0005-0000-0000-00003B000000}"/>
    <cellStyle name="20% - Énfasis1 27 3" xfId="198" xr:uid="{00000000-0005-0000-0000-00003C000000}"/>
    <cellStyle name="20% - Énfasis1 28" xfId="199" xr:uid="{00000000-0005-0000-0000-00003D000000}"/>
    <cellStyle name="20% - Énfasis1 28 2" xfId="200" xr:uid="{00000000-0005-0000-0000-00003E000000}"/>
    <cellStyle name="20% - Énfasis1 28 3" xfId="201" xr:uid="{00000000-0005-0000-0000-00003F000000}"/>
    <cellStyle name="20% - Énfasis1 29" xfId="202" xr:uid="{00000000-0005-0000-0000-000040000000}"/>
    <cellStyle name="20% - Énfasis1 29 2" xfId="203" xr:uid="{00000000-0005-0000-0000-000041000000}"/>
    <cellStyle name="20% - Énfasis1 29 3" xfId="204" xr:uid="{00000000-0005-0000-0000-000042000000}"/>
    <cellStyle name="20% - Énfasis1 3" xfId="205" xr:uid="{00000000-0005-0000-0000-000043000000}"/>
    <cellStyle name="20% - Énfasis1 3 2" xfId="206" xr:uid="{00000000-0005-0000-0000-000044000000}"/>
    <cellStyle name="20% - Énfasis1 3 3" xfId="207" xr:uid="{00000000-0005-0000-0000-000045000000}"/>
    <cellStyle name="20% - Énfasis1 30" xfId="208" xr:uid="{00000000-0005-0000-0000-000046000000}"/>
    <cellStyle name="20% - Énfasis1 30 2" xfId="209" xr:uid="{00000000-0005-0000-0000-000047000000}"/>
    <cellStyle name="20% - Énfasis1 30 3" xfId="210" xr:uid="{00000000-0005-0000-0000-000048000000}"/>
    <cellStyle name="20% - Énfasis1 31" xfId="211" xr:uid="{00000000-0005-0000-0000-000049000000}"/>
    <cellStyle name="20% - Énfasis1 31 2" xfId="212" xr:uid="{00000000-0005-0000-0000-00004A000000}"/>
    <cellStyle name="20% - Énfasis1 31 3" xfId="213" xr:uid="{00000000-0005-0000-0000-00004B000000}"/>
    <cellStyle name="20% - Énfasis1 32" xfId="214" xr:uid="{00000000-0005-0000-0000-00004C000000}"/>
    <cellStyle name="20% - Énfasis1 32 2" xfId="215" xr:uid="{00000000-0005-0000-0000-00004D000000}"/>
    <cellStyle name="20% - Énfasis1 32 3" xfId="216" xr:uid="{00000000-0005-0000-0000-00004E000000}"/>
    <cellStyle name="20% - Énfasis1 33" xfId="217" xr:uid="{00000000-0005-0000-0000-00004F000000}"/>
    <cellStyle name="20% - Énfasis1 33 2" xfId="218" xr:uid="{00000000-0005-0000-0000-000050000000}"/>
    <cellStyle name="20% - Énfasis1 33 3" xfId="219" xr:uid="{00000000-0005-0000-0000-000051000000}"/>
    <cellStyle name="20% - Énfasis1 34" xfId="220" xr:uid="{00000000-0005-0000-0000-000052000000}"/>
    <cellStyle name="20% - Énfasis1 34 2" xfId="221" xr:uid="{00000000-0005-0000-0000-000053000000}"/>
    <cellStyle name="20% - Énfasis1 34 3" xfId="222" xr:uid="{00000000-0005-0000-0000-000054000000}"/>
    <cellStyle name="20% - Énfasis1 35" xfId="223" xr:uid="{00000000-0005-0000-0000-000055000000}"/>
    <cellStyle name="20% - Énfasis1 35 2" xfId="224" xr:uid="{00000000-0005-0000-0000-000056000000}"/>
    <cellStyle name="20% - Énfasis1 35 3" xfId="225" xr:uid="{00000000-0005-0000-0000-000057000000}"/>
    <cellStyle name="20% - Énfasis1 36" xfId="226" xr:uid="{00000000-0005-0000-0000-000058000000}"/>
    <cellStyle name="20% - Énfasis1 36 2" xfId="227" xr:uid="{00000000-0005-0000-0000-000059000000}"/>
    <cellStyle name="20% - Énfasis1 36 3" xfId="228" xr:uid="{00000000-0005-0000-0000-00005A000000}"/>
    <cellStyle name="20% - Énfasis1 37" xfId="229" xr:uid="{00000000-0005-0000-0000-00005B000000}"/>
    <cellStyle name="20% - Énfasis1 37 2" xfId="230" xr:uid="{00000000-0005-0000-0000-00005C000000}"/>
    <cellStyle name="20% - Énfasis1 37 3" xfId="231" xr:uid="{00000000-0005-0000-0000-00005D000000}"/>
    <cellStyle name="20% - Énfasis1 38" xfId="232" xr:uid="{00000000-0005-0000-0000-00005E000000}"/>
    <cellStyle name="20% - Énfasis1 38 2" xfId="233" xr:uid="{00000000-0005-0000-0000-00005F000000}"/>
    <cellStyle name="20% - Énfasis1 38 3" xfId="234" xr:uid="{00000000-0005-0000-0000-000060000000}"/>
    <cellStyle name="20% - Énfasis1 39" xfId="235" xr:uid="{00000000-0005-0000-0000-000061000000}"/>
    <cellStyle name="20% - Énfasis1 39 2" xfId="236" xr:uid="{00000000-0005-0000-0000-000062000000}"/>
    <cellStyle name="20% - Énfasis1 39 3" xfId="237" xr:uid="{00000000-0005-0000-0000-000063000000}"/>
    <cellStyle name="20% - Énfasis1 4" xfId="238" xr:uid="{00000000-0005-0000-0000-000064000000}"/>
    <cellStyle name="20% - Énfasis1 4 2" xfId="239" xr:uid="{00000000-0005-0000-0000-000065000000}"/>
    <cellStyle name="20% - Énfasis1 4 3" xfId="240" xr:uid="{00000000-0005-0000-0000-000066000000}"/>
    <cellStyle name="20% - Énfasis1 40" xfId="241" xr:uid="{00000000-0005-0000-0000-000067000000}"/>
    <cellStyle name="20% - Énfasis1 41" xfId="242" xr:uid="{00000000-0005-0000-0000-000068000000}"/>
    <cellStyle name="20% - Énfasis1 5" xfId="243" xr:uid="{00000000-0005-0000-0000-000069000000}"/>
    <cellStyle name="20% - Énfasis1 5 2" xfId="244" xr:uid="{00000000-0005-0000-0000-00006A000000}"/>
    <cellStyle name="20% - Énfasis1 5 3" xfId="245" xr:uid="{00000000-0005-0000-0000-00006B000000}"/>
    <cellStyle name="20% - Énfasis1 6" xfId="246" xr:uid="{00000000-0005-0000-0000-00006C000000}"/>
    <cellStyle name="20% - Énfasis1 6 2" xfId="247" xr:uid="{00000000-0005-0000-0000-00006D000000}"/>
    <cellStyle name="20% - Énfasis1 6 3" xfId="248" xr:uid="{00000000-0005-0000-0000-00006E000000}"/>
    <cellStyle name="20% - Énfasis1 7" xfId="249" xr:uid="{00000000-0005-0000-0000-00006F000000}"/>
    <cellStyle name="20% - Énfasis1 7 2" xfId="250" xr:uid="{00000000-0005-0000-0000-000070000000}"/>
    <cellStyle name="20% - Énfasis1 7 3" xfId="251" xr:uid="{00000000-0005-0000-0000-000071000000}"/>
    <cellStyle name="20% - Énfasis1 8" xfId="252" xr:uid="{00000000-0005-0000-0000-000072000000}"/>
    <cellStyle name="20% - Énfasis1 8 2" xfId="253" xr:uid="{00000000-0005-0000-0000-000073000000}"/>
    <cellStyle name="20% - Énfasis1 8 3" xfId="254" xr:uid="{00000000-0005-0000-0000-000074000000}"/>
    <cellStyle name="20% - Énfasis1 9" xfId="255" xr:uid="{00000000-0005-0000-0000-000075000000}"/>
    <cellStyle name="20% - Énfasis1 9 2" xfId="256" xr:uid="{00000000-0005-0000-0000-000076000000}"/>
    <cellStyle name="20% - Énfasis1 9 3" xfId="257" xr:uid="{00000000-0005-0000-0000-000077000000}"/>
    <cellStyle name="20% - Énfasis2 10" xfId="258" xr:uid="{00000000-0005-0000-0000-000078000000}"/>
    <cellStyle name="20% - Énfasis2 10 2" xfId="259" xr:uid="{00000000-0005-0000-0000-000079000000}"/>
    <cellStyle name="20% - Énfasis2 10 3" xfId="260" xr:uid="{00000000-0005-0000-0000-00007A000000}"/>
    <cellStyle name="20% - Énfasis2 11" xfId="261" xr:uid="{00000000-0005-0000-0000-00007B000000}"/>
    <cellStyle name="20% - Énfasis2 11 2" xfId="262" xr:uid="{00000000-0005-0000-0000-00007C000000}"/>
    <cellStyle name="20% - Énfasis2 11 3" xfId="263" xr:uid="{00000000-0005-0000-0000-00007D000000}"/>
    <cellStyle name="20% - Énfasis2 12" xfId="264" xr:uid="{00000000-0005-0000-0000-00007E000000}"/>
    <cellStyle name="20% - Énfasis2 12 2" xfId="265" xr:uid="{00000000-0005-0000-0000-00007F000000}"/>
    <cellStyle name="20% - Énfasis2 12 3" xfId="266" xr:uid="{00000000-0005-0000-0000-000080000000}"/>
    <cellStyle name="20% - Énfasis2 13" xfId="267" xr:uid="{00000000-0005-0000-0000-000081000000}"/>
    <cellStyle name="20% - Énfasis2 13 2" xfId="268" xr:uid="{00000000-0005-0000-0000-000082000000}"/>
    <cellStyle name="20% - Énfasis2 13 3" xfId="269" xr:uid="{00000000-0005-0000-0000-000083000000}"/>
    <cellStyle name="20% - Énfasis2 14" xfId="270" xr:uid="{00000000-0005-0000-0000-000084000000}"/>
    <cellStyle name="20% - Énfasis2 14 2" xfId="271" xr:uid="{00000000-0005-0000-0000-000085000000}"/>
    <cellStyle name="20% - Énfasis2 14 3" xfId="272" xr:uid="{00000000-0005-0000-0000-000086000000}"/>
    <cellStyle name="20% - Énfasis2 15" xfId="273" xr:uid="{00000000-0005-0000-0000-000087000000}"/>
    <cellStyle name="20% - Énfasis2 15 2" xfId="274" xr:uid="{00000000-0005-0000-0000-000088000000}"/>
    <cellStyle name="20% - Énfasis2 15 3" xfId="275" xr:uid="{00000000-0005-0000-0000-000089000000}"/>
    <cellStyle name="20% - Énfasis2 16" xfId="276" xr:uid="{00000000-0005-0000-0000-00008A000000}"/>
    <cellStyle name="20% - Énfasis2 16 2" xfId="277" xr:uid="{00000000-0005-0000-0000-00008B000000}"/>
    <cellStyle name="20% - Énfasis2 16 3" xfId="278" xr:uid="{00000000-0005-0000-0000-00008C000000}"/>
    <cellStyle name="20% - Énfasis2 17" xfId="279" xr:uid="{00000000-0005-0000-0000-00008D000000}"/>
    <cellStyle name="20% - Énfasis2 17 2" xfId="280" xr:uid="{00000000-0005-0000-0000-00008E000000}"/>
    <cellStyle name="20% - Énfasis2 17 3" xfId="281" xr:uid="{00000000-0005-0000-0000-00008F000000}"/>
    <cellStyle name="20% - Énfasis2 18" xfId="282" xr:uid="{00000000-0005-0000-0000-000090000000}"/>
    <cellStyle name="20% - Énfasis2 18 2" xfId="283" xr:uid="{00000000-0005-0000-0000-000091000000}"/>
    <cellStyle name="20% - Énfasis2 18 3" xfId="284" xr:uid="{00000000-0005-0000-0000-000092000000}"/>
    <cellStyle name="20% - Énfasis2 19" xfId="285" xr:uid="{00000000-0005-0000-0000-000093000000}"/>
    <cellStyle name="20% - Énfasis2 19 2" xfId="286" xr:uid="{00000000-0005-0000-0000-000094000000}"/>
    <cellStyle name="20% - Énfasis2 19 3" xfId="287" xr:uid="{00000000-0005-0000-0000-000095000000}"/>
    <cellStyle name="20% - Énfasis2 2" xfId="50" xr:uid="{00000000-0005-0000-0000-000096000000}"/>
    <cellStyle name="20% - Énfasis2 2 2" xfId="288" xr:uid="{00000000-0005-0000-0000-000097000000}"/>
    <cellStyle name="20% - Énfasis2 2 2 2" xfId="289" xr:uid="{00000000-0005-0000-0000-000098000000}"/>
    <cellStyle name="20% - Énfasis2 2 2 3" xfId="290" xr:uid="{00000000-0005-0000-0000-000099000000}"/>
    <cellStyle name="20% - Énfasis2 2 3" xfId="291" xr:uid="{00000000-0005-0000-0000-00009A000000}"/>
    <cellStyle name="20% - Énfasis2 20" xfId="292" xr:uid="{00000000-0005-0000-0000-00009B000000}"/>
    <cellStyle name="20% - Énfasis2 20 2" xfId="293" xr:uid="{00000000-0005-0000-0000-00009C000000}"/>
    <cellStyle name="20% - Énfasis2 20 3" xfId="294" xr:uid="{00000000-0005-0000-0000-00009D000000}"/>
    <cellStyle name="20% - Énfasis2 21" xfId="295" xr:uid="{00000000-0005-0000-0000-00009E000000}"/>
    <cellStyle name="20% - Énfasis2 21 2" xfId="296" xr:uid="{00000000-0005-0000-0000-00009F000000}"/>
    <cellStyle name="20% - Énfasis2 21 3" xfId="297" xr:uid="{00000000-0005-0000-0000-0000A0000000}"/>
    <cellStyle name="20% - Énfasis2 22" xfId="298" xr:uid="{00000000-0005-0000-0000-0000A1000000}"/>
    <cellStyle name="20% - Énfasis2 22 2" xfId="299" xr:uid="{00000000-0005-0000-0000-0000A2000000}"/>
    <cellStyle name="20% - Énfasis2 22 3" xfId="300" xr:uid="{00000000-0005-0000-0000-0000A3000000}"/>
    <cellStyle name="20% - Énfasis2 23" xfId="301" xr:uid="{00000000-0005-0000-0000-0000A4000000}"/>
    <cellStyle name="20% - Énfasis2 23 2" xfId="302" xr:uid="{00000000-0005-0000-0000-0000A5000000}"/>
    <cellStyle name="20% - Énfasis2 23 3" xfId="303" xr:uid="{00000000-0005-0000-0000-0000A6000000}"/>
    <cellStyle name="20% - Énfasis2 24" xfId="304" xr:uid="{00000000-0005-0000-0000-0000A7000000}"/>
    <cellStyle name="20% - Énfasis2 24 2" xfId="305" xr:uid="{00000000-0005-0000-0000-0000A8000000}"/>
    <cellStyle name="20% - Énfasis2 24 3" xfId="306" xr:uid="{00000000-0005-0000-0000-0000A9000000}"/>
    <cellStyle name="20% - Énfasis2 25" xfId="307" xr:uid="{00000000-0005-0000-0000-0000AA000000}"/>
    <cellStyle name="20% - Énfasis2 25 2" xfId="308" xr:uid="{00000000-0005-0000-0000-0000AB000000}"/>
    <cellStyle name="20% - Énfasis2 25 3" xfId="309" xr:uid="{00000000-0005-0000-0000-0000AC000000}"/>
    <cellStyle name="20% - Énfasis2 26" xfId="310" xr:uid="{00000000-0005-0000-0000-0000AD000000}"/>
    <cellStyle name="20% - Énfasis2 26 2" xfId="311" xr:uid="{00000000-0005-0000-0000-0000AE000000}"/>
    <cellStyle name="20% - Énfasis2 26 3" xfId="312" xr:uid="{00000000-0005-0000-0000-0000AF000000}"/>
    <cellStyle name="20% - Énfasis2 27" xfId="313" xr:uid="{00000000-0005-0000-0000-0000B0000000}"/>
    <cellStyle name="20% - Énfasis2 27 2" xfId="314" xr:uid="{00000000-0005-0000-0000-0000B1000000}"/>
    <cellStyle name="20% - Énfasis2 27 3" xfId="315" xr:uid="{00000000-0005-0000-0000-0000B2000000}"/>
    <cellStyle name="20% - Énfasis2 28" xfId="316" xr:uid="{00000000-0005-0000-0000-0000B3000000}"/>
    <cellStyle name="20% - Énfasis2 28 2" xfId="317" xr:uid="{00000000-0005-0000-0000-0000B4000000}"/>
    <cellStyle name="20% - Énfasis2 28 3" xfId="318" xr:uid="{00000000-0005-0000-0000-0000B5000000}"/>
    <cellStyle name="20% - Énfasis2 29" xfId="319" xr:uid="{00000000-0005-0000-0000-0000B6000000}"/>
    <cellStyle name="20% - Énfasis2 29 2" xfId="320" xr:uid="{00000000-0005-0000-0000-0000B7000000}"/>
    <cellStyle name="20% - Énfasis2 29 3" xfId="321" xr:uid="{00000000-0005-0000-0000-0000B8000000}"/>
    <cellStyle name="20% - Énfasis2 3" xfId="322" xr:uid="{00000000-0005-0000-0000-0000B9000000}"/>
    <cellStyle name="20% - Énfasis2 3 2" xfId="323" xr:uid="{00000000-0005-0000-0000-0000BA000000}"/>
    <cellStyle name="20% - Énfasis2 3 3" xfId="324" xr:uid="{00000000-0005-0000-0000-0000BB000000}"/>
    <cellStyle name="20% - Énfasis2 30" xfId="325" xr:uid="{00000000-0005-0000-0000-0000BC000000}"/>
    <cellStyle name="20% - Énfasis2 30 2" xfId="326" xr:uid="{00000000-0005-0000-0000-0000BD000000}"/>
    <cellStyle name="20% - Énfasis2 30 3" xfId="327" xr:uid="{00000000-0005-0000-0000-0000BE000000}"/>
    <cellStyle name="20% - Énfasis2 31" xfId="328" xr:uid="{00000000-0005-0000-0000-0000BF000000}"/>
    <cellStyle name="20% - Énfasis2 31 2" xfId="329" xr:uid="{00000000-0005-0000-0000-0000C0000000}"/>
    <cellStyle name="20% - Énfasis2 31 3" xfId="330" xr:uid="{00000000-0005-0000-0000-0000C1000000}"/>
    <cellStyle name="20% - Énfasis2 32" xfId="331" xr:uid="{00000000-0005-0000-0000-0000C2000000}"/>
    <cellStyle name="20% - Énfasis2 32 2" xfId="332" xr:uid="{00000000-0005-0000-0000-0000C3000000}"/>
    <cellStyle name="20% - Énfasis2 32 3" xfId="333" xr:uid="{00000000-0005-0000-0000-0000C4000000}"/>
    <cellStyle name="20% - Énfasis2 33" xfId="334" xr:uid="{00000000-0005-0000-0000-0000C5000000}"/>
    <cellStyle name="20% - Énfasis2 33 2" xfId="335" xr:uid="{00000000-0005-0000-0000-0000C6000000}"/>
    <cellStyle name="20% - Énfasis2 33 3" xfId="336" xr:uid="{00000000-0005-0000-0000-0000C7000000}"/>
    <cellStyle name="20% - Énfasis2 34" xfId="337" xr:uid="{00000000-0005-0000-0000-0000C8000000}"/>
    <cellStyle name="20% - Énfasis2 34 2" xfId="338" xr:uid="{00000000-0005-0000-0000-0000C9000000}"/>
    <cellStyle name="20% - Énfasis2 34 3" xfId="339" xr:uid="{00000000-0005-0000-0000-0000CA000000}"/>
    <cellStyle name="20% - Énfasis2 35" xfId="340" xr:uid="{00000000-0005-0000-0000-0000CB000000}"/>
    <cellStyle name="20% - Énfasis2 35 2" xfId="341" xr:uid="{00000000-0005-0000-0000-0000CC000000}"/>
    <cellStyle name="20% - Énfasis2 35 3" xfId="342" xr:uid="{00000000-0005-0000-0000-0000CD000000}"/>
    <cellStyle name="20% - Énfasis2 36" xfId="343" xr:uid="{00000000-0005-0000-0000-0000CE000000}"/>
    <cellStyle name="20% - Énfasis2 36 2" xfId="344" xr:uid="{00000000-0005-0000-0000-0000CF000000}"/>
    <cellStyle name="20% - Énfasis2 36 3" xfId="345" xr:uid="{00000000-0005-0000-0000-0000D0000000}"/>
    <cellStyle name="20% - Énfasis2 37" xfId="346" xr:uid="{00000000-0005-0000-0000-0000D1000000}"/>
    <cellStyle name="20% - Énfasis2 37 2" xfId="347" xr:uid="{00000000-0005-0000-0000-0000D2000000}"/>
    <cellStyle name="20% - Énfasis2 37 3" xfId="348" xr:uid="{00000000-0005-0000-0000-0000D3000000}"/>
    <cellStyle name="20% - Énfasis2 38" xfId="349" xr:uid="{00000000-0005-0000-0000-0000D4000000}"/>
    <cellStyle name="20% - Énfasis2 38 2" xfId="350" xr:uid="{00000000-0005-0000-0000-0000D5000000}"/>
    <cellStyle name="20% - Énfasis2 38 3" xfId="351" xr:uid="{00000000-0005-0000-0000-0000D6000000}"/>
    <cellStyle name="20% - Énfasis2 39" xfId="352" xr:uid="{00000000-0005-0000-0000-0000D7000000}"/>
    <cellStyle name="20% - Énfasis2 39 2" xfId="353" xr:uid="{00000000-0005-0000-0000-0000D8000000}"/>
    <cellStyle name="20% - Énfasis2 39 3" xfId="354" xr:uid="{00000000-0005-0000-0000-0000D9000000}"/>
    <cellStyle name="20% - Énfasis2 4" xfId="355" xr:uid="{00000000-0005-0000-0000-0000DA000000}"/>
    <cellStyle name="20% - Énfasis2 4 2" xfId="356" xr:uid="{00000000-0005-0000-0000-0000DB000000}"/>
    <cellStyle name="20% - Énfasis2 4 3" xfId="357" xr:uid="{00000000-0005-0000-0000-0000DC000000}"/>
    <cellStyle name="20% - Énfasis2 40" xfId="358" xr:uid="{00000000-0005-0000-0000-0000DD000000}"/>
    <cellStyle name="20% - Énfasis2 41" xfId="359" xr:uid="{00000000-0005-0000-0000-0000DE000000}"/>
    <cellStyle name="20% - Énfasis2 5" xfId="360" xr:uid="{00000000-0005-0000-0000-0000DF000000}"/>
    <cellStyle name="20% - Énfasis2 5 2" xfId="361" xr:uid="{00000000-0005-0000-0000-0000E0000000}"/>
    <cellStyle name="20% - Énfasis2 5 3" xfId="362" xr:uid="{00000000-0005-0000-0000-0000E1000000}"/>
    <cellStyle name="20% - Énfasis2 6" xfId="363" xr:uid="{00000000-0005-0000-0000-0000E2000000}"/>
    <cellStyle name="20% - Énfasis2 6 2" xfId="364" xr:uid="{00000000-0005-0000-0000-0000E3000000}"/>
    <cellStyle name="20% - Énfasis2 6 3" xfId="365" xr:uid="{00000000-0005-0000-0000-0000E4000000}"/>
    <cellStyle name="20% - Énfasis2 7" xfId="366" xr:uid="{00000000-0005-0000-0000-0000E5000000}"/>
    <cellStyle name="20% - Énfasis2 7 2" xfId="367" xr:uid="{00000000-0005-0000-0000-0000E6000000}"/>
    <cellStyle name="20% - Énfasis2 7 3" xfId="368" xr:uid="{00000000-0005-0000-0000-0000E7000000}"/>
    <cellStyle name="20% - Énfasis2 8" xfId="369" xr:uid="{00000000-0005-0000-0000-0000E8000000}"/>
    <cellStyle name="20% - Énfasis2 8 2" xfId="370" xr:uid="{00000000-0005-0000-0000-0000E9000000}"/>
    <cellStyle name="20% - Énfasis2 8 3" xfId="371" xr:uid="{00000000-0005-0000-0000-0000EA000000}"/>
    <cellStyle name="20% - Énfasis2 9" xfId="372" xr:uid="{00000000-0005-0000-0000-0000EB000000}"/>
    <cellStyle name="20% - Énfasis2 9 2" xfId="373" xr:uid="{00000000-0005-0000-0000-0000EC000000}"/>
    <cellStyle name="20% - Énfasis2 9 3" xfId="374" xr:uid="{00000000-0005-0000-0000-0000ED000000}"/>
    <cellStyle name="20% - Énfasis3 10" xfId="375" xr:uid="{00000000-0005-0000-0000-0000EE000000}"/>
    <cellStyle name="20% - Énfasis3 10 2" xfId="376" xr:uid="{00000000-0005-0000-0000-0000EF000000}"/>
    <cellStyle name="20% - Énfasis3 10 3" xfId="377" xr:uid="{00000000-0005-0000-0000-0000F0000000}"/>
    <cellStyle name="20% - Énfasis3 11" xfId="378" xr:uid="{00000000-0005-0000-0000-0000F1000000}"/>
    <cellStyle name="20% - Énfasis3 11 2" xfId="379" xr:uid="{00000000-0005-0000-0000-0000F2000000}"/>
    <cellStyle name="20% - Énfasis3 11 3" xfId="380" xr:uid="{00000000-0005-0000-0000-0000F3000000}"/>
    <cellStyle name="20% - Énfasis3 12" xfId="381" xr:uid="{00000000-0005-0000-0000-0000F4000000}"/>
    <cellStyle name="20% - Énfasis3 12 2" xfId="382" xr:uid="{00000000-0005-0000-0000-0000F5000000}"/>
    <cellStyle name="20% - Énfasis3 12 3" xfId="383" xr:uid="{00000000-0005-0000-0000-0000F6000000}"/>
    <cellStyle name="20% - Énfasis3 13" xfId="384" xr:uid="{00000000-0005-0000-0000-0000F7000000}"/>
    <cellStyle name="20% - Énfasis3 13 2" xfId="385" xr:uid="{00000000-0005-0000-0000-0000F8000000}"/>
    <cellStyle name="20% - Énfasis3 13 3" xfId="386" xr:uid="{00000000-0005-0000-0000-0000F9000000}"/>
    <cellStyle name="20% - Énfasis3 14" xfId="387" xr:uid="{00000000-0005-0000-0000-0000FA000000}"/>
    <cellStyle name="20% - Énfasis3 14 2" xfId="388" xr:uid="{00000000-0005-0000-0000-0000FB000000}"/>
    <cellStyle name="20% - Énfasis3 14 3" xfId="389" xr:uid="{00000000-0005-0000-0000-0000FC000000}"/>
    <cellStyle name="20% - Énfasis3 15" xfId="390" xr:uid="{00000000-0005-0000-0000-0000FD000000}"/>
    <cellStyle name="20% - Énfasis3 15 2" xfId="391" xr:uid="{00000000-0005-0000-0000-0000FE000000}"/>
    <cellStyle name="20% - Énfasis3 15 3" xfId="392" xr:uid="{00000000-0005-0000-0000-0000FF000000}"/>
    <cellStyle name="20% - Énfasis3 16" xfId="393" xr:uid="{00000000-0005-0000-0000-000000010000}"/>
    <cellStyle name="20% - Énfasis3 16 2" xfId="394" xr:uid="{00000000-0005-0000-0000-000001010000}"/>
    <cellStyle name="20% - Énfasis3 16 3" xfId="395" xr:uid="{00000000-0005-0000-0000-000002010000}"/>
    <cellStyle name="20% - Énfasis3 17" xfId="396" xr:uid="{00000000-0005-0000-0000-000003010000}"/>
    <cellStyle name="20% - Énfasis3 17 2" xfId="397" xr:uid="{00000000-0005-0000-0000-000004010000}"/>
    <cellStyle name="20% - Énfasis3 17 3" xfId="398" xr:uid="{00000000-0005-0000-0000-000005010000}"/>
    <cellStyle name="20% - Énfasis3 18" xfId="399" xr:uid="{00000000-0005-0000-0000-000006010000}"/>
    <cellStyle name="20% - Énfasis3 18 2" xfId="400" xr:uid="{00000000-0005-0000-0000-000007010000}"/>
    <cellStyle name="20% - Énfasis3 18 3" xfId="401" xr:uid="{00000000-0005-0000-0000-000008010000}"/>
    <cellStyle name="20% - Énfasis3 19" xfId="402" xr:uid="{00000000-0005-0000-0000-000009010000}"/>
    <cellStyle name="20% - Énfasis3 19 2" xfId="403" xr:uid="{00000000-0005-0000-0000-00000A010000}"/>
    <cellStyle name="20% - Énfasis3 19 3" xfId="404" xr:uid="{00000000-0005-0000-0000-00000B010000}"/>
    <cellStyle name="20% - Énfasis3 2" xfId="51" xr:uid="{00000000-0005-0000-0000-00000C010000}"/>
    <cellStyle name="20% - Énfasis3 2 2" xfId="405" xr:uid="{00000000-0005-0000-0000-00000D010000}"/>
    <cellStyle name="20% - Énfasis3 2 2 2" xfId="406" xr:uid="{00000000-0005-0000-0000-00000E010000}"/>
    <cellStyle name="20% - Énfasis3 2 2 3" xfId="407" xr:uid="{00000000-0005-0000-0000-00000F010000}"/>
    <cellStyle name="20% - Énfasis3 2 3" xfId="408" xr:uid="{00000000-0005-0000-0000-000010010000}"/>
    <cellStyle name="20% - Énfasis3 20" xfId="409" xr:uid="{00000000-0005-0000-0000-000011010000}"/>
    <cellStyle name="20% - Énfasis3 20 2" xfId="410" xr:uid="{00000000-0005-0000-0000-000012010000}"/>
    <cellStyle name="20% - Énfasis3 20 3" xfId="411" xr:uid="{00000000-0005-0000-0000-000013010000}"/>
    <cellStyle name="20% - Énfasis3 21" xfId="412" xr:uid="{00000000-0005-0000-0000-000014010000}"/>
    <cellStyle name="20% - Énfasis3 21 2" xfId="413" xr:uid="{00000000-0005-0000-0000-000015010000}"/>
    <cellStyle name="20% - Énfasis3 21 3" xfId="414" xr:uid="{00000000-0005-0000-0000-000016010000}"/>
    <cellStyle name="20% - Énfasis3 22" xfId="415" xr:uid="{00000000-0005-0000-0000-000017010000}"/>
    <cellStyle name="20% - Énfasis3 22 2" xfId="416" xr:uid="{00000000-0005-0000-0000-000018010000}"/>
    <cellStyle name="20% - Énfasis3 22 3" xfId="417" xr:uid="{00000000-0005-0000-0000-000019010000}"/>
    <cellStyle name="20% - Énfasis3 23" xfId="418" xr:uid="{00000000-0005-0000-0000-00001A010000}"/>
    <cellStyle name="20% - Énfasis3 23 2" xfId="419" xr:uid="{00000000-0005-0000-0000-00001B010000}"/>
    <cellStyle name="20% - Énfasis3 23 3" xfId="420" xr:uid="{00000000-0005-0000-0000-00001C010000}"/>
    <cellStyle name="20% - Énfasis3 24" xfId="421" xr:uid="{00000000-0005-0000-0000-00001D010000}"/>
    <cellStyle name="20% - Énfasis3 24 2" xfId="422" xr:uid="{00000000-0005-0000-0000-00001E010000}"/>
    <cellStyle name="20% - Énfasis3 24 3" xfId="423" xr:uid="{00000000-0005-0000-0000-00001F010000}"/>
    <cellStyle name="20% - Énfasis3 25" xfId="424" xr:uid="{00000000-0005-0000-0000-000020010000}"/>
    <cellStyle name="20% - Énfasis3 25 2" xfId="425" xr:uid="{00000000-0005-0000-0000-000021010000}"/>
    <cellStyle name="20% - Énfasis3 25 3" xfId="426" xr:uid="{00000000-0005-0000-0000-000022010000}"/>
    <cellStyle name="20% - Énfasis3 26" xfId="427" xr:uid="{00000000-0005-0000-0000-000023010000}"/>
    <cellStyle name="20% - Énfasis3 26 2" xfId="428" xr:uid="{00000000-0005-0000-0000-000024010000}"/>
    <cellStyle name="20% - Énfasis3 26 3" xfId="429" xr:uid="{00000000-0005-0000-0000-000025010000}"/>
    <cellStyle name="20% - Énfasis3 27" xfId="430" xr:uid="{00000000-0005-0000-0000-000026010000}"/>
    <cellStyle name="20% - Énfasis3 27 2" xfId="431" xr:uid="{00000000-0005-0000-0000-000027010000}"/>
    <cellStyle name="20% - Énfasis3 27 3" xfId="432" xr:uid="{00000000-0005-0000-0000-000028010000}"/>
    <cellStyle name="20% - Énfasis3 28" xfId="433" xr:uid="{00000000-0005-0000-0000-000029010000}"/>
    <cellStyle name="20% - Énfasis3 28 2" xfId="434" xr:uid="{00000000-0005-0000-0000-00002A010000}"/>
    <cellStyle name="20% - Énfasis3 28 3" xfId="435" xr:uid="{00000000-0005-0000-0000-00002B010000}"/>
    <cellStyle name="20% - Énfasis3 29" xfId="436" xr:uid="{00000000-0005-0000-0000-00002C010000}"/>
    <cellStyle name="20% - Énfasis3 29 2" xfId="437" xr:uid="{00000000-0005-0000-0000-00002D010000}"/>
    <cellStyle name="20% - Énfasis3 29 3" xfId="438" xr:uid="{00000000-0005-0000-0000-00002E010000}"/>
    <cellStyle name="20% - Énfasis3 3" xfId="439" xr:uid="{00000000-0005-0000-0000-00002F010000}"/>
    <cellStyle name="20% - Énfasis3 3 2" xfId="440" xr:uid="{00000000-0005-0000-0000-000030010000}"/>
    <cellStyle name="20% - Énfasis3 3 3" xfId="441" xr:uid="{00000000-0005-0000-0000-000031010000}"/>
    <cellStyle name="20% - Énfasis3 30" xfId="442" xr:uid="{00000000-0005-0000-0000-000032010000}"/>
    <cellStyle name="20% - Énfasis3 30 2" xfId="443" xr:uid="{00000000-0005-0000-0000-000033010000}"/>
    <cellStyle name="20% - Énfasis3 30 3" xfId="444" xr:uid="{00000000-0005-0000-0000-000034010000}"/>
    <cellStyle name="20% - Énfasis3 31" xfId="445" xr:uid="{00000000-0005-0000-0000-000035010000}"/>
    <cellStyle name="20% - Énfasis3 31 2" xfId="446" xr:uid="{00000000-0005-0000-0000-000036010000}"/>
    <cellStyle name="20% - Énfasis3 31 3" xfId="447" xr:uid="{00000000-0005-0000-0000-000037010000}"/>
    <cellStyle name="20% - Énfasis3 32" xfId="448" xr:uid="{00000000-0005-0000-0000-000038010000}"/>
    <cellStyle name="20% - Énfasis3 32 2" xfId="449" xr:uid="{00000000-0005-0000-0000-000039010000}"/>
    <cellStyle name="20% - Énfasis3 32 3" xfId="450" xr:uid="{00000000-0005-0000-0000-00003A010000}"/>
    <cellStyle name="20% - Énfasis3 33" xfId="451" xr:uid="{00000000-0005-0000-0000-00003B010000}"/>
    <cellStyle name="20% - Énfasis3 33 2" xfId="452" xr:uid="{00000000-0005-0000-0000-00003C010000}"/>
    <cellStyle name="20% - Énfasis3 33 3" xfId="453" xr:uid="{00000000-0005-0000-0000-00003D010000}"/>
    <cellStyle name="20% - Énfasis3 34" xfId="454" xr:uid="{00000000-0005-0000-0000-00003E010000}"/>
    <cellStyle name="20% - Énfasis3 34 2" xfId="455" xr:uid="{00000000-0005-0000-0000-00003F010000}"/>
    <cellStyle name="20% - Énfasis3 34 3" xfId="456" xr:uid="{00000000-0005-0000-0000-000040010000}"/>
    <cellStyle name="20% - Énfasis3 35" xfId="457" xr:uid="{00000000-0005-0000-0000-000041010000}"/>
    <cellStyle name="20% - Énfasis3 35 2" xfId="458" xr:uid="{00000000-0005-0000-0000-000042010000}"/>
    <cellStyle name="20% - Énfasis3 35 3" xfId="459" xr:uid="{00000000-0005-0000-0000-000043010000}"/>
    <cellStyle name="20% - Énfasis3 36" xfId="460" xr:uid="{00000000-0005-0000-0000-000044010000}"/>
    <cellStyle name="20% - Énfasis3 36 2" xfId="461" xr:uid="{00000000-0005-0000-0000-000045010000}"/>
    <cellStyle name="20% - Énfasis3 36 3" xfId="462" xr:uid="{00000000-0005-0000-0000-000046010000}"/>
    <cellStyle name="20% - Énfasis3 37" xfId="463" xr:uid="{00000000-0005-0000-0000-000047010000}"/>
    <cellStyle name="20% - Énfasis3 37 2" xfId="464" xr:uid="{00000000-0005-0000-0000-000048010000}"/>
    <cellStyle name="20% - Énfasis3 37 3" xfId="465" xr:uid="{00000000-0005-0000-0000-000049010000}"/>
    <cellStyle name="20% - Énfasis3 38" xfId="466" xr:uid="{00000000-0005-0000-0000-00004A010000}"/>
    <cellStyle name="20% - Énfasis3 38 2" xfId="467" xr:uid="{00000000-0005-0000-0000-00004B010000}"/>
    <cellStyle name="20% - Énfasis3 38 3" xfId="468" xr:uid="{00000000-0005-0000-0000-00004C010000}"/>
    <cellStyle name="20% - Énfasis3 39" xfId="469" xr:uid="{00000000-0005-0000-0000-00004D010000}"/>
    <cellStyle name="20% - Énfasis3 39 2" xfId="470" xr:uid="{00000000-0005-0000-0000-00004E010000}"/>
    <cellStyle name="20% - Énfasis3 39 3" xfId="471" xr:uid="{00000000-0005-0000-0000-00004F010000}"/>
    <cellStyle name="20% - Énfasis3 4" xfId="472" xr:uid="{00000000-0005-0000-0000-000050010000}"/>
    <cellStyle name="20% - Énfasis3 4 2" xfId="473" xr:uid="{00000000-0005-0000-0000-000051010000}"/>
    <cellStyle name="20% - Énfasis3 4 3" xfId="474" xr:uid="{00000000-0005-0000-0000-000052010000}"/>
    <cellStyle name="20% - Énfasis3 40" xfId="475" xr:uid="{00000000-0005-0000-0000-000053010000}"/>
    <cellStyle name="20% - Énfasis3 41" xfId="476" xr:uid="{00000000-0005-0000-0000-000054010000}"/>
    <cellStyle name="20% - Énfasis3 5" xfId="477" xr:uid="{00000000-0005-0000-0000-000055010000}"/>
    <cellStyle name="20% - Énfasis3 5 2" xfId="478" xr:uid="{00000000-0005-0000-0000-000056010000}"/>
    <cellStyle name="20% - Énfasis3 5 3" xfId="479" xr:uid="{00000000-0005-0000-0000-000057010000}"/>
    <cellStyle name="20% - Énfasis3 6" xfId="480" xr:uid="{00000000-0005-0000-0000-000058010000}"/>
    <cellStyle name="20% - Énfasis3 6 2" xfId="481" xr:uid="{00000000-0005-0000-0000-000059010000}"/>
    <cellStyle name="20% - Énfasis3 6 3" xfId="482" xr:uid="{00000000-0005-0000-0000-00005A010000}"/>
    <cellStyle name="20% - Énfasis3 7" xfId="483" xr:uid="{00000000-0005-0000-0000-00005B010000}"/>
    <cellStyle name="20% - Énfasis3 7 2" xfId="484" xr:uid="{00000000-0005-0000-0000-00005C010000}"/>
    <cellStyle name="20% - Énfasis3 7 3" xfId="485" xr:uid="{00000000-0005-0000-0000-00005D010000}"/>
    <cellStyle name="20% - Énfasis3 8" xfId="486" xr:uid="{00000000-0005-0000-0000-00005E010000}"/>
    <cellStyle name="20% - Énfasis3 8 2" xfId="487" xr:uid="{00000000-0005-0000-0000-00005F010000}"/>
    <cellStyle name="20% - Énfasis3 8 3" xfId="488" xr:uid="{00000000-0005-0000-0000-000060010000}"/>
    <cellStyle name="20% - Énfasis3 9" xfId="489" xr:uid="{00000000-0005-0000-0000-000061010000}"/>
    <cellStyle name="20% - Énfasis3 9 2" xfId="490" xr:uid="{00000000-0005-0000-0000-000062010000}"/>
    <cellStyle name="20% - Énfasis3 9 3" xfId="491" xr:uid="{00000000-0005-0000-0000-000063010000}"/>
    <cellStyle name="20% - Énfasis4 10" xfId="492" xr:uid="{00000000-0005-0000-0000-000064010000}"/>
    <cellStyle name="20% - Énfasis4 10 2" xfId="493" xr:uid="{00000000-0005-0000-0000-000065010000}"/>
    <cellStyle name="20% - Énfasis4 10 3" xfId="494" xr:uid="{00000000-0005-0000-0000-000066010000}"/>
    <cellStyle name="20% - Énfasis4 11" xfId="495" xr:uid="{00000000-0005-0000-0000-000067010000}"/>
    <cellStyle name="20% - Énfasis4 11 2" xfId="496" xr:uid="{00000000-0005-0000-0000-000068010000}"/>
    <cellStyle name="20% - Énfasis4 11 3" xfId="497" xr:uid="{00000000-0005-0000-0000-000069010000}"/>
    <cellStyle name="20% - Énfasis4 12" xfId="498" xr:uid="{00000000-0005-0000-0000-00006A010000}"/>
    <cellStyle name="20% - Énfasis4 12 2" xfId="499" xr:uid="{00000000-0005-0000-0000-00006B010000}"/>
    <cellStyle name="20% - Énfasis4 12 3" xfId="500" xr:uid="{00000000-0005-0000-0000-00006C010000}"/>
    <cellStyle name="20% - Énfasis4 13" xfId="501" xr:uid="{00000000-0005-0000-0000-00006D010000}"/>
    <cellStyle name="20% - Énfasis4 13 2" xfId="502" xr:uid="{00000000-0005-0000-0000-00006E010000}"/>
    <cellStyle name="20% - Énfasis4 13 3" xfId="503" xr:uid="{00000000-0005-0000-0000-00006F010000}"/>
    <cellStyle name="20% - Énfasis4 14" xfId="504" xr:uid="{00000000-0005-0000-0000-000070010000}"/>
    <cellStyle name="20% - Énfasis4 14 2" xfId="505" xr:uid="{00000000-0005-0000-0000-000071010000}"/>
    <cellStyle name="20% - Énfasis4 14 3" xfId="506" xr:uid="{00000000-0005-0000-0000-000072010000}"/>
    <cellStyle name="20% - Énfasis4 15" xfId="507" xr:uid="{00000000-0005-0000-0000-000073010000}"/>
    <cellStyle name="20% - Énfasis4 15 2" xfId="508" xr:uid="{00000000-0005-0000-0000-000074010000}"/>
    <cellStyle name="20% - Énfasis4 15 3" xfId="509" xr:uid="{00000000-0005-0000-0000-000075010000}"/>
    <cellStyle name="20% - Énfasis4 16" xfId="510" xr:uid="{00000000-0005-0000-0000-000076010000}"/>
    <cellStyle name="20% - Énfasis4 16 2" xfId="511" xr:uid="{00000000-0005-0000-0000-000077010000}"/>
    <cellStyle name="20% - Énfasis4 16 3" xfId="512" xr:uid="{00000000-0005-0000-0000-000078010000}"/>
    <cellStyle name="20% - Énfasis4 17" xfId="513" xr:uid="{00000000-0005-0000-0000-000079010000}"/>
    <cellStyle name="20% - Énfasis4 17 2" xfId="514" xr:uid="{00000000-0005-0000-0000-00007A010000}"/>
    <cellStyle name="20% - Énfasis4 17 3" xfId="515" xr:uid="{00000000-0005-0000-0000-00007B010000}"/>
    <cellStyle name="20% - Énfasis4 18" xfId="516" xr:uid="{00000000-0005-0000-0000-00007C010000}"/>
    <cellStyle name="20% - Énfasis4 18 2" xfId="517" xr:uid="{00000000-0005-0000-0000-00007D010000}"/>
    <cellStyle name="20% - Énfasis4 18 3" xfId="518" xr:uid="{00000000-0005-0000-0000-00007E010000}"/>
    <cellStyle name="20% - Énfasis4 19" xfId="519" xr:uid="{00000000-0005-0000-0000-00007F010000}"/>
    <cellStyle name="20% - Énfasis4 19 2" xfId="520" xr:uid="{00000000-0005-0000-0000-000080010000}"/>
    <cellStyle name="20% - Énfasis4 19 3" xfId="521" xr:uid="{00000000-0005-0000-0000-000081010000}"/>
    <cellStyle name="20% - Énfasis4 2" xfId="52" xr:uid="{00000000-0005-0000-0000-000082010000}"/>
    <cellStyle name="20% - Énfasis4 2 2" xfId="522" xr:uid="{00000000-0005-0000-0000-000083010000}"/>
    <cellStyle name="20% - Énfasis4 2 2 2" xfId="523" xr:uid="{00000000-0005-0000-0000-000084010000}"/>
    <cellStyle name="20% - Énfasis4 2 2 3" xfId="524" xr:uid="{00000000-0005-0000-0000-000085010000}"/>
    <cellStyle name="20% - Énfasis4 2 3" xfId="525" xr:uid="{00000000-0005-0000-0000-000086010000}"/>
    <cellStyle name="20% - Énfasis4 20" xfId="526" xr:uid="{00000000-0005-0000-0000-000087010000}"/>
    <cellStyle name="20% - Énfasis4 20 2" xfId="527" xr:uid="{00000000-0005-0000-0000-000088010000}"/>
    <cellStyle name="20% - Énfasis4 20 3" xfId="528" xr:uid="{00000000-0005-0000-0000-000089010000}"/>
    <cellStyle name="20% - Énfasis4 21" xfId="529" xr:uid="{00000000-0005-0000-0000-00008A010000}"/>
    <cellStyle name="20% - Énfasis4 21 2" xfId="530" xr:uid="{00000000-0005-0000-0000-00008B010000}"/>
    <cellStyle name="20% - Énfasis4 21 3" xfId="531" xr:uid="{00000000-0005-0000-0000-00008C010000}"/>
    <cellStyle name="20% - Énfasis4 22" xfId="532" xr:uid="{00000000-0005-0000-0000-00008D010000}"/>
    <cellStyle name="20% - Énfasis4 22 2" xfId="533" xr:uid="{00000000-0005-0000-0000-00008E010000}"/>
    <cellStyle name="20% - Énfasis4 22 3" xfId="534" xr:uid="{00000000-0005-0000-0000-00008F010000}"/>
    <cellStyle name="20% - Énfasis4 23" xfId="535" xr:uid="{00000000-0005-0000-0000-000090010000}"/>
    <cellStyle name="20% - Énfasis4 23 2" xfId="536" xr:uid="{00000000-0005-0000-0000-000091010000}"/>
    <cellStyle name="20% - Énfasis4 23 3" xfId="537" xr:uid="{00000000-0005-0000-0000-000092010000}"/>
    <cellStyle name="20% - Énfasis4 24" xfId="538" xr:uid="{00000000-0005-0000-0000-000093010000}"/>
    <cellStyle name="20% - Énfasis4 24 2" xfId="539" xr:uid="{00000000-0005-0000-0000-000094010000}"/>
    <cellStyle name="20% - Énfasis4 24 3" xfId="540" xr:uid="{00000000-0005-0000-0000-000095010000}"/>
    <cellStyle name="20% - Énfasis4 25" xfId="541" xr:uid="{00000000-0005-0000-0000-000096010000}"/>
    <cellStyle name="20% - Énfasis4 25 2" xfId="542" xr:uid="{00000000-0005-0000-0000-000097010000}"/>
    <cellStyle name="20% - Énfasis4 25 3" xfId="543" xr:uid="{00000000-0005-0000-0000-000098010000}"/>
    <cellStyle name="20% - Énfasis4 26" xfId="544" xr:uid="{00000000-0005-0000-0000-000099010000}"/>
    <cellStyle name="20% - Énfasis4 26 2" xfId="545" xr:uid="{00000000-0005-0000-0000-00009A010000}"/>
    <cellStyle name="20% - Énfasis4 26 3" xfId="546" xr:uid="{00000000-0005-0000-0000-00009B010000}"/>
    <cellStyle name="20% - Énfasis4 27" xfId="547" xr:uid="{00000000-0005-0000-0000-00009C010000}"/>
    <cellStyle name="20% - Énfasis4 27 2" xfId="548" xr:uid="{00000000-0005-0000-0000-00009D010000}"/>
    <cellStyle name="20% - Énfasis4 27 3" xfId="549" xr:uid="{00000000-0005-0000-0000-00009E010000}"/>
    <cellStyle name="20% - Énfasis4 28" xfId="550" xr:uid="{00000000-0005-0000-0000-00009F010000}"/>
    <cellStyle name="20% - Énfasis4 28 2" xfId="551" xr:uid="{00000000-0005-0000-0000-0000A0010000}"/>
    <cellStyle name="20% - Énfasis4 28 3" xfId="552" xr:uid="{00000000-0005-0000-0000-0000A1010000}"/>
    <cellStyle name="20% - Énfasis4 29" xfId="553" xr:uid="{00000000-0005-0000-0000-0000A2010000}"/>
    <cellStyle name="20% - Énfasis4 29 2" xfId="554" xr:uid="{00000000-0005-0000-0000-0000A3010000}"/>
    <cellStyle name="20% - Énfasis4 29 3" xfId="555" xr:uid="{00000000-0005-0000-0000-0000A4010000}"/>
    <cellStyle name="20% - Énfasis4 3" xfId="556" xr:uid="{00000000-0005-0000-0000-0000A5010000}"/>
    <cellStyle name="20% - Énfasis4 3 2" xfId="557" xr:uid="{00000000-0005-0000-0000-0000A6010000}"/>
    <cellStyle name="20% - Énfasis4 3 3" xfId="558" xr:uid="{00000000-0005-0000-0000-0000A7010000}"/>
    <cellStyle name="20% - Énfasis4 30" xfId="559" xr:uid="{00000000-0005-0000-0000-0000A8010000}"/>
    <cellStyle name="20% - Énfasis4 30 2" xfId="560" xr:uid="{00000000-0005-0000-0000-0000A9010000}"/>
    <cellStyle name="20% - Énfasis4 30 3" xfId="561" xr:uid="{00000000-0005-0000-0000-0000AA010000}"/>
    <cellStyle name="20% - Énfasis4 31" xfId="562" xr:uid="{00000000-0005-0000-0000-0000AB010000}"/>
    <cellStyle name="20% - Énfasis4 31 2" xfId="563" xr:uid="{00000000-0005-0000-0000-0000AC010000}"/>
    <cellStyle name="20% - Énfasis4 31 3" xfId="564" xr:uid="{00000000-0005-0000-0000-0000AD010000}"/>
    <cellStyle name="20% - Énfasis4 32" xfId="565" xr:uid="{00000000-0005-0000-0000-0000AE010000}"/>
    <cellStyle name="20% - Énfasis4 32 2" xfId="566" xr:uid="{00000000-0005-0000-0000-0000AF010000}"/>
    <cellStyle name="20% - Énfasis4 32 3" xfId="567" xr:uid="{00000000-0005-0000-0000-0000B0010000}"/>
    <cellStyle name="20% - Énfasis4 33" xfId="568" xr:uid="{00000000-0005-0000-0000-0000B1010000}"/>
    <cellStyle name="20% - Énfasis4 33 2" xfId="569" xr:uid="{00000000-0005-0000-0000-0000B2010000}"/>
    <cellStyle name="20% - Énfasis4 33 3" xfId="570" xr:uid="{00000000-0005-0000-0000-0000B3010000}"/>
    <cellStyle name="20% - Énfasis4 34" xfId="571" xr:uid="{00000000-0005-0000-0000-0000B4010000}"/>
    <cellStyle name="20% - Énfasis4 34 2" xfId="572" xr:uid="{00000000-0005-0000-0000-0000B5010000}"/>
    <cellStyle name="20% - Énfasis4 34 3" xfId="573" xr:uid="{00000000-0005-0000-0000-0000B6010000}"/>
    <cellStyle name="20% - Énfasis4 35" xfId="574" xr:uid="{00000000-0005-0000-0000-0000B7010000}"/>
    <cellStyle name="20% - Énfasis4 35 2" xfId="575" xr:uid="{00000000-0005-0000-0000-0000B8010000}"/>
    <cellStyle name="20% - Énfasis4 35 3" xfId="576" xr:uid="{00000000-0005-0000-0000-0000B9010000}"/>
    <cellStyle name="20% - Énfasis4 36" xfId="577" xr:uid="{00000000-0005-0000-0000-0000BA010000}"/>
    <cellStyle name="20% - Énfasis4 36 2" xfId="578" xr:uid="{00000000-0005-0000-0000-0000BB010000}"/>
    <cellStyle name="20% - Énfasis4 36 3" xfId="579" xr:uid="{00000000-0005-0000-0000-0000BC010000}"/>
    <cellStyle name="20% - Énfasis4 37" xfId="580" xr:uid="{00000000-0005-0000-0000-0000BD010000}"/>
    <cellStyle name="20% - Énfasis4 37 2" xfId="581" xr:uid="{00000000-0005-0000-0000-0000BE010000}"/>
    <cellStyle name="20% - Énfasis4 37 3" xfId="582" xr:uid="{00000000-0005-0000-0000-0000BF010000}"/>
    <cellStyle name="20% - Énfasis4 38" xfId="583" xr:uid="{00000000-0005-0000-0000-0000C0010000}"/>
    <cellStyle name="20% - Énfasis4 38 2" xfId="584" xr:uid="{00000000-0005-0000-0000-0000C1010000}"/>
    <cellStyle name="20% - Énfasis4 38 3" xfId="585" xr:uid="{00000000-0005-0000-0000-0000C2010000}"/>
    <cellStyle name="20% - Énfasis4 39" xfId="586" xr:uid="{00000000-0005-0000-0000-0000C3010000}"/>
    <cellStyle name="20% - Énfasis4 39 2" xfId="587" xr:uid="{00000000-0005-0000-0000-0000C4010000}"/>
    <cellStyle name="20% - Énfasis4 39 3" xfId="588" xr:uid="{00000000-0005-0000-0000-0000C5010000}"/>
    <cellStyle name="20% - Énfasis4 4" xfId="589" xr:uid="{00000000-0005-0000-0000-0000C6010000}"/>
    <cellStyle name="20% - Énfasis4 4 2" xfId="590" xr:uid="{00000000-0005-0000-0000-0000C7010000}"/>
    <cellStyle name="20% - Énfasis4 4 3" xfId="591" xr:uid="{00000000-0005-0000-0000-0000C8010000}"/>
    <cellStyle name="20% - Énfasis4 40" xfId="592" xr:uid="{00000000-0005-0000-0000-0000C9010000}"/>
    <cellStyle name="20% - Énfasis4 41" xfId="593" xr:uid="{00000000-0005-0000-0000-0000CA010000}"/>
    <cellStyle name="20% - Énfasis4 5" xfId="594" xr:uid="{00000000-0005-0000-0000-0000CB010000}"/>
    <cellStyle name="20% - Énfasis4 5 2" xfId="595" xr:uid="{00000000-0005-0000-0000-0000CC010000}"/>
    <cellStyle name="20% - Énfasis4 5 3" xfId="596" xr:uid="{00000000-0005-0000-0000-0000CD010000}"/>
    <cellStyle name="20% - Énfasis4 6" xfId="597" xr:uid="{00000000-0005-0000-0000-0000CE010000}"/>
    <cellStyle name="20% - Énfasis4 6 2" xfId="598" xr:uid="{00000000-0005-0000-0000-0000CF010000}"/>
    <cellStyle name="20% - Énfasis4 6 3" xfId="599" xr:uid="{00000000-0005-0000-0000-0000D0010000}"/>
    <cellStyle name="20% - Énfasis4 7" xfId="600" xr:uid="{00000000-0005-0000-0000-0000D1010000}"/>
    <cellStyle name="20% - Énfasis4 7 2" xfId="601" xr:uid="{00000000-0005-0000-0000-0000D2010000}"/>
    <cellStyle name="20% - Énfasis4 7 3" xfId="602" xr:uid="{00000000-0005-0000-0000-0000D3010000}"/>
    <cellStyle name="20% - Énfasis4 8" xfId="603" xr:uid="{00000000-0005-0000-0000-0000D4010000}"/>
    <cellStyle name="20% - Énfasis4 8 2" xfId="604" xr:uid="{00000000-0005-0000-0000-0000D5010000}"/>
    <cellStyle name="20% - Énfasis4 8 3" xfId="605" xr:uid="{00000000-0005-0000-0000-0000D6010000}"/>
    <cellStyle name="20% - Énfasis4 9" xfId="606" xr:uid="{00000000-0005-0000-0000-0000D7010000}"/>
    <cellStyle name="20% - Énfasis4 9 2" xfId="607" xr:uid="{00000000-0005-0000-0000-0000D8010000}"/>
    <cellStyle name="20% - Énfasis4 9 3" xfId="608" xr:uid="{00000000-0005-0000-0000-0000D9010000}"/>
    <cellStyle name="20% - Énfasis5 10" xfId="609" xr:uid="{00000000-0005-0000-0000-0000DA010000}"/>
    <cellStyle name="20% - Énfasis5 10 2" xfId="610" xr:uid="{00000000-0005-0000-0000-0000DB010000}"/>
    <cellStyle name="20% - Énfasis5 10 3" xfId="611" xr:uid="{00000000-0005-0000-0000-0000DC010000}"/>
    <cellStyle name="20% - Énfasis5 11" xfId="612" xr:uid="{00000000-0005-0000-0000-0000DD010000}"/>
    <cellStyle name="20% - Énfasis5 11 2" xfId="613" xr:uid="{00000000-0005-0000-0000-0000DE010000}"/>
    <cellStyle name="20% - Énfasis5 11 3" xfId="614" xr:uid="{00000000-0005-0000-0000-0000DF010000}"/>
    <cellStyle name="20% - Énfasis5 12" xfId="615" xr:uid="{00000000-0005-0000-0000-0000E0010000}"/>
    <cellStyle name="20% - Énfasis5 12 2" xfId="616" xr:uid="{00000000-0005-0000-0000-0000E1010000}"/>
    <cellStyle name="20% - Énfasis5 12 3" xfId="617" xr:uid="{00000000-0005-0000-0000-0000E2010000}"/>
    <cellStyle name="20% - Énfasis5 13" xfId="618" xr:uid="{00000000-0005-0000-0000-0000E3010000}"/>
    <cellStyle name="20% - Énfasis5 13 2" xfId="619" xr:uid="{00000000-0005-0000-0000-0000E4010000}"/>
    <cellStyle name="20% - Énfasis5 13 3" xfId="620" xr:uid="{00000000-0005-0000-0000-0000E5010000}"/>
    <cellStyle name="20% - Énfasis5 14" xfId="621" xr:uid="{00000000-0005-0000-0000-0000E6010000}"/>
    <cellStyle name="20% - Énfasis5 14 2" xfId="622" xr:uid="{00000000-0005-0000-0000-0000E7010000}"/>
    <cellStyle name="20% - Énfasis5 14 3" xfId="623" xr:uid="{00000000-0005-0000-0000-0000E8010000}"/>
    <cellStyle name="20% - Énfasis5 15" xfId="624" xr:uid="{00000000-0005-0000-0000-0000E9010000}"/>
    <cellStyle name="20% - Énfasis5 15 2" xfId="625" xr:uid="{00000000-0005-0000-0000-0000EA010000}"/>
    <cellStyle name="20% - Énfasis5 15 3" xfId="626" xr:uid="{00000000-0005-0000-0000-0000EB010000}"/>
    <cellStyle name="20% - Énfasis5 16" xfId="627" xr:uid="{00000000-0005-0000-0000-0000EC010000}"/>
    <cellStyle name="20% - Énfasis5 16 2" xfId="628" xr:uid="{00000000-0005-0000-0000-0000ED010000}"/>
    <cellStyle name="20% - Énfasis5 16 3" xfId="629" xr:uid="{00000000-0005-0000-0000-0000EE010000}"/>
    <cellStyle name="20% - Énfasis5 17" xfId="630" xr:uid="{00000000-0005-0000-0000-0000EF010000}"/>
    <cellStyle name="20% - Énfasis5 17 2" xfId="631" xr:uid="{00000000-0005-0000-0000-0000F0010000}"/>
    <cellStyle name="20% - Énfasis5 17 3" xfId="632" xr:uid="{00000000-0005-0000-0000-0000F1010000}"/>
    <cellStyle name="20% - Énfasis5 18" xfId="633" xr:uid="{00000000-0005-0000-0000-0000F2010000}"/>
    <cellStyle name="20% - Énfasis5 18 2" xfId="634" xr:uid="{00000000-0005-0000-0000-0000F3010000}"/>
    <cellStyle name="20% - Énfasis5 18 3" xfId="635" xr:uid="{00000000-0005-0000-0000-0000F4010000}"/>
    <cellStyle name="20% - Énfasis5 19" xfId="636" xr:uid="{00000000-0005-0000-0000-0000F5010000}"/>
    <cellStyle name="20% - Énfasis5 19 2" xfId="637" xr:uid="{00000000-0005-0000-0000-0000F6010000}"/>
    <cellStyle name="20% - Énfasis5 19 3" xfId="638" xr:uid="{00000000-0005-0000-0000-0000F7010000}"/>
    <cellStyle name="20% - Énfasis5 2" xfId="53" xr:uid="{00000000-0005-0000-0000-0000F8010000}"/>
    <cellStyle name="20% - Énfasis5 2 2" xfId="639" xr:uid="{00000000-0005-0000-0000-0000F9010000}"/>
    <cellStyle name="20% - Énfasis5 2 2 2" xfId="640" xr:uid="{00000000-0005-0000-0000-0000FA010000}"/>
    <cellStyle name="20% - Énfasis5 2 2 3" xfId="641" xr:uid="{00000000-0005-0000-0000-0000FB010000}"/>
    <cellStyle name="20% - Énfasis5 2 3" xfId="642" xr:uid="{00000000-0005-0000-0000-0000FC010000}"/>
    <cellStyle name="20% - Énfasis5 20" xfId="643" xr:uid="{00000000-0005-0000-0000-0000FD010000}"/>
    <cellStyle name="20% - Énfasis5 20 2" xfId="644" xr:uid="{00000000-0005-0000-0000-0000FE010000}"/>
    <cellStyle name="20% - Énfasis5 20 3" xfId="645" xr:uid="{00000000-0005-0000-0000-0000FF010000}"/>
    <cellStyle name="20% - Énfasis5 21" xfId="646" xr:uid="{00000000-0005-0000-0000-000000020000}"/>
    <cellStyle name="20% - Énfasis5 21 2" xfId="647" xr:uid="{00000000-0005-0000-0000-000001020000}"/>
    <cellStyle name="20% - Énfasis5 21 3" xfId="648" xr:uid="{00000000-0005-0000-0000-000002020000}"/>
    <cellStyle name="20% - Énfasis5 22" xfId="649" xr:uid="{00000000-0005-0000-0000-000003020000}"/>
    <cellStyle name="20% - Énfasis5 22 2" xfId="650" xr:uid="{00000000-0005-0000-0000-000004020000}"/>
    <cellStyle name="20% - Énfasis5 22 3" xfId="651" xr:uid="{00000000-0005-0000-0000-000005020000}"/>
    <cellStyle name="20% - Énfasis5 23" xfId="652" xr:uid="{00000000-0005-0000-0000-000006020000}"/>
    <cellStyle name="20% - Énfasis5 23 2" xfId="653" xr:uid="{00000000-0005-0000-0000-000007020000}"/>
    <cellStyle name="20% - Énfasis5 23 3" xfId="654" xr:uid="{00000000-0005-0000-0000-000008020000}"/>
    <cellStyle name="20% - Énfasis5 24" xfId="655" xr:uid="{00000000-0005-0000-0000-000009020000}"/>
    <cellStyle name="20% - Énfasis5 24 2" xfId="656" xr:uid="{00000000-0005-0000-0000-00000A020000}"/>
    <cellStyle name="20% - Énfasis5 24 3" xfId="657" xr:uid="{00000000-0005-0000-0000-00000B020000}"/>
    <cellStyle name="20% - Énfasis5 25" xfId="658" xr:uid="{00000000-0005-0000-0000-00000C020000}"/>
    <cellStyle name="20% - Énfasis5 25 2" xfId="659" xr:uid="{00000000-0005-0000-0000-00000D020000}"/>
    <cellStyle name="20% - Énfasis5 25 3" xfId="660" xr:uid="{00000000-0005-0000-0000-00000E020000}"/>
    <cellStyle name="20% - Énfasis5 26" xfId="661" xr:uid="{00000000-0005-0000-0000-00000F020000}"/>
    <cellStyle name="20% - Énfasis5 26 2" xfId="662" xr:uid="{00000000-0005-0000-0000-000010020000}"/>
    <cellStyle name="20% - Énfasis5 26 3" xfId="663" xr:uid="{00000000-0005-0000-0000-000011020000}"/>
    <cellStyle name="20% - Énfasis5 27" xfId="664" xr:uid="{00000000-0005-0000-0000-000012020000}"/>
    <cellStyle name="20% - Énfasis5 27 2" xfId="665" xr:uid="{00000000-0005-0000-0000-000013020000}"/>
    <cellStyle name="20% - Énfasis5 27 3" xfId="666" xr:uid="{00000000-0005-0000-0000-000014020000}"/>
    <cellStyle name="20% - Énfasis5 28" xfId="667" xr:uid="{00000000-0005-0000-0000-000015020000}"/>
    <cellStyle name="20% - Énfasis5 28 2" xfId="668" xr:uid="{00000000-0005-0000-0000-000016020000}"/>
    <cellStyle name="20% - Énfasis5 28 3" xfId="669" xr:uid="{00000000-0005-0000-0000-000017020000}"/>
    <cellStyle name="20% - Énfasis5 29" xfId="670" xr:uid="{00000000-0005-0000-0000-000018020000}"/>
    <cellStyle name="20% - Énfasis5 29 2" xfId="671" xr:uid="{00000000-0005-0000-0000-000019020000}"/>
    <cellStyle name="20% - Énfasis5 29 3" xfId="672" xr:uid="{00000000-0005-0000-0000-00001A020000}"/>
    <cellStyle name="20% - Énfasis5 3" xfId="673" xr:uid="{00000000-0005-0000-0000-00001B020000}"/>
    <cellStyle name="20% - Énfasis5 3 2" xfId="674" xr:uid="{00000000-0005-0000-0000-00001C020000}"/>
    <cellStyle name="20% - Énfasis5 3 3" xfId="675" xr:uid="{00000000-0005-0000-0000-00001D020000}"/>
    <cellStyle name="20% - Énfasis5 30" xfId="676" xr:uid="{00000000-0005-0000-0000-00001E020000}"/>
    <cellStyle name="20% - Énfasis5 30 2" xfId="677" xr:uid="{00000000-0005-0000-0000-00001F020000}"/>
    <cellStyle name="20% - Énfasis5 30 3" xfId="678" xr:uid="{00000000-0005-0000-0000-000020020000}"/>
    <cellStyle name="20% - Énfasis5 31" xfId="679" xr:uid="{00000000-0005-0000-0000-000021020000}"/>
    <cellStyle name="20% - Énfasis5 31 2" xfId="680" xr:uid="{00000000-0005-0000-0000-000022020000}"/>
    <cellStyle name="20% - Énfasis5 31 3" xfId="681" xr:uid="{00000000-0005-0000-0000-000023020000}"/>
    <cellStyle name="20% - Énfasis5 32" xfId="682" xr:uid="{00000000-0005-0000-0000-000024020000}"/>
    <cellStyle name="20% - Énfasis5 32 2" xfId="683" xr:uid="{00000000-0005-0000-0000-000025020000}"/>
    <cellStyle name="20% - Énfasis5 32 3" xfId="684" xr:uid="{00000000-0005-0000-0000-000026020000}"/>
    <cellStyle name="20% - Énfasis5 33" xfId="685" xr:uid="{00000000-0005-0000-0000-000027020000}"/>
    <cellStyle name="20% - Énfasis5 33 2" xfId="686" xr:uid="{00000000-0005-0000-0000-000028020000}"/>
    <cellStyle name="20% - Énfasis5 33 3" xfId="687" xr:uid="{00000000-0005-0000-0000-000029020000}"/>
    <cellStyle name="20% - Énfasis5 34" xfId="688" xr:uid="{00000000-0005-0000-0000-00002A020000}"/>
    <cellStyle name="20% - Énfasis5 34 2" xfId="689" xr:uid="{00000000-0005-0000-0000-00002B020000}"/>
    <cellStyle name="20% - Énfasis5 34 3" xfId="690" xr:uid="{00000000-0005-0000-0000-00002C020000}"/>
    <cellStyle name="20% - Énfasis5 35" xfId="691" xr:uid="{00000000-0005-0000-0000-00002D020000}"/>
    <cellStyle name="20% - Énfasis5 35 2" xfId="692" xr:uid="{00000000-0005-0000-0000-00002E020000}"/>
    <cellStyle name="20% - Énfasis5 35 3" xfId="693" xr:uid="{00000000-0005-0000-0000-00002F020000}"/>
    <cellStyle name="20% - Énfasis5 36" xfId="694" xr:uid="{00000000-0005-0000-0000-000030020000}"/>
    <cellStyle name="20% - Énfasis5 36 2" xfId="695" xr:uid="{00000000-0005-0000-0000-000031020000}"/>
    <cellStyle name="20% - Énfasis5 36 3" xfId="696" xr:uid="{00000000-0005-0000-0000-000032020000}"/>
    <cellStyle name="20% - Énfasis5 37" xfId="697" xr:uid="{00000000-0005-0000-0000-000033020000}"/>
    <cellStyle name="20% - Énfasis5 37 2" xfId="698" xr:uid="{00000000-0005-0000-0000-000034020000}"/>
    <cellStyle name="20% - Énfasis5 37 3" xfId="699" xr:uid="{00000000-0005-0000-0000-000035020000}"/>
    <cellStyle name="20% - Énfasis5 38" xfId="700" xr:uid="{00000000-0005-0000-0000-000036020000}"/>
    <cellStyle name="20% - Énfasis5 38 2" xfId="701" xr:uid="{00000000-0005-0000-0000-000037020000}"/>
    <cellStyle name="20% - Énfasis5 38 3" xfId="702" xr:uid="{00000000-0005-0000-0000-000038020000}"/>
    <cellStyle name="20% - Énfasis5 39" xfId="703" xr:uid="{00000000-0005-0000-0000-000039020000}"/>
    <cellStyle name="20% - Énfasis5 39 2" xfId="704" xr:uid="{00000000-0005-0000-0000-00003A020000}"/>
    <cellStyle name="20% - Énfasis5 39 3" xfId="705" xr:uid="{00000000-0005-0000-0000-00003B020000}"/>
    <cellStyle name="20% - Énfasis5 4" xfId="706" xr:uid="{00000000-0005-0000-0000-00003C020000}"/>
    <cellStyle name="20% - Énfasis5 4 2" xfId="707" xr:uid="{00000000-0005-0000-0000-00003D020000}"/>
    <cellStyle name="20% - Énfasis5 4 3" xfId="708" xr:uid="{00000000-0005-0000-0000-00003E020000}"/>
    <cellStyle name="20% - Énfasis5 40" xfId="709" xr:uid="{00000000-0005-0000-0000-00003F020000}"/>
    <cellStyle name="20% - Énfasis5 41" xfId="710" xr:uid="{00000000-0005-0000-0000-000040020000}"/>
    <cellStyle name="20% - Énfasis5 5" xfId="711" xr:uid="{00000000-0005-0000-0000-000041020000}"/>
    <cellStyle name="20% - Énfasis5 5 2" xfId="712" xr:uid="{00000000-0005-0000-0000-000042020000}"/>
    <cellStyle name="20% - Énfasis5 5 3" xfId="713" xr:uid="{00000000-0005-0000-0000-000043020000}"/>
    <cellStyle name="20% - Énfasis5 6" xfId="714" xr:uid="{00000000-0005-0000-0000-000044020000}"/>
    <cellStyle name="20% - Énfasis5 6 2" xfId="715" xr:uid="{00000000-0005-0000-0000-000045020000}"/>
    <cellStyle name="20% - Énfasis5 6 3" xfId="716" xr:uid="{00000000-0005-0000-0000-000046020000}"/>
    <cellStyle name="20% - Énfasis5 7" xfId="717" xr:uid="{00000000-0005-0000-0000-000047020000}"/>
    <cellStyle name="20% - Énfasis5 7 2" xfId="718" xr:uid="{00000000-0005-0000-0000-000048020000}"/>
    <cellStyle name="20% - Énfasis5 7 3" xfId="719" xr:uid="{00000000-0005-0000-0000-000049020000}"/>
    <cellStyle name="20% - Énfasis5 8" xfId="720" xr:uid="{00000000-0005-0000-0000-00004A020000}"/>
    <cellStyle name="20% - Énfasis5 8 2" xfId="721" xr:uid="{00000000-0005-0000-0000-00004B020000}"/>
    <cellStyle name="20% - Énfasis5 8 3" xfId="722" xr:uid="{00000000-0005-0000-0000-00004C020000}"/>
    <cellStyle name="20% - Énfasis5 9" xfId="723" xr:uid="{00000000-0005-0000-0000-00004D020000}"/>
    <cellStyle name="20% - Énfasis5 9 2" xfId="724" xr:uid="{00000000-0005-0000-0000-00004E020000}"/>
    <cellStyle name="20% - Énfasis5 9 3" xfId="725" xr:uid="{00000000-0005-0000-0000-00004F020000}"/>
    <cellStyle name="20% - Énfasis6 10" xfId="726" xr:uid="{00000000-0005-0000-0000-000050020000}"/>
    <cellStyle name="20% - Énfasis6 10 2" xfId="727" xr:uid="{00000000-0005-0000-0000-000051020000}"/>
    <cellStyle name="20% - Énfasis6 10 3" xfId="728" xr:uid="{00000000-0005-0000-0000-000052020000}"/>
    <cellStyle name="20% - Énfasis6 11" xfId="729" xr:uid="{00000000-0005-0000-0000-000053020000}"/>
    <cellStyle name="20% - Énfasis6 11 2" xfId="730" xr:uid="{00000000-0005-0000-0000-000054020000}"/>
    <cellStyle name="20% - Énfasis6 11 3" xfId="731" xr:uid="{00000000-0005-0000-0000-000055020000}"/>
    <cellStyle name="20% - Énfasis6 12" xfId="732" xr:uid="{00000000-0005-0000-0000-000056020000}"/>
    <cellStyle name="20% - Énfasis6 12 2" xfId="733" xr:uid="{00000000-0005-0000-0000-000057020000}"/>
    <cellStyle name="20% - Énfasis6 12 3" xfId="734" xr:uid="{00000000-0005-0000-0000-000058020000}"/>
    <cellStyle name="20% - Énfasis6 13" xfId="735" xr:uid="{00000000-0005-0000-0000-000059020000}"/>
    <cellStyle name="20% - Énfasis6 13 2" xfId="736" xr:uid="{00000000-0005-0000-0000-00005A020000}"/>
    <cellStyle name="20% - Énfasis6 13 3" xfId="737" xr:uid="{00000000-0005-0000-0000-00005B020000}"/>
    <cellStyle name="20% - Énfasis6 14" xfId="738" xr:uid="{00000000-0005-0000-0000-00005C020000}"/>
    <cellStyle name="20% - Énfasis6 14 2" xfId="739" xr:uid="{00000000-0005-0000-0000-00005D020000}"/>
    <cellStyle name="20% - Énfasis6 14 3" xfId="740" xr:uid="{00000000-0005-0000-0000-00005E020000}"/>
    <cellStyle name="20% - Énfasis6 15" xfId="741" xr:uid="{00000000-0005-0000-0000-00005F020000}"/>
    <cellStyle name="20% - Énfasis6 15 2" xfId="742" xr:uid="{00000000-0005-0000-0000-000060020000}"/>
    <cellStyle name="20% - Énfasis6 15 3" xfId="743" xr:uid="{00000000-0005-0000-0000-000061020000}"/>
    <cellStyle name="20% - Énfasis6 16" xfId="744" xr:uid="{00000000-0005-0000-0000-000062020000}"/>
    <cellStyle name="20% - Énfasis6 16 2" xfId="745" xr:uid="{00000000-0005-0000-0000-000063020000}"/>
    <cellStyle name="20% - Énfasis6 16 3" xfId="746" xr:uid="{00000000-0005-0000-0000-000064020000}"/>
    <cellStyle name="20% - Énfasis6 17" xfId="747" xr:uid="{00000000-0005-0000-0000-000065020000}"/>
    <cellStyle name="20% - Énfasis6 17 2" xfId="748" xr:uid="{00000000-0005-0000-0000-000066020000}"/>
    <cellStyle name="20% - Énfasis6 17 3" xfId="749" xr:uid="{00000000-0005-0000-0000-000067020000}"/>
    <cellStyle name="20% - Énfasis6 18" xfId="750" xr:uid="{00000000-0005-0000-0000-000068020000}"/>
    <cellStyle name="20% - Énfasis6 18 2" xfId="751" xr:uid="{00000000-0005-0000-0000-000069020000}"/>
    <cellStyle name="20% - Énfasis6 18 3" xfId="752" xr:uid="{00000000-0005-0000-0000-00006A020000}"/>
    <cellStyle name="20% - Énfasis6 19" xfId="753" xr:uid="{00000000-0005-0000-0000-00006B020000}"/>
    <cellStyle name="20% - Énfasis6 19 2" xfId="754" xr:uid="{00000000-0005-0000-0000-00006C020000}"/>
    <cellStyle name="20% - Énfasis6 19 3" xfId="755" xr:uid="{00000000-0005-0000-0000-00006D020000}"/>
    <cellStyle name="20% - Énfasis6 2" xfId="54" xr:uid="{00000000-0005-0000-0000-00006E020000}"/>
    <cellStyle name="20% - Énfasis6 2 2" xfId="756" xr:uid="{00000000-0005-0000-0000-00006F020000}"/>
    <cellStyle name="20% - Énfasis6 2 2 2" xfId="757" xr:uid="{00000000-0005-0000-0000-000070020000}"/>
    <cellStyle name="20% - Énfasis6 2 2 3" xfId="758" xr:uid="{00000000-0005-0000-0000-000071020000}"/>
    <cellStyle name="20% - Énfasis6 2 3" xfId="759" xr:uid="{00000000-0005-0000-0000-000072020000}"/>
    <cellStyle name="20% - Énfasis6 20" xfId="760" xr:uid="{00000000-0005-0000-0000-000073020000}"/>
    <cellStyle name="20% - Énfasis6 20 2" xfId="761" xr:uid="{00000000-0005-0000-0000-000074020000}"/>
    <cellStyle name="20% - Énfasis6 20 3" xfId="762" xr:uid="{00000000-0005-0000-0000-000075020000}"/>
    <cellStyle name="20% - Énfasis6 21" xfId="763" xr:uid="{00000000-0005-0000-0000-000076020000}"/>
    <cellStyle name="20% - Énfasis6 21 2" xfId="764" xr:uid="{00000000-0005-0000-0000-000077020000}"/>
    <cellStyle name="20% - Énfasis6 21 3" xfId="765" xr:uid="{00000000-0005-0000-0000-000078020000}"/>
    <cellStyle name="20% - Énfasis6 22" xfId="766" xr:uid="{00000000-0005-0000-0000-000079020000}"/>
    <cellStyle name="20% - Énfasis6 22 2" xfId="767" xr:uid="{00000000-0005-0000-0000-00007A020000}"/>
    <cellStyle name="20% - Énfasis6 22 3" xfId="768" xr:uid="{00000000-0005-0000-0000-00007B020000}"/>
    <cellStyle name="20% - Énfasis6 23" xfId="769" xr:uid="{00000000-0005-0000-0000-00007C020000}"/>
    <cellStyle name="20% - Énfasis6 23 2" xfId="770" xr:uid="{00000000-0005-0000-0000-00007D020000}"/>
    <cellStyle name="20% - Énfasis6 23 3" xfId="771" xr:uid="{00000000-0005-0000-0000-00007E020000}"/>
    <cellStyle name="20% - Énfasis6 24" xfId="772" xr:uid="{00000000-0005-0000-0000-00007F020000}"/>
    <cellStyle name="20% - Énfasis6 24 2" xfId="773" xr:uid="{00000000-0005-0000-0000-000080020000}"/>
    <cellStyle name="20% - Énfasis6 24 3" xfId="774" xr:uid="{00000000-0005-0000-0000-000081020000}"/>
    <cellStyle name="20% - Énfasis6 25" xfId="775" xr:uid="{00000000-0005-0000-0000-000082020000}"/>
    <cellStyle name="20% - Énfasis6 25 2" xfId="776" xr:uid="{00000000-0005-0000-0000-000083020000}"/>
    <cellStyle name="20% - Énfasis6 25 3" xfId="777" xr:uid="{00000000-0005-0000-0000-000084020000}"/>
    <cellStyle name="20% - Énfasis6 26" xfId="778" xr:uid="{00000000-0005-0000-0000-000085020000}"/>
    <cellStyle name="20% - Énfasis6 26 2" xfId="779" xr:uid="{00000000-0005-0000-0000-000086020000}"/>
    <cellStyle name="20% - Énfasis6 26 3" xfId="780" xr:uid="{00000000-0005-0000-0000-000087020000}"/>
    <cellStyle name="20% - Énfasis6 27" xfId="781" xr:uid="{00000000-0005-0000-0000-000088020000}"/>
    <cellStyle name="20% - Énfasis6 27 2" xfId="782" xr:uid="{00000000-0005-0000-0000-000089020000}"/>
    <cellStyle name="20% - Énfasis6 27 3" xfId="783" xr:uid="{00000000-0005-0000-0000-00008A020000}"/>
    <cellStyle name="20% - Énfasis6 28" xfId="784" xr:uid="{00000000-0005-0000-0000-00008B020000}"/>
    <cellStyle name="20% - Énfasis6 28 2" xfId="785" xr:uid="{00000000-0005-0000-0000-00008C020000}"/>
    <cellStyle name="20% - Énfasis6 28 3" xfId="786" xr:uid="{00000000-0005-0000-0000-00008D020000}"/>
    <cellStyle name="20% - Énfasis6 29" xfId="787" xr:uid="{00000000-0005-0000-0000-00008E020000}"/>
    <cellStyle name="20% - Énfasis6 29 2" xfId="788" xr:uid="{00000000-0005-0000-0000-00008F020000}"/>
    <cellStyle name="20% - Énfasis6 29 3" xfId="789" xr:uid="{00000000-0005-0000-0000-000090020000}"/>
    <cellStyle name="20% - Énfasis6 3" xfId="790" xr:uid="{00000000-0005-0000-0000-000091020000}"/>
    <cellStyle name="20% - Énfasis6 3 2" xfId="791" xr:uid="{00000000-0005-0000-0000-000092020000}"/>
    <cellStyle name="20% - Énfasis6 3 3" xfId="792" xr:uid="{00000000-0005-0000-0000-000093020000}"/>
    <cellStyle name="20% - Énfasis6 30" xfId="793" xr:uid="{00000000-0005-0000-0000-000094020000}"/>
    <cellStyle name="20% - Énfasis6 30 2" xfId="794" xr:uid="{00000000-0005-0000-0000-000095020000}"/>
    <cellStyle name="20% - Énfasis6 30 3" xfId="795" xr:uid="{00000000-0005-0000-0000-000096020000}"/>
    <cellStyle name="20% - Énfasis6 31" xfId="796" xr:uid="{00000000-0005-0000-0000-000097020000}"/>
    <cellStyle name="20% - Énfasis6 31 2" xfId="797" xr:uid="{00000000-0005-0000-0000-000098020000}"/>
    <cellStyle name="20% - Énfasis6 31 3" xfId="798" xr:uid="{00000000-0005-0000-0000-000099020000}"/>
    <cellStyle name="20% - Énfasis6 32" xfId="799" xr:uid="{00000000-0005-0000-0000-00009A020000}"/>
    <cellStyle name="20% - Énfasis6 32 2" xfId="800" xr:uid="{00000000-0005-0000-0000-00009B020000}"/>
    <cellStyle name="20% - Énfasis6 32 3" xfId="801" xr:uid="{00000000-0005-0000-0000-00009C020000}"/>
    <cellStyle name="20% - Énfasis6 33" xfId="802" xr:uid="{00000000-0005-0000-0000-00009D020000}"/>
    <cellStyle name="20% - Énfasis6 33 2" xfId="803" xr:uid="{00000000-0005-0000-0000-00009E020000}"/>
    <cellStyle name="20% - Énfasis6 33 3" xfId="804" xr:uid="{00000000-0005-0000-0000-00009F020000}"/>
    <cellStyle name="20% - Énfasis6 34" xfId="805" xr:uid="{00000000-0005-0000-0000-0000A0020000}"/>
    <cellStyle name="20% - Énfasis6 34 2" xfId="806" xr:uid="{00000000-0005-0000-0000-0000A1020000}"/>
    <cellStyle name="20% - Énfasis6 34 3" xfId="807" xr:uid="{00000000-0005-0000-0000-0000A2020000}"/>
    <cellStyle name="20% - Énfasis6 35" xfId="808" xr:uid="{00000000-0005-0000-0000-0000A3020000}"/>
    <cellStyle name="20% - Énfasis6 35 2" xfId="809" xr:uid="{00000000-0005-0000-0000-0000A4020000}"/>
    <cellStyle name="20% - Énfasis6 35 3" xfId="810" xr:uid="{00000000-0005-0000-0000-0000A5020000}"/>
    <cellStyle name="20% - Énfasis6 36" xfId="811" xr:uid="{00000000-0005-0000-0000-0000A6020000}"/>
    <cellStyle name="20% - Énfasis6 36 2" xfId="812" xr:uid="{00000000-0005-0000-0000-0000A7020000}"/>
    <cellStyle name="20% - Énfasis6 36 3" xfId="813" xr:uid="{00000000-0005-0000-0000-0000A8020000}"/>
    <cellStyle name="20% - Énfasis6 37" xfId="814" xr:uid="{00000000-0005-0000-0000-0000A9020000}"/>
    <cellStyle name="20% - Énfasis6 37 2" xfId="815" xr:uid="{00000000-0005-0000-0000-0000AA020000}"/>
    <cellStyle name="20% - Énfasis6 37 3" xfId="816" xr:uid="{00000000-0005-0000-0000-0000AB020000}"/>
    <cellStyle name="20% - Énfasis6 38" xfId="817" xr:uid="{00000000-0005-0000-0000-0000AC020000}"/>
    <cellStyle name="20% - Énfasis6 38 2" xfId="818" xr:uid="{00000000-0005-0000-0000-0000AD020000}"/>
    <cellStyle name="20% - Énfasis6 38 3" xfId="819" xr:uid="{00000000-0005-0000-0000-0000AE020000}"/>
    <cellStyle name="20% - Énfasis6 39" xfId="820" xr:uid="{00000000-0005-0000-0000-0000AF020000}"/>
    <cellStyle name="20% - Énfasis6 39 2" xfId="821" xr:uid="{00000000-0005-0000-0000-0000B0020000}"/>
    <cellStyle name="20% - Énfasis6 39 3" xfId="822" xr:uid="{00000000-0005-0000-0000-0000B1020000}"/>
    <cellStyle name="20% - Énfasis6 4" xfId="823" xr:uid="{00000000-0005-0000-0000-0000B2020000}"/>
    <cellStyle name="20% - Énfasis6 4 2" xfId="824" xr:uid="{00000000-0005-0000-0000-0000B3020000}"/>
    <cellStyle name="20% - Énfasis6 4 3" xfId="825" xr:uid="{00000000-0005-0000-0000-0000B4020000}"/>
    <cellStyle name="20% - Énfasis6 40" xfId="826" xr:uid="{00000000-0005-0000-0000-0000B5020000}"/>
    <cellStyle name="20% - Énfasis6 41" xfId="827" xr:uid="{00000000-0005-0000-0000-0000B6020000}"/>
    <cellStyle name="20% - Énfasis6 5" xfId="828" xr:uid="{00000000-0005-0000-0000-0000B7020000}"/>
    <cellStyle name="20% - Énfasis6 5 2" xfId="829" xr:uid="{00000000-0005-0000-0000-0000B8020000}"/>
    <cellStyle name="20% - Énfasis6 5 3" xfId="830" xr:uid="{00000000-0005-0000-0000-0000B9020000}"/>
    <cellStyle name="20% - Énfasis6 6" xfId="831" xr:uid="{00000000-0005-0000-0000-0000BA020000}"/>
    <cellStyle name="20% - Énfasis6 6 2" xfId="832" xr:uid="{00000000-0005-0000-0000-0000BB020000}"/>
    <cellStyle name="20% - Énfasis6 6 3" xfId="833" xr:uid="{00000000-0005-0000-0000-0000BC020000}"/>
    <cellStyle name="20% - Énfasis6 7" xfId="834" xr:uid="{00000000-0005-0000-0000-0000BD020000}"/>
    <cellStyle name="20% - Énfasis6 7 2" xfId="835" xr:uid="{00000000-0005-0000-0000-0000BE020000}"/>
    <cellStyle name="20% - Énfasis6 7 3" xfId="836" xr:uid="{00000000-0005-0000-0000-0000BF020000}"/>
    <cellStyle name="20% - Énfasis6 8" xfId="837" xr:uid="{00000000-0005-0000-0000-0000C0020000}"/>
    <cellStyle name="20% - Énfasis6 8 2" xfId="838" xr:uid="{00000000-0005-0000-0000-0000C1020000}"/>
    <cellStyle name="20% - Énfasis6 8 3" xfId="839" xr:uid="{00000000-0005-0000-0000-0000C2020000}"/>
    <cellStyle name="20% - Énfasis6 9" xfId="840" xr:uid="{00000000-0005-0000-0000-0000C3020000}"/>
    <cellStyle name="20% - Énfasis6 9 2" xfId="841" xr:uid="{00000000-0005-0000-0000-0000C4020000}"/>
    <cellStyle name="20% - Énfasis6 9 3" xfId="842" xr:uid="{00000000-0005-0000-0000-0000C5020000}"/>
    <cellStyle name="40% - Énfasis1 10" xfId="843" xr:uid="{00000000-0005-0000-0000-0000C6020000}"/>
    <cellStyle name="40% - Énfasis1 10 2" xfId="844" xr:uid="{00000000-0005-0000-0000-0000C7020000}"/>
    <cellStyle name="40% - Énfasis1 10 3" xfId="845" xr:uid="{00000000-0005-0000-0000-0000C8020000}"/>
    <cellStyle name="40% - Énfasis1 11" xfId="846" xr:uid="{00000000-0005-0000-0000-0000C9020000}"/>
    <cellStyle name="40% - Énfasis1 11 2" xfId="847" xr:uid="{00000000-0005-0000-0000-0000CA020000}"/>
    <cellStyle name="40% - Énfasis1 11 3" xfId="848" xr:uid="{00000000-0005-0000-0000-0000CB020000}"/>
    <cellStyle name="40% - Énfasis1 12" xfId="849" xr:uid="{00000000-0005-0000-0000-0000CC020000}"/>
    <cellStyle name="40% - Énfasis1 12 2" xfId="850" xr:uid="{00000000-0005-0000-0000-0000CD020000}"/>
    <cellStyle name="40% - Énfasis1 12 3" xfId="851" xr:uid="{00000000-0005-0000-0000-0000CE020000}"/>
    <cellStyle name="40% - Énfasis1 13" xfId="852" xr:uid="{00000000-0005-0000-0000-0000CF020000}"/>
    <cellStyle name="40% - Énfasis1 13 2" xfId="853" xr:uid="{00000000-0005-0000-0000-0000D0020000}"/>
    <cellStyle name="40% - Énfasis1 13 3" xfId="854" xr:uid="{00000000-0005-0000-0000-0000D1020000}"/>
    <cellStyle name="40% - Énfasis1 14" xfId="855" xr:uid="{00000000-0005-0000-0000-0000D2020000}"/>
    <cellStyle name="40% - Énfasis1 14 2" xfId="856" xr:uid="{00000000-0005-0000-0000-0000D3020000}"/>
    <cellStyle name="40% - Énfasis1 14 3" xfId="857" xr:uid="{00000000-0005-0000-0000-0000D4020000}"/>
    <cellStyle name="40% - Énfasis1 15" xfId="858" xr:uid="{00000000-0005-0000-0000-0000D5020000}"/>
    <cellStyle name="40% - Énfasis1 15 2" xfId="859" xr:uid="{00000000-0005-0000-0000-0000D6020000}"/>
    <cellStyle name="40% - Énfasis1 15 3" xfId="860" xr:uid="{00000000-0005-0000-0000-0000D7020000}"/>
    <cellStyle name="40% - Énfasis1 16" xfId="861" xr:uid="{00000000-0005-0000-0000-0000D8020000}"/>
    <cellStyle name="40% - Énfasis1 16 2" xfId="862" xr:uid="{00000000-0005-0000-0000-0000D9020000}"/>
    <cellStyle name="40% - Énfasis1 16 3" xfId="863" xr:uid="{00000000-0005-0000-0000-0000DA020000}"/>
    <cellStyle name="40% - Énfasis1 17" xfId="864" xr:uid="{00000000-0005-0000-0000-0000DB020000}"/>
    <cellStyle name="40% - Énfasis1 17 2" xfId="865" xr:uid="{00000000-0005-0000-0000-0000DC020000}"/>
    <cellStyle name="40% - Énfasis1 17 3" xfId="866" xr:uid="{00000000-0005-0000-0000-0000DD020000}"/>
    <cellStyle name="40% - Énfasis1 18" xfId="867" xr:uid="{00000000-0005-0000-0000-0000DE020000}"/>
    <cellStyle name="40% - Énfasis1 18 2" xfId="868" xr:uid="{00000000-0005-0000-0000-0000DF020000}"/>
    <cellStyle name="40% - Énfasis1 18 3" xfId="869" xr:uid="{00000000-0005-0000-0000-0000E0020000}"/>
    <cellStyle name="40% - Énfasis1 19" xfId="870" xr:uid="{00000000-0005-0000-0000-0000E1020000}"/>
    <cellStyle name="40% - Énfasis1 19 2" xfId="871" xr:uid="{00000000-0005-0000-0000-0000E2020000}"/>
    <cellStyle name="40% - Énfasis1 19 3" xfId="872" xr:uid="{00000000-0005-0000-0000-0000E3020000}"/>
    <cellStyle name="40% - Énfasis1 2" xfId="55" xr:uid="{00000000-0005-0000-0000-0000E4020000}"/>
    <cellStyle name="40% - Énfasis1 2 2" xfId="873" xr:uid="{00000000-0005-0000-0000-0000E5020000}"/>
    <cellStyle name="40% - Énfasis1 2 2 2" xfId="874" xr:uid="{00000000-0005-0000-0000-0000E6020000}"/>
    <cellStyle name="40% - Énfasis1 2 2 3" xfId="875" xr:uid="{00000000-0005-0000-0000-0000E7020000}"/>
    <cellStyle name="40% - Énfasis1 2 3" xfId="876" xr:uid="{00000000-0005-0000-0000-0000E8020000}"/>
    <cellStyle name="40% - Énfasis1 20" xfId="877" xr:uid="{00000000-0005-0000-0000-0000E9020000}"/>
    <cellStyle name="40% - Énfasis1 20 2" xfId="878" xr:uid="{00000000-0005-0000-0000-0000EA020000}"/>
    <cellStyle name="40% - Énfasis1 20 3" xfId="879" xr:uid="{00000000-0005-0000-0000-0000EB020000}"/>
    <cellStyle name="40% - Énfasis1 21" xfId="880" xr:uid="{00000000-0005-0000-0000-0000EC020000}"/>
    <cellStyle name="40% - Énfasis1 21 2" xfId="881" xr:uid="{00000000-0005-0000-0000-0000ED020000}"/>
    <cellStyle name="40% - Énfasis1 21 3" xfId="882" xr:uid="{00000000-0005-0000-0000-0000EE020000}"/>
    <cellStyle name="40% - Énfasis1 22" xfId="883" xr:uid="{00000000-0005-0000-0000-0000EF020000}"/>
    <cellStyle name="40% - Énfasis1 22 2" xfId="884" xr:uid="{00000000-0005-0000-0000-0000F0020000}"/>
    <cellStyle name="40% - Énfasis1 22 3" xfId="885" xr:uid="{00000000-0005-0000-0000-0000F1020000}"/>
    <cellStyle name="40% - Énfasis1 23" xfId="886" xr:uid="{00000000-0005-0000-0000-0000F2020000}"/>
    <cellStyle name="40% - Énfasis1 23 2" xfId="887" xr:uid="{00000000-0005-0000-0000-0000F3020000}"/>
    <cellStyle name="40% - Énfasis1 23 3" xfId="888" xr:uid="{00000000-0005-0000-0000-0000F4020000}"/>
    <cellStyle name="40% - Énfasis1 24" xfId="889" xr:uid="{00000000-0005-0000-0000-0000F5020000}"/>
    <cellStyle name="40% - Énfasis1 24 2" xfId="890" xr:uid="{00000000-0005-0000-0000-0000F6020000}"/>
    <cellStyle name="40% - Énfasis1 24 3" xfId="891" xr:uid="{00000000-0005-0000-0000-0000F7020000}"/>
    <cellStyle name="40% - Énfasis1 25" xfId="892" xr:uid="{00000000-0005-0000-0000-0000F8020000}"/>
    <cellStyle name="40% - Énfasis1 25 2" xfId="893" xr:uid="{00000000-0005-0000-0000-0000F9020000}"/>
    <cellStyle name="40% - Énfasis1 25 3" xfId="894" xr:uid="{00000000-0005-0000-0000-0000FA020000}"/>
    <cellStyle name="40% - Énfasis1 26" xfId="895" xr:uid="{00000000-0005-0000-0000-0000FB020000}"/>
    <cellStyle name="40% - Énfasis1 26 2" xfId="896" xr:uid="{00000000-0005-0000-0000-0000FC020000}"/>
    <cellStyle name="40% - Énfasis1 26 3" xfId="897" xr:uid="{00000000-0005-0000-0000-0000FD020000}"/>
    <cellStyle name="40% - Énfasis1 27" xfId="898" xr:uid="{00000000-0005-0000-0000-0000FE020000}"/>
    <cellStyle name="40% - Énfasis1 27 2" xfId="899" xr:uid="{00000000-0005-0000-0000-0000FF020000}"/>
    <cellStyle name="40% - Énfasis1 27 3" xfId="900" xr:uid="{00000000-0005-0000-0000-000000030000}"/>
    <cellStyle name="40% - Énfasis1 28" xfId="901" xr:uid="{00000000-0005-0000-0000-000001030000}"/>
    <cellStyle name="40% - Énfasis1 28 2" xfId="902" xr:uid="{00000000-0005-0000-0000-000002030000}"/>
    <cellStyle name="40% - Énfasis1 28 3" xfId="903" xr:uid="{00000000-0005-0000-0000-000003030000}"/>
    <cellStyle name="40% - Énfasis1 29" xfId="904" xr:uid="{00000000-0005-0000-0000-000004030000}"/>
    <cellStyle name="40% - Énfasis1 29 2" xfId="905" xr:uid="{00000000-0005-0000-0000-000005030000}"/>
    <cellStyle name="40% - Énfasis1 29 3" xfId="906" xr:uid="{00000000-0005-0000-0000-000006030000}"/>
    <cellStyle name="40% - Énfasis1 3" xfId="907" xr:uid="{00000000-0005-0000-0000-000007030000}"/>
    <cellStyle name="40% - Énfasis1 3 2" xfId="908" xr:uid="{00000000-0005-0000-0000-000008030000}"/>
    <cellStyle name="40% - Énfasis1 3 3" xfId="909" xr:uid="{00000000-0005-0000-0000-000009030000}"/>
    <cellStyle name="40% - Énfasis1 30" xfId="910" xr:uid="{00000000-0005-0000-0000-00000A030000}"/>
    <cellStyle name="40% - Énfasis1 30 2" xfId="911" xr:uid="{00000000-0005-0000-0000-00000B030000}"/>
    <cellStyle name="40% - Énfasis1 30 3" xfId="912" xr:uid="{00000000-0005-0000-0000-00000C030000}"/>
    <cellStyle name="40% - Énfasis1 31" xfId="913" xr:uid="{00000000-0005-0000-0000-00000D030000}"/>
    <cellStyle name="40% - Énfasis1 31 2" xfId="914" xr:uid="{00000000-0005-0000-0000-00000E030000}"/>
    <cellStyle name="40% - Énfasis1 31 3" xfId="915" xr:uid="{00000000-0005-0000-0000-00000F030000}"/>
    <cellStyle name="40% - Énfasis1 32" xfId="916" xr:uid="{00000000-0005-0000-0000-000010030000}"/>
    <cellStyle name="40% - Énfasis1 32 2" xfId="917" xr:uid="{00000000-0005-0000-0000-000011030000}"/>
    <cellStyle name="40% - Énfasis1 32 3" xfId="918" xr:uid="{00000000-0005-0000-0000-000012030000}"/>
    <cellStyle name="40% - Énfasis1 33" xfId="919" xr:uid="{00000000-0005-0000-0000-000013030000}"/>
    <cellStyle name="40% - Énfasis1 33 2" xfId="920" xr:uid="{00000000-0005-0000-0000-000014030000}"/>
    <cellStyle name="40% - Énfasis1 33 3" xfId="921" xr:uid="{00000000-0005-0000-0000-000015030000}"/>
    <cellStyle name="40% - Énfasis1 34" xfId="922" xr:uid="{00000000-0005-0000-0000-000016030000}"/>
    <cellStyle name="40% - Énfasis1 34 2" xfId="923" xr:uid="{00000000-0005-0000-0000-000017030000}"/>
    <cellStyle name="40% - Énfasis1 34 3" xfId="924" xr:uid="{00000000-0005-0000-0000-000018030000}"/>
    <cellStyle name="40% - Énfasis1 35" xfId="925" xr:uid="{00000000-0005-0000-0000-000019030000}"/>
    <cellStyle name="40% - Énfasis1 35 2" xfId="926" xr:uid="{00000000-0005-0000-0000-00001A030000}"/>
    <cellStyle name="40% - Énfasis1 35 3" xfId="927" xr:uid="{00000000-0005-0000-0000-00001B030000}"/>
    <cellStyle name="40% - Énfasis1 36" xfId="928" xr:uid="{00000000-0005-0000-0000-00001C030000}"/>
    <cellStyle name="40% - Énfasis1 36 2" xfId="929" xr:uid="{00000000-0005-0000-0000-00001D030000}"/>
    <cellStyle name="40% - Énfasis1 36 3" xfId="930" xr:uid="{00000000-0005-0000-0000-00001E030000}"/>
    <cellStyle name="40% - Énfasis1 37" xfId="931" xr:uid="{00000000-0005-0000-0000-00001F030000}"/>
    <cellStyle name="40% - Énfasis1 37 2" xfId="932" xr:uid="{00000000-0005-0000-0000-000020030000}"/>
    <cellStyle name="40% - Énfasis1 37 3" xfId="933" xr:uid="{00000000-0005-0000-0000-000021030000}"/>
    <cellStyle name="40% - Énfasis1 38" xfId="934" xr:uid="{00000000-0005-0000-0000-000022030000}"/>
    <cellStyle name="40% - Énfasis1 38 2" xfId="935" xr:uid="{00000000-0005-0000-0000-000023030000}"/>
    <cellStyle name="40% - Énfasis1 38 3" xfId="936" xr:uid="{00000000-0005-0000-0000-000024030000}"/>
    <cellStyle name="40% - Énfasis1 39" xfId="937" xr:uid="{00000000-0005-0000-0000-000025030000}"/>
    <cellStyle name="40% - Énfasis1 39 2" xfId="938" xr:uid="{00000000-0005-0000-0000-000026030000}"/>
    <cellStyle name="40% - Énfasis1 39 3" xfId="939" xr:uid="{00000000-0005-0000-0000-000027030000}"/>
    <cellStyle name="40% - Énfasis1 4" xfId="940" xr:uid="{00000000-0005-0000-0000-000028030000}"/>
    <cellStyle name="40% - Énfasis1 4 2" xfId="941" xr:uid="{00000000-0005-0000-0000-000029030000}"/>
    <cellStyle name="40% - Énfasis1 4 3" xfId="942" xr:uid="{00000000-0005-0000-0000-00002A030000}"/>
    <cellStyle name="40% - Énfasis1 40" xfId="943" xr:uid="{00000000-0005-0000-0000-00002B030000}"/>
    <cellStyle name="40% - Énfasis1 41" xfId="944" xr:uid="{00000000-0005-0000-0000-00002C030000}"/>
    <cellStyle name="40% - Énfasis1 5" xfId="945" xr:uid="{00000000-0005-0000-0000-00002D030000}"/>
    <cellStyle name="40% - Énfasis1 5 2" xfId="946" xr:uid="{00000000-0005-0000-0000-00002E030000}"/>
    <cellStyle name="40% - Énfasis1 5 3" xfId="947" xr:uid="{00000000-0005-0000-0000-00002F030000}"/>
    <cellStyle name="40% - Énfasis1 6" xfId="948" xr:uid="{00000000-0005-0000-0000-000030030000}"/>
    <cellStyle name="40% - Énfasis1 6 2" xfId="949" xr:uid="{00000000-0005-0000-0000-000031030000}"/>
    <cellStyle name="40% - Énfasis1 6 3" xfId="950" xr:uid="{00000000-0005-0000-0000-000032030000}"/>
    <cellStyle name="40% - Énfasis1 7" xfId="951" xr:uid="{00000000-0005-0000-0000-000033030000}"/>
    <cellStyle name="40% - Énfasis1 7 2" xfId="952" xr:uid="{00000000-0005-0000-0000-000034030000}"/>
    <cellStyle name="40% - Énfasis1 7 3" xfId="953" xr:uid="{00000000-0005-0000-0000-000035030000}"/>
    <cellStyle name="40% - Énfasis1 8" xfId="954" xr:uid="{00000000-0005-0000-0000-000036030000}"/>
    <cellStyle name="40% - Énfasis1 8 2" xfId="955" xr:uid="{00000000-0005-0000-0000-000037030000}"/>
    <cellStyle name="40% - Énfasis1 8 3" xfId="956" xr:uid="{00000000-0005-0000-0000-000038030000}"/>
    <cellStyle name="40% - Énfasis1 9" xfId="957" xr:uid="{00000000-0005-0000-0000-000039030000}"/>
    <cellStyle name="40% - Énfasis1 9 2" xfId="958" xr:uid="{00000000-0005-0000-0000-00003A030000}"/>
    <cellStyle name="40% - Énfasis1 9 3" xfId="959" xr:uid="{00000000-0005-0000-0000-00003B030000}"/>
    <cellStyle name="40% - Énfasis2 10" xfId="960" xr:uid="{00000000-0005-0000-0000-00003C030000}"/>
    <cellStyle name="40% - Énfasis2 10 2" xfId="961" xr:uid="{00000000-0005-0000-0000-00003D030000}"/>
    <cellStyle name="40% - Énfasis2 10 3" xfId="962" xr:uid="{00000000-0005-0000-0000-00003E030000}"/>
    <cellStyle name="40% - Énfasis2 11" xfId="963" xr:uid="{00000000-0005-0000-0000-00003F030000}"/>
    <cellStyle name="40% - Énfasis2 11 2" xfId="964" xr:uid="{00000000-0005-0000-0000-000040030000}"/>
    <cellStyle name="40% - Énfasis2 11 3" xfId="965" xr:uid="{00000000-0005-0000-0000-000041030000}"/>
    <cellStyle name="40% - Énfasis2 12" xfId="966" xr:uid="{00000000-0005-0000-0000-000042030000}"/>
    <cellStyle name="40% - Énfasis2 12 2" xfId="967" xr:uid="{00000000-0005-0000-0000-000043030000}"/>
    <cellStyle name="40% - Énfasis2 12 3" xfId="968" xr:uid="{00000000-0005-0000-0000-000044030000}"/>
    <cellStyle name="40% - Énfasis2 13" xfId="969" xr:uid="{00000000-0005-0000-0000-000045030000}"/>
    <cellStyle name="40% - Énfasis2 13 2" xfId="970" xr:uid="{00000000-0005-0000-0000-000046030000}"/>
    <cellStyle name="40% - Énfasis2 13 3" xfId="971" xr:uid="{00000000-0005-0000-0000-000047030000}"/>
    <cellStyle name="40% - Énfasis2 14" xfId="972" xr:uid="{00000000-0005-0000-0000-000048030000}"/>
    <cellStyle name="40% - Énfasis2 14 2" xfId="973" xr:uid="{00000000-0005-0000-0000-000049030000}"/>
    <cellStyle name="40% - Énfasis2 14 3" xfId="974" xr:uid="{00000000-0005-0000-0000-00004A030000}"/>
    <cellStyle name="40% - Énfasis2 15" xfId="975" xr:uid="{00000000-0005-0000-0000-00004B030000}"/>
    <cellStyle name="40% - Énfasis2 15 2" xfId="976" xr:uid="{00000000-0005-0000-0000-00004C030000}"/>
    <cellStyle name="40% - Énfasis2 15 3" xfId="977" xr:uid="{00000000-0005-0000-0000-00004D030000}"/>
    <cellStyle name="40% - Énfasis2 16" xfId="978" xr:uid="{00000000-0005-0000-0000-00004E030000}"/>
    <cellStyle name="40% - Énfasis2 16 2" xfId="979" xr:uid="{00000000-0005-0000-0000-00004F030000}"/>
    <cellStyle name="40% - Énfasis2 16 3" xfId="980" xr:uid="{00000000-0005-0000-0000-000050030000}"/>
    <cellStyle name="40% - Énfasis2 17" xfId="981" xr:uid="{00000000-0005-0000-0000-000051030000}"/>
    <cellStyle name="40% - Énfasis2 17 2" xfId="982" xr:uid="{00000000-0005-0000-0000-000052030000}"/>
    <cellStyle name="40% - Énfasis2 17 3" xfId="983" xr:uid="{00000000-0005-0000-0000-000053030000}"/>
    <cellStyle name="40% - Énfasis2 18" xfId="984" xr:uid="{00000000-0005-0000-0000-000054030000}"/>
    <cellStyle name="40% - Énfasis2 18 2" xfId="985" xr:uid="{00000000-0005-0000-0000-000055030000}"/>
    <cellStyle name="40% - Énfasis2 18 3" xfId="986" xr:uid="{00000000-0005-0000-0000-000056030000}"/>
    <cellStyle name="40% - Énfasis2 19" xfId="987" xr:uid="{00000000-0005-0000-0000-000057030000}"/>
    <cellStyle name="40% - Énfasis2 19 2" xfId="988" xr:uid="{00000000-0005-0000-0000-000058030000}"/>
    <cellStyle name="40% - Énfasis2 19 3" xfId="989" xr:uid="{00000000-0005-0000-0000-000059030000}"/>
    <cellStyle name="40% - Énfasis2 2" xfId="56" xr:uid="{00000000-0005-0000-0000-00005A030000}"/>
    <cellStyle name="40% - Énfasis2 2 2" xfId="990" xr:uid="{00000000-0005-0000-0000-00005B030000}"/>
    <cellStyle name="40% - Énfasis2 2 2 2" xfId="991" xr:uid="{00000000-0005-0000-0000-00005C030000}"/>
    <cellStyle name="40% - Énfasis2 2 2 3" xfId="992" xr:uid="{00000000-0005-0000-0000-00005D030000}"/>
    <cellStyle name="40% - Énfasis2 2 3" xfId="993" xr:uid="{00000000-0005-0000-0000-00005E030000}"/>
    <cellStyle name="40% - Énfasis2 20" xfId="994" xr:uid="{00000000-0005-0000-0000-00005F030000}"/>
    <cellStyle name="40% - Énfasis2 20 2" xfId="995" xr:uid="{00000000-0005-0000-0000-000060030000}"/>
    <cellStyle name="40% - Énfasis2 20 3" xfId="996" xr:uid="{00000000-0005-0000-0000-000061030000}"/>
    <cellStyle name="40% - Énfasis2 21" xfId="997" xr:uid="{00000000-0005-0000-0000-000062030000}"/>
    <cellStyle name="40% - Énfasis2 21 2" xfId="998" xr:uid="{00000000-0005-0000-0000-000063030000}"/>
    <cellStyle name="40% - Énfasis2 21 3" xfId="999" xr:uid="{00000000-0005-0000-0000-000064030000}"/>
    <cellStyle name="40% - Énfasis2 22" xfId="1000" xr:uid="{00000000-0005-0000-0000-000065030000}"/>
    <cellStyle name="40% - Énfasis2 22 2" xfId="1001" xr:uid="{00000000-0005-0000-0000-000066030000}"/>
    <cellStyle name="40% - Énfasis2 22 3" xfId="1002" xr:uid="{00000000-0005-0000-0000-000067030000}"/>
    <cellStyle name="40% - Énfasis2 23" xfId="1003" xr:uid="{00000000-0005-0000-0000-000068030000}"/>
    <cellStyle name="40% - Énfasis2 23 2" xfId="1004" xr:uid="{00000000-0005-0000-0000-000069030000}"/>
    <cellStyle name="40% - Énfasis2 23 3" xfId="1005" xr:uid="{00000000-0005-0000-0000-00006A030000}"/>
    <cellStyle name="40% - Énfasis2 24" xfId="1006" xr:uid="{00000000-0005-0000-0000-00006B030000}"/>
    <cellStyle name="40% - Énfasis2 24 2" xfId="1007" xr:uid="{00000000-0005-0000-0000-00006C030000}"/>
    <cellStyle name="40% - Énfasis2 24 3" xfId="1008" xr:uid="{00000000-0005-0000-0000-00006D030000}"/>
    <cellStyle name="40% - Énfasis2 25" xfId="1009" xr:uid="{00000000-0005-0000-0000-00006E030000}"/>
    <cellStyle name="40% - Énfasis2 25 2" xfId="1010" xr:uid="{00000000-0005-0000-0000-00006F030000}"/>
    <cellStyle name="40% - Énfasis2 25 3" xfId="1011" xr:uid="{00000000-0005-0000-0000-000070030000}"/>
    <cellStyle name="40% - Énfasis2 26" xfId="1012" xr:uid="{00000000-0005-0000-0000-000071030000}"/>
    <cellStyle name="40% - Énfasis2 26 2" xfId="1013" xr:uid="{00000000-0005-0000-0000-000072030000}"/>
    <cellStyle name="40% - Énfasis2 26 3" xfId="1014" xr:uid="{00000000-0005-0000-0000-000073030000}"/>
    <cellStyle name="40% - Énfasis2 27" xfId="1015" xr:uid="{00000000-0005-0000-0000-000074030000}"/>
    <cellStyle name="40% - Énfasis2 27 2" xfId="1016" xr:uid="{00000000-0005-0000-0000-000075030000}"/>
    <cellStyle name="40% - Énfasis2 27 3" xfId="1017" xr:uid="{00000000-0005-0000-0000-000076030000}"/>
    <cellStyle name="40% - Énfasis2 28" xfId="1018" xr:uid="{00000000-0005-0000-0000-000077030000}"/>
    <cellStyle name="40% - Énfasis2 28 2" xfId="1019" xr:uid="{00000000-0005-0000-0000-000078030000}"/>
    <cellStyle name="40% - Énfasis2 28 3" xfId="1020" xr:uid="{00000000-0005-0000-0000-000079030000}"/>
    <cellStyle name="40% - Énfasis2 29" xfId="1021" xr:uid="{00000000-0005-0000-0000-00007A030000}"/>
    <cellStyle name="40% - Énfasis2 29 2" xfId="1022" xr:uid="{00000000-0005-0000-0000-00007B030000}"/>
    <cellStyle name="40% - Énfasis2 29 3" xfId="1023" xr:uid="{00000000-0005-0000-0000-00007C030000}"/>
    <cellStyle name="40% - Énfasis2 3" xfId="1024" xr:uid="{00000000-0005-0000-0000-00007D030000}"/>
    <cellStyle name="40% - Énfasis2 3 2" xfId="1025" xr:uid="{00000000-0005-0000-0000-00007E030000}"/>
    <cellStyle name="40% - Énfasis2 3 3" xfId="1026" xr:uid="{00000000-0005-0000-0000-00007F030000}"/>
    <cellStyle name="40% - Énfasis2 30" xfId="1027" xr:uid="{00000000-0005-0000-0000-000080030000}"/>
    <cellStyle name="40% - Énfasis2 30 2" xfId="1028" xr:uid="{00000000-0005-0000-0000-000081030000}"/>
    <cellStyle name="40% - Énfasis2 30 3" xfId="1029" xr:uid="{00000000-0005-0000-0000-000082030000}"/>
    <cellStyle name="40% - Énfasis2 31" xfId="1030" xr:uid="{00000000-0005-0000-0000-000083030000}"/>
    <cellStyle name="40% - Énfasis2 31 2" xfId="1031" xr:uid="{00000000-0005-0000-0000-000084030000}"/>
    <cellStyle name="40% - Énfasis2 31 3" xfId="1032" xr:uid="{00000000-0005-0000-0000-000085030000}"/>
    <cellStyle name="40% - Énfasis2 32" xfId="1033" xr:uid="{00000000-0005-0000-0000-000086030000}"/>
    <cellStyle name="40% - Énfasis2 32 2" xfId="1034" xr:uid="{00000000-0005-0000-0000-000087030000}"/>
    <cellStyle name="40% - Énfasis2 32 3" xfId="1035" xr:uid="{00000000-0005-0000-0000-000088030000}"/>
    <cellStyle name="40% - Énfasis2 33" xfId="1036" xr:uid="{00000000-0005-0000-0000-000089030000}"/>
    <cellStyle name="40% - Énfasis2 33 2" xfId="1037" xr:uid="{00000000-0005-0000-0000-00008A030000}"/>
    <cellStyle name="40% - Énfasis2 33 3" xfId="1038" xr:uid="{00000000-0005-0000-0000-00008B030000}"/>
    <cellStyle name="40% - Énfasis2 34" xfId="1039" xr:uid="{00000000-0005-0000-0000-00008C030000}"/>
    <cellStyle name="40% - Énfasis2 34 2" xfId="1040" xr:uid="{00000000-0005-0000-0000-00008D030000}"/>
    <cellStyle name="40% - Énfasis2 34 3" xfId="1041" xr:uid="{00000000-0005-0000-0000-00008E030000}"/>
    <cellStyle name="40% - Énfasis2 35" xfId="1042" xr:uid="{00000000-0005-0000-0000-00008F030000}"/>
    <cellStyle name="40% - Énfasis2 35 2" xfId="1043" xr:uid="{00000000-0005-0000-0000-000090030000}"/>
    <cellStyle name="40% - Énfasis2 35 3" xfId="1044" xr:uid="{00000000-0005-0000-0000-000091030000}"/>
    <cellStyle name="40% - Énfasis2 36" xfId="1045" xr:uid="{00000000-0005-0000-0000-000092030000}"/>
    <cellStyle name="40% - Énfasis2 36 2" xfId="1046" xr:uid="{00000000-0005-0000-0000-000093030000}"/>
    <cellStyle name="40% - Énfasis2 36 3" xfId="1047" xr:uid="{00000000-0005-0000-0000-000094030000}"/>
    <cellStyle name="40% - Énfasis2 37" xfId="1048" xr:uid="{00000000-0005-0000-0000-000095030000}"/>
    <cellStyle name="40% - Énfasis2 37 2" xfId="1049" xr:uid="{00000000-0005-0000-0000-000096030000}"/>
    <cellStyle name="40% - Énfasis2 37 3" xfId="1050" xr:uid="{00000000-0005-0000-0000-000097030000}"/>
    <cellStyle name="40% - Énfasis2 38" xfId="1051" xr:uid="{00000000-0005-0000-0000-000098030000}"/>
    <cellStyle name="40% - Énfasis2 38 2" xfId="1052" xr:uid="{00000000-0005-0000-0000-000099030000}"/>
    <cellStyle name="40% - Énfasis2 38 3" xfId="1053" xr:uid="{00000000-0005-0000-0000-00009A030000}"/>
    <cellStyle name="40% - Énfasis2 39" xfId="1054" xr:uid="{00000000-0005-0000-0000-00009B030000}"/>
    <cellStyle name="40% - Énfasis2 39 2" xfId="1055" xr:uid="{00000000-0005-0000-0000-00009C030000}"/>
    <cellStyle name="40% - Énfasis2 39 3" xfId="1056" xr:uid="{00000000-0005-0000-0000-00009D030000}"/>
    <cellStyle name="40% - Énfasis2 4" xfId="1057" xr:uid="{00000000-0005-0000-0000-00009E030000}"/>
    <cellStyle name="40% - Énfasis2 4 2" xfId="1058" xr:uid="{00000000-0005-0000-0000-00009F030000}"/>
    <cellStyle name="40% - Énfasis2 4 3" xfId="1059" xr:uid="{00000000-0005-0000-0000-0000A0030000}"/>
    <cellStyle name="40% - Énfasis2 40" xfId="1060" xr:uid="{00000000-0005-0000-0000-0000A1030000}"/>
    <cellStyle name="40% - Énfasis2 41" xfId="1061" xr:uid="{00000000-0005-0000-0000-0000A2030000}"/>
    <cellStyle name="40% - Énfasis2 5" xfId="1062" xr:uid="{00000000-0005-0000-0000-0000A3030000}"/>
    <cellStyle name="40% - Énfasis2 5 2" xfId="1063" xr:uid="{00000000-0005-0000-0000-0000A4030000}"/>
    <cellStyle name="40% - Énfasis2 5 3" xfId="1064" xr:uid="{00000000-0005-0000-0000-0000A5030000}"/>
    <cellStyle name="40% - Énfasis2 6" xfId="1065" xr:uid="{00000000-0005-0000-0000-0000A6030000}"/>
    <cellStyle name="40% - Énfasis2 6 2" xfId="1066" xr:uid="{00000000-0005-0000-0000-0000A7030000}"/>
    <cellStyle name="40% - Énfasis2 6 3" xfId="1067" xr:uid="{00000000-0005-0000-0000-0000A8030000}"/>
    <cellStyle name="40% - Énfasis2 7" xfId="1068" xr:uid="{00000000-0005-0000-0000-0000A9030000}"/>
    <cellStyle name="40% - Énfasis2 7 2" xfId="1069" xr:uid="{00000000-0005-0000-0000-0000AA030000}"/>
    <cellStyle name="40% - Énfasis2 7 3" xfId="1070" xr:uid="{00000000-0005-0000-0000-0000AB030000}"/>
    <cellStyle name="40% - Énfasis2 8" xfId="1071" xr:uid="{00000000-0005-0000-0000-0000AC030000}"/>
    <cellStyle name="40% - Énfasis2 8 2" xfId="1072" xr:uid="{00000000-0005-0000-0000-0000AD030000}"/>
    <cellStyle name="40% - Énfasis2 8 3" xfId="1073" xr:uid="{00000000-0005-0000-0000-0000AE030000}"/>
    <cellStyle name="40% - Énfasis2 9" xfId="1074" xr:uid="{00000000-0005-0000-0000-0000AF030000}"/>
    <cellStyle name="40% - Énfasis2 9 2" xfId="1075" xr:uid="{00000000-0005-0000-0000-0000B0030000}"/>
    <cellStyle name="40% - Énfasis2 9 3" xfId="1076" xr:uid="{00000000-0005-0000-0000-0000B1030000}"/>
    <cellStyle name="40% - Énfasis3 10" xfId="1077" xr:uid="{00000000-0005-0000-0000-0000B2030000}"/>
    <cellStyle name="40% - Énfasis3 10 2" xfId="1078" xr:uid="{00000000-0005-0000-0000-0000B3030000}"/>
    <cellStyle name="40% - Énfasis3 10 3" xfId="1079" xr:uid="{00000000-0005-0000-0000-0000B4030000}"/>
    <cellStyle name="40% - Énfasis3 11" xfId="1080" xr:uid="{00000000-0005-0000-0000-0000B5030000}"/>
    <cellStyle name="40% - Énfasis3 11 2" xfId="1081" xr:uid="{00000000-0005-0000-0000-0000B6030000}"/>
    <cellStyle name="40% - Énfasis3 11 3" xfId="1082" xr:uid="{00000000-0005-0000-0000-0000B7030000}"/>
    <cellStyle name="40% - Énfasis3 12" xfId="1083" xr:uid="{00000000-0005-0000-0000-0000B8030000}"/>
    <cellStyle name="40% - Énfasis3 12 2" xfId="1084" xr:uid="{00000000-0005-0000-0000-0000B9030000}"/>
    <cellStyle name="40% - Énfasis3 12 3" xfId="1085" xr:uid="{00000000-0005-0000-0000-0000BA030000}"/>
    <cellStyle name="40% - Énfasis3 13" xfId="1086" xr:uid="{00000000-0005-0000-0000-0000BB030000}"/>
    <cellStyle name="40% - Énfasis3 13 2" xfId="1087" xr:uid="{00000000-0005-0000-0000-0000BC030000}"/>
    <cellStyle name="40% - Énfasis3 13 3" xfId="1088" xr:uid="{00000000-0005-0000-0000-0000BD030000}"/>
    <cellStyle name="40% - Énfasis3 14" xfId="1089" xr:uid="{00000000-0005-0000-0000-0000BE030000}"/>
    <cellStyle name="40% - Énfasis3 14 2" xfId="1090" xr:uid="{00000000-0005-0000-0000-0000BF030000}"/>
    <cellStyle name="40% - Énfasis3 14 3" xfId="1091" xr:uid="{00000000-0005-0000-0000-0000C0030000}"/>
    <cellStyle name="40% - Énfasis3 15" xfId="1092" xr:uid="{00000000-0005-0000-0000-0000C1030000}"/>
    <cellStyle name="40% - Énfasis3 15 2" xfId="1093" xr:uid="{00000000-0005-0000-0000-0000C2030000}"/>
    <cellStyle name="40% - Énfasis3 15 3" xfId="1094" xr:uid="{00000000-0005-0000-0000-0000C3030000}"/>
    <cellStyle name="40% - Énfasis3 16" xfId="1095" xr:uid="{00000000-0005-0000-0000-0000C4030000}"/>
    <cellStyle name="40% - Énfasis3 16 2" xfId="1096" xr:uid="{00000000-0005-0000-0000-0000C5030000}"/>
    <cellStyle name="40% - Énfasis3 16 3" xfId="1097" xr:uid="{00000000-0005-0000-0000-0000C6030000}"/>
    <cellStyle name="40% - Énfasis3 17" xfId="1098" xr:uid="{00000000-0005-0000-0000-0000C7030000}"/>
    <cellStyle name="40% - Énfasis3 17 2" xfId="1099" xr:uid="{00000000-0005-0000-0000-0000C8030000}"/>
    <cellStyle name="40% - Énfasis3 17 3" xfId="1100" xr:uid="{00000000-0005-0000-0000-0000C9030000}"/>
    <cellStyle name="40% - Énfasis3 18" xfId="1101" xr:uid="{00000000-0005-0000-0000-0000CA030000}"/>
    <cellStyle name="40% - Énfasis3 18 2" xfId="1102" xr:uid="{00000000-0005-0000-0000-0000CB030000}"/>
    <cellStyle name="40% - Énfasis3 18 3" xfId="1103" xr:uid="{00000000-0005-0000-0000-0000CC030000}"/>
    <cellStyle name="40% - Énfasis3 19" xfId="1104" xr:uid="{00000000-0005-0000-0000-0000CD030000}"/>
    <cellStyle name="40% - Énfasis3 19 2" xfId="1105" xr:uid="{00000000-0005-0000-0000-0000CE030000}"/>
    <cellStyle name="40% - Énfasis3 19 3" xfId="1106" xr:uid="{00000000-0005-0000-0000-0000CF030000}"/>
    <cellStyle name="40% - Énfasis3 2" xfId="57" xr:uid="{00000000-0005-0000-0000-0000D0030000}"/>
    <cellStyle name="40% - Énfasis3 2 2" xfId="1107" xr:uid="{00000000-0005-0000-0000-0000D1030000}"/>
    <cellStyle name="40% - Énfasis3 2 2 2" xfId="1108" xr:uid="{00000000-0005-0000-0000-0000D2030000}"/>
    <cellStyle name="40% - Énfasis3 2 2 3" xfId="1109" xr:uid="{00000000-0005-0000-0000-0000D3030000}"/>
    <cellStyle name="40% - Énfasis3 2 3" xfId="1110" xr:uid="{00000000-0005-0000-0000-0000D4030000}"/>
    <cellStyle name="40% - Énfasis3 20" xfId="1111" xr:uid="{00000000-0005-0000-0000-0000D5030000}"/>
    <cellStyle name="40% - Énfasis3 20 2" xfId="1112" xr:uid="{00000000-0005-0000-0000-0000D6030000}"/>
    <cellStyle name="40% - Énfasis3 20 3" xfId="1113" xr:uid="{00000000-0005-0000-0000-0000D7030000}"/>
    <cellStyle name="40% - Énfasis3 21" xfId="1114" xr:uid="{00000000-0005-0000-0000-0000D8030000}"/>
    <cellStyle name="40% - Énfasis3 21 2" xfId="1115" xr:uid="{00000000-0005-0000-0000-0000D9030000}"/>
    <cellStyle name="40% - Énfasis3 21 3" xfId="1116" xr:uid="{00000000-0005-0000-0000-0000DA030000}"/>
    <cellStyle name="40% - Énfasis3 22" xfId="1117" xr:uid="{00000000-0005-0000-0000-0000DB030000}"/>
    <cellStyle name="40% - Énfasis3 22 2" xfId="1118" xr:uid="{00000000-0005-0000-0000-0000DC030000}"/>
    <cellStyle name="40% - Énfasis3 22 3" xfId="1119" xr:uid="{00000000-0005-0000-0000-0000DD030000}"/>
    <cellStyle name="40% - Énfasis3 23" xfId="1120" xr:uid="{00000000-0005-0000-0000-0000DE030000}"/>
    <cellStyle name="40% - Énfasis3 23 2" xfId="1121" xr:uid="{00000000-0005-0000-0000-0000DF030000}"/>
    <cellStyle name="40% - Énfasis3 23 3" xfId="1122" xr:uid="{00000000-0005-0000-0000-0000E0030000}"/>
    <cellStyle name="40% - Énfasis3 24" xfId="1123" xr:uid="{00000000-0005-0000-0000-0000E1030000}"/>
    <cellStyle name="40% - Énfasis3 24 2" xfId="1124" xr:uid="{00000000-0005-0000-0000-0000E2030000}"/>
    <cellStyle name="40% - Énfasis3 24 3" xfId="1125" xr:uid="{00000000-0005-0000-0000-0000E3030000}"/>
    <cellStyle name="40% - Énfasis3 25" xfId="1126" xr:uid="{00000000-0005-0000-0000-0000E4030000}"/>
    <cellStyle name="40% - Énfasis3 25 2" xfId="1127" xr:uid="{00000000-0005-0000-0000-0000E5030000}"/>
    <cellStyle name="40% - Énfasis3 25 3" xfId="1128" xr:uid="{00000000-0005-0000-0000-0000E6030000}"/>
    <cellStyle name="40% - Énfasis3 26" xfId="1129" xr:uid="{00000000-0005-0000-0000-0000E7030000}"/>
    <cellStyle name="40% - Énfasis3 26 2" xfId="1130" xr:uid="{00000000-0005-0000-0000-0000E8030000}"/>
    <cellStyle name="40% - Énfasis3 26 3" xfId="1131" xr:uid="{00000000-0005-0000-0000-0000E9030000}"/>
    <cellStyle name="40% - Énfasis3 27" xfId="1132" xr:uid="{00000000-0005-0000-0000-0000EA030000}"/>
    <cellStyle name="40% - Énfasis3 27 2" xfId="1133" xr:uid="{00000000-0005-0000-0000-0000EB030000}"/>
    <cellStyle name="40% - Énfasis3 27 3" xfId="1134" xr:uid="{00000000-0005-0000-0000-0000EC030000}"/>
    <cellStyle name="40% - Énfasis3 28" xfId="1135" xr:uid="{00000000-0005-0000-0000-0000ED030000}"/>
    <cellStyle name="40% - Énfasis3 28 2" xfId="1136" xr:uid="{00000000-0005-0000-0000-0000EE030000}"/>
    <cellStyle name="40% - Énfasis3 28 3" xfId="1137" xr:uid="{00000000-0005-0000-0000-0000EF030000}"/>
    <cellStyle name="40% - Énfasis3 29" xfId="1138" xr:uid="{00000000-0005-0000-0000-0000F0030000}"/>
    <cellStyle name="40% - Énfasis3 29 2" xfId="1139" xr:uid="{00000000-0005-0000-0000-0000F1030000}"/>
    <cellStyle name="40% - Énfasis3 29 3" xfId="1140" xr:uid="{00000000-0005-0000-0000-0000F2030000}"/>
    <cellStyle name="40% - Énfasis3 3" xfId="1141" xr:uid="{00000000-0005-0000-0000-0000F3030000}"/>
    <cellStyle name="40% - Énfasis3 3 2" xfId="1142" xr:uid="{00000000-0005-0000-0000-0000F4030000}"/>
    <cellStyle name="40% - Énfasis3 3 3" xfId="1143" xr:uid="{00000000-0005-0000-0000-0000F5030000}"/>
    <cellStyle name="40% - Énfasis3 30" xfId="1144" xr:uid="{00000000-0005-0000-0000-0000F6030000}"/>
    <cellStyle name="40% - Énfasis3 30 2" xfId="1145" xr:uid="{00000000-0005-0000-0000-0000F7030000}"/>
    <cellStyle name="40% - Énfasis3 30 3" xfId="1146" xr:uid="{00000000-0005-0000-0000-0000F8030000}"/>
    <cellStyle name="40% - Énfasis3 31" xfId="1147" xr:uid="{00000000-0005-0000-0000-0000F9030000}"/>
    <cellStyle name="40% - Énfasis3 31 2" xfId="1148" xr:uid="{00000000-0005-0000-0000-0000FA030000}"/>
    <cellStyle name="40% - Énfasis3 31 3" xfId="1149" xr:uid="{00000000-0005-0000-0000-0000FB030000}"/>
    <cellStyle name="40% - Énfasis3 32" xfId="1150" xr:uid="{00000000-0005-0000-0000-0000FC030000}"/>
    <cellStyle name="40% - Énfasis3 32 2" xfId="1151" xr:uid="{00000000-0005-0000-0000-0000FD030000}"/>
    <cellStyle name="40% - Énfasis3 32 3" xfId="1152" xr:uid="{00000000-0005-0000-0000-0000FE030000}"/>
    <cellStyle name="40% - Énfasis3 33" xfId="1153" xr:uid="{00000000-0005-0000-0000-0000FF030000}"/>
    <cellStyle name="40% - Énfasis3 33 2" xfId="1154" xr:uid="{00000000-0005-0000-0000-000000040000}"/>
    <cellStyle name="40% - Énfasis3 33 3" xfId="1155" xr:uid="{00000000-0005-0000-0000-000001040000}"/>
    <cellStyle name="40% - Énfasis3 34" xfId="1156" xr:uid="{00000000-0005-0000-0000-000002040000}"/>
    <cellStyle name="40% - Énfasis3 34 2" xfId="1157" xr:uid="{00000000-0005-0000-0000-000003040000}"/>
    <cellStyle name="40% - Énfasis3 34 3" xfId="1158" xr:uid="{00000000-0005-0000-0000-000004040000}"/>
    <cellStyle name="40% - Énfasis3 35" xfId="1159" xr:uid="{00000000-0005-0000-0000-000005040000}"/>
    <cellStyle name="40% - Énfasis3 35 2" xfId="1160" xr:uid="{00000000-0005-0000-0000-000006040000}"/>
    <cellStyle name="40% - Énfasis3 35 3" xfId="1161" xr:uid="{00000000-0005-0000-0000-000007040000}"/>
    <cellStyle name="40% - Énfasis3 36" xfId="1162" xr:uid="{00000000-0005-0000-0000-000008040000}"/>
    <cellStyle name="40% - Énfasis3 36 2" xfId="1163" xr:uid="{00000000-0005-0000-0000-000009040000}"/>
    <cellStyle name="40% - Énfasis3 36 3" xfId="1164" xr:uid="{00000000-0005-0000-0000-00000A040000}"/>
    <cellStyle name="40% - Énfasis3 37" xfId="1165" xr:uid="{00000000-0005-0000-0000-00000B040000}"/>
    <cellStyle name="40% - Énfasis3 37 2" xfId="1166" xr:uid="{00000000-0005-0000-0000-00000C040000}"/>
    <cellStyle name="40% - Énfasis3 37 3" xfId="1167" xr:uid="{00000000-0005-0000-0000-00000D040000}"/>
    <cellStyle name="40% - Énfasis3 38" xfId="1168" xr:uid="{00000000-0005-0000-0000-00000E040000}"/>
    <cellStyle name="40% - Énfasis3 38 2" xfId="1169" xr:uid="{00000000-0005-0000-0000-00000F040000}"/>
    <cellStyle name="40% - Énfasis3 38 3" xfId="1170" xr:uid="{00000000-0005-0000-0000-000010040000}"/>
    <cellStyle name="40% - Énfasis3 39" xfId="1171" xr:uid="{00000000-0005-0000-0000-000011040000}"/>
    <cellStyle name="40% - Énfasis3 39 2" xfId="1172" xr:uid="{00000000-0005-0000-0000-000012040000}"/>
    <cellStyle name="40% - Énfasis3 39 3" xfId="1173" xr:uid="{00000000-0005-0000-0000-000013040000}"/>
    <cellStyle name="40% - Énfasis3 4" xfId="1174" xr:uid="{00000000-0005-0000-0000-000014040000}"/>
    <cellStyle name="40% - Énfasis3 4 2" xfId="1175" xr:uid="{00000000-0005-0000-0000-000015040000}"/>
    <cellStyle name="40% - Énfasis3 4 3" xfId="1176" xr:uid="{00000000-0005-0000-0000-000016040000}"/>
    <cellStyle name="40% - Énfasis3 40" xfId="1177" xr:uid="{00000000-0005-0000-0000-000017040000}"/>
    <cellStyle name="40% - Énfasis3 41" xfId="1178" xr:uid="{00000000-0005-0000-0000-000018040000}"/>
    <cellStyle name="40% - Énfasis3 5" xfId="1179" xr:uid="{00000000-0005-0000-0000-000019040000}"/>
    <cellStyle name="40% - Énfasis3 5 2" xfId="1180" xr:uid="{00000000-0005-0000-0000-00001A040000}"/>
    <cellStyle name="40% - Énfasis3 5 3" xfId="1181" xr:uid="{00000000-0005-0000-0000-00001B040000}"/>
    <cellStyle name="40% - Énfasis3 6" xfId="1182" xr:uid="{00000000-0005-0000-0000-00001C040000}"/>
    <cellStyle name="40% - Énfasis3 6 2" xfId="1183" xr:uid="{00000000-0005-0000-0000-00001D040000}"/>
    <cellStyle name="40% - Énfasis3 6 3" xfId="1184" xr:uid="{00000000-0005-0000-0000-00001E040000}"/>
    <cellStyle name="40% - Énfasis3 7" xfId="1185" xr:uid="{00000000-0005-0000-0000-00001F040000}"/>
    <cellStyle name="40% - Énfasis3 7 2" xfId="1186" xr:uid="{00000000-0005-0000-0000-000020040000}"/>
    <cellStyle name="40% - Énfasis3 7 3" xfId="1187" xr:uid="{00000000-0005-0000-0000-000021040000}"/>
    <cellStyle name="40% - Énfasis3 8" xfId="1188" xr:uid="{00000000-0005-0000-0000-000022040000}"/>
    <cellStyle name="40% - Énfasis3 8 2" xfId="1189" xr:uid="{00000000-0005-0000-0000-000023040000}"/>
    <cellStyle name="40% - Énfasis3 8 3" xfId="1190" xr:uid="{00000000-0005-0000-0000-000024040000}"/>
    <cellStyle name="40% - Énfasis3 9" xfId="1191" xr:uid="{00000000-0005-0000-0000-000025040000}"/>
    <cellStyle name="40% - Énfasis3 9 2" xfId="1192" xr:uid="{00000000-0005-0000-0000-000026040000}"/>
    <cellStyle name="40% - Énfasis3 9 3" xfId="1193" xr:uid="{00000000-0005-0000-0000-000027040000}"/>
    <cellStyle name="40% - Énfasis4 10" xfId="1194" xr:uid="{00000000-0005-0000-0000-000028040000}"/>
    <cellStyle name="40% - Énfasis4 10 2" xfId="1195" xr:uid="{00000000-0005-0000-0000-000029040000}"/>
    <cellStyle name="40% - Énfasis4 10 3" xfId="1196" xr:uid="{00000000-0005-0000-0000-00002A040000}"/>
    <cellStyle name="40% - Énfasis4 11" xfId="1197" xr:uid="{00000000-0005-0000-0000-00002B040000}"/>
    <cellStyle name="40% - Énfasis4 11 2" xfId="1198" xr:uid="{00000000-0005-0000-0000-00002C040000}"/>
    <cellStyle name="40% - Énfasis4 11 3" xfId="1199" xr:uid="{00000000-0005-0000-0000-00002D040000}"/>
    <cellStyle name="40% - Énfasis4 12" xfId="1200" xr:uid="{00000000-0005-0000-0000-00002E040000}"/>
    <cellStyle name="40% - Énfasis4 12 2" xfId="1201" xr:uid="{00000000-0005-0000-0000-00002F040000}"/>
    <cellStyle name="40% - Énfasis4 12 3" xfId="1202" xr:uid="{00000000-0005-0000-0000-000030040000}"/>
    <cellStyle name="40% - Énfasis4 13" xfId="1203" xr:uid="{00000000-0005-0000-0000-000031040000}"/>
    <cellStyle name="40% - Énfasis4 13 2" xfId="1204" xr:uid="{00000000-0005-0000-0000-000032040000}"/>
    <cellStyle name="40% - Énfasis4 13 3" xfId="1205" xr:uid="{00000000-0005-0000-0000-000033040000}"/>
    <cellStyle name="40% - Énfasis4 14" xfId="1206" xr:uid="{00000000-0005-0000-0000-000034040000}"/>
    <cellStyle name="40% - Énfasis4 14 2" xfId="1207" xr:uid="{00000000-0005-0000-0000-000035040000}"/>
    <cellStyle name="40% - Énfasis4 14 3" xfId="1208" xr:uid="{00000000-0005-0000-0000-000036040000}"/>
    <cellStyle name="40% - Énfasis4 15" xfId="1209" xr:uid="{00000000-0005-0000-0000-000037040000}"/>
    <cellStyle name="40% - Énfasis4 15 2" xfId="1210" xr:uid="{00000000-0005-0000-0000-000038040000}"/>
    <cellStyle name="40% - Énfasis4 15 3" xfId="1211" xr:uid="{00000000-0005-0000-0000-000039040000}"/>
    <cellStyle name="40% - Énfasis4 16" xfId="1212" xr:uid="{00000000-0005-0000-0000-00003A040000}"/>
    <cellStyle name="40% - Énfasis4 16 2" xfId="1213" xr:uid="{00000000-0005-0000-0000-00003B040000}"/>
    <cellStyle name="40% - Énfasis4 16 3" xfId="1214" xr:uid="{00000000-0005-0000-0000-00003C040000}"/>
    <cellStyle name="40% - Énfasis4 17" xfId="1215" xr:uid="{00000000-0005-0000-0000-00003D040000}"/>
    <cellStyle name="40% - Énfasis4 17 2" xfId="1216" xr:uid="{00000000-0005-0000-0000-00003E040000}"/>
    <cellStyle name="40% - Énfasis4 17 3" xfId="1217" xr:uid="{00000000-0005-0000-0000-00003F040000}"/>
    <cellStyle name="40% - Énfasis4 18" xfId="1218" xr:uid="{00000000-0005-0000-0000-000040040000}"/>
    <cellStyle name="40% - Énfasis4 18 2" xfId="1219" xr:uid="{00000000-0005-0000-0000-000041040000}"/>
    <cellStyle name="40% - Énfasis4 18 3" xfId="1220" xr:uid="{00000000-0005-0000-0000-000042040000}"/>
    <cellStyle name="40% - Énfasis4 19" xfId="1221" xr:uid="{00000000-0005-0000-0000-000043040000}"/>
    <cellStyle name="40% - Énfasis4 19 2" xfId="1222" xr:uid="{00000000-0005-0000-0000-000044040000}"/>
    <cellStyle name="40% - Énfasis4 19 3" xfId="1223" xr:uid="{00000000-0005-0000-0000-000045040000}"/>
    <cellStyle name="40% - Énfasis4 2" xfId="58" xr:uid="{00000000-0005-0000-0000-000046040000}"/>
    <cellStyle name="40% - Énfasis4 2 2" xfId="1224" xr:uid="{00000000-0005-0000-0000-000047040000}"/>
    <cellStyle name="40% - Énfasis4 2 2 2" xfId="1225" xr:uid="{00000000-0005-0000-0000-000048040000}"/>
    <cellStyle name="40% - Énfasis4 2 2 3" xfId="1226" xr:uid="{00000000-0005-0000-0000-000049040000}"/>
    <cellStyle name="40% - Énfasis4 2 3" xfId="1227" xr:uid="{00000000-0005-0000-0000-00004A040000}"/>
    <cellStyle name="40% - Énfasis4 20" xfId="1228" xr:uid="{00000000-0005-0000-0000-00004B040000}"/>
    <cellStyle name="40% - Énfasis4 20 2" xfId="1229" xr:uid="{00000000-0005-0000-0000-00004C040000}"/>
    <cellStyle name="40% - Énfasis4 20 3" xfId="1230" xr:uid="{00000000-0005-0000-0000-00004D040000}"/>
    <cellStyle name="40% - Énfasis4 21" xfId="1231" xr:uid="{00000000-0005-0000-0000-00004E040000}"/>
    <cellStyle name="40% - Énfasis4 21 2" xfId="1232" xr:uid="{00000000-0005-0000-0000-00004F040000}"/>
    <cellStyle name="40% - Énfasis4 21 3" xfId="1233" xr:uid="{00000000-0005-0000-0000-000050040000}"/>
    <cellStyle name="40% - Énfasis4 22" xfId="1234" xr:uid="{00000000-0005-0000-0000-000051040000}"/>
    <cellStyle name="40% - Énfasis4 22 2" xfId="1235" xr:uid="{00000000-0005-0000-0000-000052040000}"/>
    <cellStyle name="40% - Énfasis4 22 3" xfId="1236" xr:uid="{00000000-0005-0000-0000-000053040000}"/>
    <cellStyle name="40% - Énfasis4 23" xfId="1237" xr:uid="{00000000-0005-0000-0000-000054040000}"/>
    <cellStyle name="40% - Énfasis4 23 2" xfId="1238" xr:uid="{00000000-0005-0000-0000-000055040000}"/>
    <cellStyle name="40% - Énfasis4 23 3" xfId="1239" xr:uid="{00000000-0005-0000-0000-000056040000}"/>
    <cellStyle name="40% - Énfasis4 24" xfId="1240" xr:uid="{00000000-0005-0000-0000-000057040000}"/>
    <cellStyle name="40% - Énfasis4 24 2" xfId="1241" xr:uid="{00000000-0005-0000-0000-000058040000}"/>
    <cellStyle name="40% - Énfasis4 24 3" xfId="1242" xr:uid="{00000000-0005-0000-0000-000059040000}"/>
    <cellStyle name="40% - Énfasis4 25" xfId="1243" xr:uid="{00000000-0005-0000-0000-00005A040000}"/>
    <cellStyle name="40% - Énfasis4 25 2" xfId="1244" xr:uid="{00000000-0005-0000-0000-00005B040000}"/>
    <cellStyle name="40% - Énfasis4 25 3" xfId="1245" xr:uid="{00000000-0005-0000-0000-00005C040000}"/>
    <cellStyle name="40% - Énfasis4 26" xfId="1246" xr:uid="{00000000-0005-0000-0000-00005D040000}"/>
    <cellStyle name="40% - Énfasis4 26 2" xfId="1247" xr:uid="{00000000-0005-0000-0000-00005E040000}"/>
    <cellStyle name="40% - Énfasis4 26 3" xfId="1248" xr:uid="{00000000-0005-0000-0000-00005F040000}"/>
    <cellStyle name="40% - Énfasis4 27" xfId="1249" xr:uid="{00000000-0005-0000-0000-000060040000}"/>
    <cellStyle name="40% - Énfasis4 27 2" xfId="1250" xr:uid="{00000000-0005-0000-0000-000061040000}"/>
    <cellStyle name="40% - Énfasis4 27 3" xfId="1251" xr:uid="{00000000-0005-0000-0000-000062040000}"/>
    <cellStyle name="40% - Énfasis4 28" xfId="1252" xr:uid="{00000000-0005-0000-0000-000063040000}"/>
    <cellStyle name="40% - Énfasis4 28 2" xfId="1253" xr:uid="{00000000-0005-0000-0000-000064040000}"/>
    <cellStyle name="40% - Énfasis4 28 3" xfId="1254" xr:uid="{00000000-0005-0000-0000-000065040000}"/>
    <cellStyle name="40% - Énfasis4 29" xfId="1255" xr:uid="{00000000-0005-0000-0000-000066040000}"/>
    <cellStyle name="40% - Énfasis4 29 2" xfId="1256" xr:uid="{00000000-0005-0000-0000-000067040000}"/>
    <cellStyle name="40% - Énfasis4 29 3" xfId="1257" xr:uid="{00000000-0005-0000-0000-000068040000}"/>
    <cellStyle name="40% - Énfasis4 3" xfId="1258" xr:uid="{00000000-0005-0000-0000-000069040000}"/>
    <cellStyle name="40% - Énfasis4 3 2" xfId="1259" xr:uid="{00000000-0005-0000-0000-00006A040000}"/>
    <cellStyle name="40% - Énfasis4 3 3" xfId="1260" xr:uid="{00000000-0005-0000-0000-00006B040000}"/>
    <cellStyle name="40% - Énfasis4 30" xfId="1261" xr:uid="{00000000-0005-0000-0000-00006C040000}"/>
    <cellStyle name="40% - Énfasis4 30 2" xfId="1262" xr:uid="{00000000-0005-0000-0000-00006D040000}"/>
    <cellStyle name="40% - Énfasis4 30 3" xfId="1263" xr:uid="{00000000-0005-0000-0000-00006E040000}"/>
    <cellStyle name="40% - Énfasis4 31" xfId="1264" xr:uid="{00000000-0005-0000-0000-00006F040000}"/>
    <cellStyle name="40% - Énfasis4 31 2" xfId="1265" xr:uid="{00000000-0005-0000-0000-000070040000}"/>
    <cellStyle name="40% - Énfasis4 31 3" xfId="1266" xr:uid="{00000000-0005-0000-0000-000071040000}"/>
    <cellStyle name="40% - Énfasis4 32" xfId="1267" xr:uid="{00000000-0005-0000-0000-000072040000}"/>
    <cellStyle name="40% - Énfasis4 32 2" xfId="1268" xr:uid="{00000000-0005-0000-0000-000073040000}"/>
    <cellStyle name="40% - Énfasis4 32 3" xfId="1269" xr:uid="{00000000-0005-0000-0000-000074040000}"/>
    <cellStyle name="40% - Énfasis4 33" xfId="1270" xr:uid="{00000000-0005-0000-0000-000075040000}"/>
    <cellStyle name="40% - Énfasis4 33 2" xfId="1271" xr:uid="{00000000-0005-0000-0000-000076040000}"/>
    <cellStyle name="40% - Énfasis4 33 3" xfId="1272" xr:uid="{00000000-0005-0000-0000-000077040000}"/>
    <cellStyle name="40% - Énfasis4 34" xfId="1273" xr:uid="{00000000-0005-0000-0000-000078040000}"/>
    <cellStyle name="40% - Énfasis4 34 2" xfId="1274" xr:uid="{00000000-0005-0000-0000-000079040000}"/>
    <cellStyle name="40% - Énfasis4 34 3" xfId="1275" xr:uid="{00000000-0005-0000-0000-00007A040000}"/>
    <cellStyle name="40% - Énfasis4 35" xfId="1276" xr:uid="{00000000-0005-0000-0000-00007B040000}"/>
    <cellStyle name="40% - Énfasis4 35 2" xfId="1277" xr:uid="{00000000-0005-0000-0000-00007C040000}"/>
    <cellStyle name="40% - Énfasis4 35 3" xfId="1278" xr:uid="{00000000-0005-0000-0000-00007D040000}"/>
    <cellStyle name="40% - Énfasis4 36" xfId="1279" xr:uid="{00000000-0005-0000-0000-00007E040000}"/>
    <cellStyle name="40% - Énfasis4 36 2" xfId="1280" xr:uid="{00000000-0005-0000-0000-00007F040000}"/>
    <cellStyle name="40% - Énfasis4 36 3" xfId="1281" xr:uid="{00000000-0005-0000-0000-000080040000}"/>
    <cellStyle name="40% - Énfasis4 37" xfId="1282" xr:uid="{00000000-0005-0000-0000-000081040000}"/>
    <cellStyle name="40% - Énfasis4 37 2" xfId="1283" xr:uid="{00000000-0005-0000-0000-000082040000}"/>
    <cellStyle name="40% - Énfasis4 37 3" xfId="1284" xr:uid="{00000000-0005-0000-0000-000083040000}"/>
    <cellStyle name="40% - Énfasis4 38" xfId="1285" xr:uid="{00000000-0005-0000-0000-000084040000}"/>
    <cellStyle name="40% - Énfasis4 38 2" xfId="1286" xr:uid="{00000000-0005-0000-0000-000085040000}"/>
    <cellStyle name="40% - Énfasis4 38 3" xfId="1287" xr:uid="{00000000-0005-0000-0000-000086040000}"/>
    <cellStyle name="40% - Énfasis4 39" xfId="1288" xr:uid="{00000000-0005-0000-0000-000087040000}"/>
    <cellStyle name="40% - Énfasis4 39 2" xfId="1289" xr:uid="{00000000-0005-0000-0000-000088040000}"/>
    <cellStyle name="40% - Énfasis4 39 3" xfId="1290" xr:uid="{00000000-0005-0000-0000-000089040000}"/>
    <cellStyle name="40% - Énfasis4 4" xfId="1291" xr:uid="{00000000-0005-0000-0000-00008A040000}"/>
    <cellStyle name="40% - Énfasis4 4 2" xfId="1292" xr:uid="{00000000-0005-0000-0000-00008B040000}"/>
    <cellStyle name="40% - Énfasis4 4 3" xfId="1293" xr:uid="{00000000-0005-0000-0000-00008C040000}"/>
    <cellStyle name="40% - Énfasis4 40" xfId="1294" xr:uid="{00000000-0005-0000-0000-00008D040000}"/>
    <cellStyle name="40% - Énfasis4 41" xfId="1295" xr:uid="{00000000-0005-0000-0000-00008E040000}"/>
    <cellStyle name="40% - Énfasis4 5" xfId="1296" xr:uid="{00000000-0005-0000-0000-00008F040000}"/>
    <cellStyle name="40% - Énfasis4 5 2" xfId="1297" xr:uid="{00000000-0005-0000-0000-000090040000}"/>
    <cellStyle name="40% - Énfasis4 5 3" xfId="1298" xr:uid="{00000000-0005-0000-0000-000091040000}"/>
    <cellStyle name="40% - Énfasis4 6" xfId="1299" xr:uid="{00000000-0005-0000-0000-000092040000}"/>
    <cellStyle name="40% - Énfasis4 6 2" xfId="1300" xr:uid="{00000000-0005-0000-0000-000093040000}"/>
    <cellStyle name="40% - Énfasis4 6 3" xfId="1301" xr:uid="{00000000-0005-0000-0000-000094040000}"/>
    <cellStyle name="40% - Énfasis4 7" xfId="1302" xr:uid="{00000000-0005-0000-0000-000095040000}"/>
    <cellStyle name="40% - Énfasis4 7 2" xfId="1303" xr:uid="{00000000-0005-0000-0000-000096040000}"/>
    <cellStyle name="40% - Énfasis4 7 3" xfId="1304" xr:uid="{00000000-0005-0000-0000-000097040000}"/>
    <cellStyle name="40% - Énfasis4 8" xfId="1305" xr:uid="{00000000-0005-0000-0000-000098040000}"/>
    <cellStyle name="40% - Énfasis4 8 2" xfId="1306" xr:uid="{00000000-0005-0000-0000-000099040000}"/>
    <cellStyle name="40% - Énfasis4 8 3" xfId="1307" xr:uid="{00000000-0005-0000-0000-00009A040000}"/>
    <cellStyle name="40% - Énfasis4 9" xfId="1308" xr:uid="{00000000-0005-0000-0000-00009B040000}"/>
    <cellStyle name="40% - Énfasis4 9 2" xfId="1309" xr:uid="{00000000-0005-0000-0000-00009C040000}"/>
    <cellStyle name="40% - Énfasis4 9 3" xfId="1310" xr:uid="{00000000-0005-0000-0000-00009D040000}"/>
    <cellStyle name="40% - Énfasis5 10" xfId="1311" xr:uid="{00000000-0005-0000-0000-00009E040000}"/>
    <cellStyle name="40% - Énfasis5 10 2" xfId="1312" xr:uid="{00000000-0005-0000-0000-00009F040000}"/>
    <cellStyle name="40% - Énfasis5 10 3" xfId="1313" xr:uid="{00000000-0005-0000-0000-0000A0040000}"/>
    <cellStyle name="40% - Énfasis5 11" xfId="1314" xr:uid="{00000000-0005-0000-0000-0000A1040000}"/>
    <cellStyle name="40% - Énfasis5 11 2" xfId="1315" xr:uid="{00000000-0005-0000-0000-0000A2040000}"/>
    <cellStyle name="40% - Énfasis5 11 3" xfId="1316" xr:uid="{00000000-0005-0000-0000-0000A3040000}"/>
    <cellStyle name="40% - Énfasis5 12" xfId="1317" xr:uid="{00000000-0005-0000-0000-0000A4040000}"/>
    <cellStyle name="40% - Énfasis5 12 2" xfId="1318" xr:uid="{00000000-0005-0000-0000-0000A5040000}"/>
    <cellStyle name="40% - Énfasis5 12 3" xfId="1319" xr:uid="{00000000-0005-0000-0000-0000A6040000}"/>
    <cellStyle name="40% - Énfasis5 13" xfId="1320" xr:uid="{00000000-0005-0000-0000-0000A7040000}"/>
    <cellStyle name="40% - Énfasis5 13 2" xfId="1321" xr:uid="{00000000-0005-0000-0000-0000A8040000}"/>
    <cellStyle name="40% - Énfasis5 13 3" xfId="1322" xr:uid="{00000000-0005-0000-0000-0000A9040000}"/>
    <cellStyle name="40% - Énfasis5 14" xfId="1323" xr:uid="{00000000-0005-0000-0000-0000AA040000}"/>
    <cellStyle name="40% - Énfasis5 14 2" xfId="1324" xr:uid="{00000000-0005-0000-0000-0000AB040000}"/>
    <cellStyle name="40% - Énfasis5 14 3" xfId="1325" xr:uid="{00000000-0005-0000-0000-0000AC040000}"/>
    <cellStyle name="40% - Énfasis5 15" xfId="1326" xr:uid="{00000000-0005-0000-0000-0000AD040000}"/>
    <cellStyle name="40% - Énfasis5 15 2" xfId="1327" xr:uid="{00000000-0005-0000-0000-0000AE040000}"/>
    <cellStyle name="40% - Énfasis5 15 3" xfId="1328" xr:uid="{00000000-0005-0000-0000-0000AF040000}"/>
    <cellStyle name="40% - Énfasis5 16" xfId="1329" xr:uid="{00000000-0005-0000-0000-0000B0040000}"/>
    <cellStyle name="40% - Énfasis5 16 2" xfId="1330" xr:uid="{00000000-0005-0000-0000-0000B1040000}"/>
    <cellStyle name="40% - Énfasis5 16 3" xfId="1331" xr:uid="{00000000-0005-0000-0000-0000B2040000}"/>
    <cellStyle name="40% - Énfasis5 17" xfId="1332" xr:uid="{00000000-0005-0000-0000-0000B3040000}"/>
    <cellStyle name="40% - Énfasis5 17 2" xfId="1333" xr:uid="{00000000-0005-0000-0000-0000B4040000}"/>
    <cellStyle name="40% - Énfasis5 17 3" xfId="1334" xr:uid="{00000000-0005-0000-0000-0000B5040000}"/>
    <cellStyle name="40% - Énfasis5 18" xfId="1335" xr:uid="{00000000-0005-0000-0000-0000B6040000}"/>
    <cellStyle name="40% - Énfasis5 18 2" xfId="1336" xr:uid="{00000000-0005-0000-0000-0000B7040000}"/>
    <cellStyle name="40% - Énfasis5 18 3" xfId="1337" xr:uid="{00000000-0005-0000-0000-0000B8040000}"/>
    <cellStyle name="40% - Énfasis5 19" xfId="1338" xr:uid="{00000000-0005-0000-0000-0000B9040000}"/>
    <cellStyle name="40% - Énfasis5 19 2" xfId="1339" xr:uid="{00000000-0005-0000-0000-0000BA040000}"/>
    <cellStyle name="40% - Énfasis5 19 3" xfId="1340" xr:uid="{00000000-0005-0000-0000-0000BB040000}"/>
    <cellStyle name="40% - Énfasis5 2" xfId="59" xr:uid="{00000000-0005-0000-0000-0000BC040000}"/>
    <cellStyle name="40% - Énfasis5 2 2" xfId="1341" xr:uid="{00000000-0005-0000-0000-0000BD040000}"/>
    <cellStyle name="40% - Énfasis5 2 2 2" xfId="1342" xr:uid="{00000000-0005-0000-0000-0000BE040000}"/>
    <cellStyle name="40% - Énfasis5 2 2 3" xfId="1343" xr:uid="{00000000-0005-0000-0000-0000BF040000}"/>
    <cellStyle name="40% - Énfasis5 2 3" xfId="1344" xr:uid="{00000000-0005-0000-0000-0000C0040000}"/>
    <cellStyle name="40% - Énfasis5 20" xfId="1345" xr:uid="{00000000-0005-0000-0000-0000C1040000}"/>
    <cellStyle name="40% - Énfasis5 20 2" xfId="1346" xr:uid="{00000000-0005-0000-0000-0000C2040000}"/>
    <cellStyle name="40% - Énfasis5 20 3" xfId="1347" xr:uid="{00000000-0005-0000-0000-0000C3040000}"/>
    <cellStyle name="40% - Énfasis5 21" xfId="1348" xr:uid="{00000000-0005-0000-0000-0000C4040000}"/>
    <cellStyle name="40% - Énfasis5 21 2" xfId="1349" xr:uid="{00000000-0005-0000-0000-0000C5040000}"/>
    <cellStyle name="40% - Énfasis5 21 3" xfId="1350" xr:uid="{00000000-0005-0000-0000-0000C6040000}"/>
    <cellStyle name="40% - Énfasis5 22" xfId="1351" xr:uid="{00000000-0005-0000-0000-0000C7040000}"/>
    <cellStyle name="40% - Énfasis5 22 2" xfId="1352" xr:uid="{00000000-0005-0000-0000-0000C8040000}"/>
    <cellStyle name="40% - Énfasis5 22 3" xfId="1353" xr:uid="{00000000-0005-0000-0000-0000C9040000}"/>
    <cellStyle name="40% - Énfasis5 23" xfId="1354" xr:uid="{00000000-0005-0000-0000-0000CA040000}"/>
    <cellStyle name="40% - Énfasis5 23 2" xfId="1355" xr:uid="{00000000-0005-0000-0000-0000CB040000}"/>
    <cellStyle name="40% - Énfasis5 23 3" xfId="1356" xr:uid="{00000000-0005-0000-0000-0000CC040000}"/>
    <cellStyle name="40% - Énfasis5 24" xfId="1357" xr:uid="{00000000-0005-0000-0000-0000CD040000}"/>
    <cellStyle name="40% - Énfasis5 24 2" xfId="1358" xr:uid="{00000000-0005-0000-0000-0000CE040000}"/>
    <cellStyle name="40% - Énfasis5 24 3" xfId="1359" xr:uid="{00000000-0005-0000-0000-0000CF040000}"/>
    <cellStyle name="40% - Énfasis5 25" xfId="1360" xr:uid="{00000000-0005-0000-0000-0000D0040000}"/>
    <cellStyle name="40% - Énfasis5 25 2" xfId="1361" xr:uid="{00000000-0005-0000-0000-0000D1040000}"/>
    <cellStyle name="40% - Énfasis5 25 3" xfId="1362" xr:uid="{00000000-0005-0000-0000-0000D2040000}"/>
    <cellStyle name="40% - Énfasis5 26" xfId="1363" xr:uid="{00000000-0005-0000-0000-0000D3040000}"/>
    <cellStyle name="40% - Énfasis5 26 2" xfId="1364" xr:uid="{00000000-0005-0000-0000-0000D4040000}"/>
    <cellStyle name="40% - Énfasis5 26 3" xfId="1365" xr:uid="{00000000-0005-0000-0000-0000D5040000}"/>
    <cellStyle name="40% - Énfasis5 27" xfId="1366" xr:uid="{00000000-0005-0000-0000-0000D6040000}"/>
    <cellStyle name="40% - Énfasis5 27 2" xfId="1367" xr:uid="{00000000-0005-0000-0000-0000D7040000}"/>
    <cellStyle name="40% - Énfasis5 27 3" xfId="1368" xr:uid="{00000000-0005-0000-0000-0000D8040000}"/>
    <cellStyle name="40% - Énfasis5 28" xfId="1369" xr:uid="{00000000-0005-0000-0000-0000D9040000}"/>
    <cellStyle name="40% - Énfasis5 28 2" xfId="1370" xr:uid="{00000000-0005-0000-0000-0000DA040000}"/>
    <cellStyle name="40% - Énfasis5 28 3" xfId="1371" xr:uid="{00000000-0005-0000-0000-0000DB040000}"/>
    <cellStyle name="40% - Énfasis5 29" xfId="1372" xr:uid="{00000000-0005-0000-0000-0000DC040000}"/>
    <cellStyle name="40% - Énfasis5 29 2" xfId="1373" xr:uid="{00000000-0005-0000-0000-0000DD040000}"/>
    <cellStyle name="40% - Énfasis5 29 3" xfId="1374" xr:uid="{00000000-0005-0000-0000-0000DE040000}"/>
    <cellStyle name="40% - Énfasis5 3" xfId="1375" xr:uid="{00000000-0005-0000-0000-0000DF040000}"/>
    <cellStyle name="40% - Énfasis5 3 2" xfId="1376" xr:uid="{00000000-0005-0000-0000-0000E0040000}"/>
    <cellStyle name="40% - Énfasis5 3 3" xfId="1377" xr:uid="{00000000-0005-0000-0000-0000E1040000}"/>
    <cellStyle name="40% - Énfasis5 30" xfId="1378" xr:uid="{00000000-0005-0000-0000-0000E2040000}"/>
    <cellStyle name="40% - Énfasis5 30 2" xfId="1379" xr:uid="{00000000-0005-0000-0000-0000E3040000}"/>
    <cellStyle name="40% - Énfasis5 30 3" xfId="1380" xr:uid="{00000000-0005-0000-0000-0000E4040000}"/>
    <cellStyle name="40% - Énfasis5 31" xfId="1381" xr:uid="{00000000-0005-0000-0000-0000E5040000}"/>
    <cellStyle name="40% - Énfasis5 31 2" xfId="1382" xr:uid="{00000000-0005-0000-0000-0000E6040000}"/>
    <cellStyle name="40% - Énfasis5 31 3" xfId="1383" xr:uid="{00000000-0005-0000-0000-0000E7040000}"/>
    <cellStyle name="40% - Énfasis5 32" xfId="1384" xr:uid="{00000000-0005-0000-0000-0000E8040000}"/>
    <cellStyle name="40% - Énfasis5 32 2" xfId="1385" xr:uid="{00000000-0005-0000-0000-0000E9040000}"/>
    <cellStyle name="40% - Énfasis5 32 3" xfId="1386" xr:uid="{00000000-0005-0000-0000-0000EA040000}"/>
    <cellStyle name="40% - Énfasis5 33" xfId="1387" xr:uid="{00000000-0005-0000-0000-0000EB040000}"/>
    <cellStyle name="40% - Énfasis5 33 2" xfId="1388" xr:uid="{00000000-0005-0000-0000-0000EC040000}"/>
    <cellStyle name="40% - Énfasis5 33 3" xfId="1389" xr:uid="{00000000-0005-0000-0000-0000ED040000}"/>
    <cellStyle name="40% - Énfasis5 34" xfId="1390" xr:uid="{00000000-0005-0000-0000-0000EE040000}"/>
    <cellStyle name="40% - Énfasis5 34 2" xfId="1391" xr:uid="{00000000-0005-0000-0000-0000EF040000}"/>
    <cellStyle name="40% - Énfasis5 34 3" xfId="1392" xr:uid="{00000000-0005-0000-0000-0000F0040000}"/>
    <cellStyle name="40% - Énfasis5 35" xfId="1393" xr:uid="{00000000-0005-0000-0000-0000F1040000}"/>
    <cellStyle name="40% - Énfasis5 35 2" xfId="1394" xr:uid="{00000000-0005-0000-0000-0000F2040000}"/>
    <cellStyle name="40% - Énfasis5 35 3" xfId="1395" xr:uid="{00000000-0005-0000-0000-0000F3040000}"/>
    <cellStyle name="40% - Énfasis5 36" xfId="1396" xr:uid="{00000000-0005-0000-0000-0000F4040000}"/>
    <cellStyle name="40% - Énfasis5 36 2" xfId="1397" xr:uid="{00000000-0005-0000-0000-0000F5040000}"/>
    <cellStyle name="40% - Énfasis5 36 3" xfId="1398" xr:uid="{00000000-0005-0000-0000-0000F6040000}"/>
    <cellStyle name="40% - Énfasis5 37" xfId="1399" xr:uid="{00000000-0005-0000-0000-0000F7040000}"/>
    <cellStyle name="40% - Énfasis5 37 2" xfId="1400" xr:uid="{00000000-0005-0000-0000-0000F8040000}"/>
    <cellStyle name="40% - Énfasis5 37 3" xfId="1401" xr:uid="{00000000-0005-0000-0000-0000F9040000}"/>
    <cellStyle name="40% - Énfasis5 38" xfId="1402" xr:uid="{00000000-0005-0000-0000-0000FA040000}"/>
    <cellStyle name="40% - Énfasis5 38 2" xfId="1403" xr:uid="{00000000-0005-0000-0000-0000FB040000}"/>
    <cellStyle name="40% - Énfasis5 38 3" xfId="1404" xr:uid="{00000000-0005-0000-0000-0000FC040000}"/>
    <cellStyle name="40% - Énfasis5 39" xfId="1405" xr:uid="{00000000-0005-0000-0000-0000FD040000}"/>
    <cellStyle name="40% - Énfasis5 39 2" xfId="1406" xr:uid="{00000000-0005-0000-0000-0000FE040000}"/>
    <cellStyle name="40% - Énfasis5 39 3" xfId="1407" xr:uid="{00000000-0005-0000-0000-0000FF040000}"/>
    <cellStyle name="40% - Énfasis5 4" xfId="1408" xr:uid="{00000000-0005-0000-0000-000000050000}"/>
    <cellStyle name="40% - Énfasis5 4 2" xfId="1409" xr:uid="{00000000-0005-0000-0000-000001050000}"/>
    <cellStyle name="40% - Énfasis5 4 3" xfId="1410" xr:uid="{00000000-0005-0000-0000-000002050000}"/>
    <cellStyle name="40% - Énfasis5 40" xfId="1411" xr:uid="{00000000-0005-0000-0000-000003050000}"/>
    <cellStyle name="40% - Énfasis5 41" xfId="1412" xr:uid="{00000000-0005-0000-0000-000004050000}"/>
    <cellStyle name="40% - Énfasis5 5" xfId="1413" xr:uid="{00000000-0005-0000-0000-000005050000}"/>
    <cellStyle name="40% - Énfasis5 5 2" xfId="1414" xr:uid="{00000000-0005-0000-0000-000006050000}"/>
    <cellStyle name="40% - Énfasis5 5 3" xfId="1415" xr:uid="{00000000-0005-0000-0000-000007050000}"/>
    <cellStyle name="40% - Énfasis5 6" xfId="1416" xr:uid="{00000000-0005-0000-0000-000008050000}"/>
    <cellStyle name="40% - Énfasis5 6 2" xfId="1417" xr:uid="{00000000-0005-0000-0000-000009050000}"/>
    <cellStyle name="40% - Énfasis5 6 3" xfId="1418" xr:uid="{00000000-0005-0000-0000-00000A050000}"/>
    <cellStyle name="40% - Énfasis5 7" xfId="1419" xr:uid="{00000000-0005-0000-0000-00000B050000}"/>
    <cellStyle name="40% - Énfasis5 7 2" xfId="1420" xr:uid="{00000000-0005-0000-0000-00000C050000}"/>
    <cellStyle name="40% - Énfasis5 7 3" xfId="1421" xr:uid="{00000000-0005-0000-0000-00000D050000}"/>
    <cellStyle name="40% - Énfasis5 8" xfId="1422" xr:uid="{00000000-0005-0000-0000-00000E050000}"/>
    <cellStyle name="40% - Énfasis5 8 2" xfId="1423" xr:uid="{00000000-0005-0000-0000-00000F050000}"/>
    <cellStyle name="40% - Énfasis5 8 3" xfId="1424" xr:uid="{00000000-0005-0000-0000-000010050000}"/>
    <cellStyle name="40% - Énfasis5 9" xfId="1425" xr:uid="{00000000-0005-0000-0000-000011050000}"/>
    <cellStyle name="40% - Énfasis5 9 2" xfId="1426" xr:uid="{00000000-0005-0000-0000-000012050000}"/>
    <cellStyle name="40% - Énfasis5 9 3" xfId="1427" xr:uid="{00000000-0005-0000-0000-000013050000}"/>
    <cellStyle name="40% - Énfasis6 10" xfId="1428" xr:uid="{00000000-0005-0000-0000-000014050000}"/>
    <cellStyle name="40% - Énfasis6 10 2" xfId="1429" xr:uid="{00000000-0005-0000-0000-000015050000}"/>
    <cellStyle name="40% - Énfasis6 10 3" xfId="1430" xr:uid="{00000000-0005-0000-0000-000016050000}"/>
    <cellStyle name="40% - Énfasis6 11" xfId="1431" xr:uid="{00000000-0005-0000-0000-000017050000}"/>
    <cellStyle name="40% - Énfasis6 11 2" xfId="1432" xr:uid="{00000000-0005-0000-0000-000018050000}"/>
    <cellStyle name="40% - Énfasis6 11 3" xfId="1433" xr:uid="{00000000-0005-0000-0000-000019050000}"/>
    <cellStyle name="40% - Énfasis6 12" xfId="1434" xr:uid="{00000000-0005-0000-0000-00001A050000}"/>
    <cellStyle name="40% - Énfasis6 12 2" xfId="1435" xr:uid="{00000000-0005-0000-0000-00001B050000}"/>
    <cellStyle name="40% - Énfasis6 12 3" xfId="1436" xr:uid="{00000000-0005-0000-0000-00001C050000}"/>
    <cellStyle name="40% - Énfasis6 13" xfId="1437" xr:uid="{00000000-0005-0000-0000-00001D050000}"/>
    <cellStyle name="40% - Énfasis6 13 2" xfId="1438" xr:uid="{00000000-0005-0000-0000-00001E050000}"/>
    <cellStyle name="40% - Énfasis6 13 3" xfId="1439" xr:uid="{00000000-0005-0000-0000-00001F050000}"/>
    <cellStyle name="40% - Énfasis6 14" xfId="1440" xr:uid="{00000000-0005-0000-0000-000020050000}"/>
    <cellStyle name="40% - Énfasis6 14 2" xfId="1441" xr:uid="{00000000-0005-0000-0000-000021050000}"/>
    <cellStyle name="40% - Énfasis6 14 3" xfId="1442" xr:uid="{00000000-0005-0000-0000-000022050000}"/>
    <cellStyle name="40% - Énfasis6 15" xfId="1443" xr:uid="{00000000-0005-0000-0000-000023050000}"/>
    <cellStyle name="40% - Énfasis6 15 2" xfId="1444" xr:uid="{00000000-0005-0000-0000-000024050000}"/>
    <cellStyle name="40% - Énfasis6 15 3" xfId="1445" xr:uid="{00000000-0005-0000-0000-000025050000}"/>
    <cellStyle name="40% - Énfasis6 16" xfId="1446" xr:uid="{00000000-0005-0000-0000-000026050000}"/>
    <cellStyle name="40% - Énfasis6 16 2" xfId="1447" xr:uid="{00000000-0005-0000-0000-000027050000}"/>
    <cellStyle name="40% - Énfasis6 16 3" xfId="1448" xr:uid="{00000000-0005-0000-0000-000028050000}"/>
    <cellStyle name="40% - Énfasis6 17" xfId="1449" xr:uid="{00000000-0005-0000-0000-000029050000}"/>
    <cellStyle name="40% - Énfasis6 17 2" xfId="1450" xr:uid="{00000000-0005-0000-0000-00002A050000}"/>
    <cellStyle name="40% - Énfasis6 17 3" xfId="1451" xr:uid="{00000000-0005-0000-0000-00002B050000}"/>
    <cellStyle name="40% - Énfasis6 18" xfId="1452" xr:uid="{00000000-0005-0000-0000-00002C050000}"/>
    <cellStyle name="40% - Énfasis6 18 2" xfId="1453" xr:uid="{00000000-0005-0000-0000-00002D050000}"/>
    <cellStyle name="40% - Énfasis6 18 3" xfId="1454" xr:uid="{00000000-0005-0000-0000-00002E050000}"/>
    <cellStyle name="40% - Énfasis6 19" xfId="1455" xr:uid="{00000000-0005-0000-0000-00002F050000}"/>
    <cellStyle name="40% - Énfasis6 19 2" xfId="1456" xr:uid="{00000000-0005-0000-0000-000030050000}"/>
    <cellStyle name="40% - Énfasis6 19 3" xfId="1457" xr:uid="{00000000-0005-0000-0000-000031050000}"/>
    <cellStyle name="40% - Énfasis6 2" xfId="60" xr:uid="{00000000-0005-0000-0000-000032050000}"/>
    <cellStyle name="40% - Énfasis6 2 2" xfId="1458" xr:uid="{00000000-0005-0000-0000-000033050000}"/>
    <cellStyle name="40% - Énfasis6 2 2 2" xfId="1459" xr:uid="{00000000-0005-0000-0000-000034050000}"/>
    <cellStyle name="40% - Énfasis6 2 2 3" xfId="1460" xr:uid="{00000000-0005-0000-0000-000035050000}"/>
    <cellStyle name="40% - Énfasis6 2 3" xfId="1461" xr:uid="{00000000-0005-0000-0000-000036050000}"/>
    <cellStyle name="40% - Énfasis6 20" xfId="1462" xr:uid="{00000000-0005-0000-0000-000037050000}"/>
    <cellStyle name="40% - Énfasis6 20 2" xfId="1463" xr:uid="{00000000-0005-0000-0000-000038050000}"/>
    <cellStyle name="40% - Énfasis6 20 3" xfId="1464" xr:uid="{00000000-0005-0000-0000-000039050000}"/>
    <cellStyle name="40% - Énfasis6 21" xfId="1465" xr:uid="{00000000-0005-0000-0000-00003A050000}"/>
    <cellStyle name="40% - Énfasis6 21 2" xfId="1466" xr:uid="{00000000-0005-0000-0000-00003B050000}"/>
    <cellStyle name="40% - Énfasis6 21 3" xfId="1467" xr:uid="{00000000-0005-0000-0000-00003C050000}"/>
    <cellStyle name="40% - Énfasis6 22" xfId="1468" xr:uid="{00000000-0005-0000-0000-00003D050000}"/>
    <cellStyle name="40% - Énfasis6 22 2" xfId="1469" xr:uid="{00000000-0005-0000-0000-00003E050000}"/>
    <cellStyle name="40% - Énfasis6 22 3" xfId="1470" xr:uid="{00000000-0005-0000-0000-00003F050000}"/>
    <cellStyle name="40% - Énfasis6 23" xfId="1471" xr:uid="{00000000-0005-0000-0000-000040050000}"/>
    <cellStyle name="40% - Énfasis6 23 2" xfId="1472" xr:uid="{00000000-0005-0000-0000-000041050000}"/>
    <cellStyle name="40% - Énfasis6 23 3" xfId="1473" xr:uid="{00000000-0005-0000-0000-000042050000}"/>
    <cellStyle name="40% - Énfasis6 24" xfId="1474" xr:uid="{00000000-0005-0000-0000-000043050000}"/>
    <cellStyle name="40% - Énfasis6 24 2" xfId="1475" xr:uid="{00000000-0005-0000-0000-000044050000}"/>
    <cellStyle name="40% - Énfasis6 24 3" xfId="1476" xr:uid="{00000000-0005-0000-0000-000045050000}"/>
    <cellStyle name="40% - Énfasis6 25" xfId="1477" xr:uid="{00000000-0005-0000-0000-000046050000}"/>
    <cellStyle name="40% - Énfasis6 25 2" xfId="1478" xr:uid="{00000000-0005-0000-0000-000047050000}"/>
    <cellStyle name="40% - Énfasis6 25 3" xfId="1479" xr:uid="{00000000-0005-0000-0000-000048050000}"/>
    <cellStyle name="40% - Énfasis6 26" xfId="1480" xr:uid="{00000000-0005-0000-0000-000049050000}"/>
    <cellStyle name="40% - Énfasis6 26 2" xfId="1481" xr:uid="{00000000-0005-0000-0000-00004A050000}"/>
    <cellStyle name="40% - Énfasis6 26 3" xfId="1482" xr:uid="{00000000-0005-0000-0000-00004B050000}"/>
    <cellStyle name="40% - Énfasis6 27" xfId="1483" xr:uid="{00000000-0005-0000-0000-00004C050000}"/>
    <cellStyle name="40% - Énfasis6 27 2" xfId="1484" xr:uid="{00000000-0005-0000-0000-00004D050000}"/>
    <cellStyle name="40% - Énfasis6 27 3" xfId="1485" xr:uid="{00000000-0005-0000-0000-00004E050000}"/>
    <cellStyle name="40% - Énfasis6 28" xfId="1486" xr:uid="{00000000-0005-0000-0000-00004F050000}"/>
    <cellStyle name="40% - Énfasis6 28 2" xfId="1487" xr:uid="{00000000-0005-0000-0000-000050050000}"/>
    <cellStyle name="40% - Énfasis6 28 3" xfId="1488" xr:uid="{00000000-0005-0000-0000-000051050000}"/>
    <cellStyle name="40% - Énfasis6 29" xfId="1489" xr:uid="{00000000-0005-0000-0000-000052050000}"/>
    <cellStyle name="40% - Énfasis6 29 2" xfId="1490" xr:uid="{00000000-0005-0000-0000-000053050000}"/>
    <cellStyle name="40% - Énfasis6 29 3" xfId="1491" xr:uid="{00000000-0005-0000-0000-000054050000}"/>
    <cellStyle name="40% - Énfasis6 3" xfId="1492" xr:uid="{00000000-0005-0000-0000-000055050000}"/>
    <cellStyle name="40% - Énfasis6 3 2" xfId="1493" xr:uid="{00000000-0005-0000-0000-000056050000}"/>
    <cellStyle name="40% - Énfasis6 3 3" xfId="1494" xr:uid="{00000000-0005-0000-0000-000057050000}"/>
    <cellStyle name="40% - Énfasis6 30" xfId="1495" xr:uid="{00000000-0005-0000-0000-000058050000}"/>
    <cellStyle name="40% - Énfasis6 30 2" xfId="1496" xr:uid="{00000000-0005-0000-0000-000059050000}"/>
    <cellStyle name="40% - Énfasis6 30 3" xfId="1497" xr:uid="{00000000-0005-0000-0000-00005A050000}"/>
    <cellStyle name="40% - Énfasis6 31" xfId="1498" xr:uid="{00000000-0005-0000-0000-00005B050000}"/>
    <cellStyle name="40% - Énfasis6 31 2" xfId="1499" xr:uid="{00000000-0005-0000-0000-00005C050000}"/>
    <cellStyle name="40% - Énfasis6 31 3" xfId="1500" xr:uid="{00000000-0005-0000-0000-00005D050000}"/>
    <cellStyle name="40% - Énfasis6 32" xfId="1501" xr:uid="{00000000-0005-0000-0000-00005E050000}"/>
    <cellStyle name="40% - Énfasis6 32 2" xfId="1502" xr:uid="{00000000-0005-0000-0000-00005F050000}"/>
    <cellStyle name="40% - Énfasis6 32 3" xfId="1503" xr:uid="{00000000-0005-0000-0000-000060050000}"/>
    <cellStyle name="40% - Énfasis6 33" xfId="1504" xr:uid="{00000000-0005-0000-0000-000061050000}"/>
    <cellStyle name="40% - Énfasis6 33 2" xfId="1505" xr:uid="{00000000-0005-0000-0000-000062050000}"/>
    <cellStyle name="40% - Énfasis6 33 3" xfId="1506" xr:uid="{00000000-0005-0000-0000-000063050000}"/>
    <cellStyle name="40% - Énfasis6 34" xfId="1507" xr:uid="{00000000-0005-0000-0000-000064050000}"/>
    <cellStyle name="40% - Énfasis6 34 2" xfId="1508" xr:uid="{00000000-0005-0000-0000-000065050000}"/>
    <cellStyle name="40% - Énfasis6 34 3" xfId="1509" xr:uid="{00000000-0005-0000-0000-000066050000}"/>
    <cellStyle name="40% - Énfasis6 35" xfId="1510" xr:uid="{00000000-0005-0000-0000-000067050000}"/>
    <cellStyle name="40% - Énfasis6 35 2" xfId="1511" xr:uid="{00000000-0005-0000-0000-000068050000}"/>
    <cellStyle name="40% - Énfasis6 35 3" xfId="1512" xr:uid="{00000000-0005-0000-0000-000069050000}"/>
    <cellStyle name="40% - Énfasis6 36" xfId="1513" xr:uid="{00000000-0005-0000-0000-00006A050000}"/>
    <cellStyle name="40% - Énfasis6 36 2" xfId="1514" xr:uid="{00000000-0005-0000-0000-00006B050000}"/>
    <cellStyle name="40% - Énfasis6 36 3" xfId="1515" xr:uid="{00000000-0005-0000-0000-00006C050000}"/>
    <cellStyle name="40% - Énfasis6 37" xfId="1516" xr:uid="{00000000-0005-0000-0000-00006D050000}"/>
    <cellStyle name="40% - Énfasis6 37 2" xfId="1517" xr:uid="{00000000-0005-0000-0000-00006E050000}"/>
    <cellStyle name="40% - Énfasis6 37 3" xfId="1518" xr:uid="{00000000-0005-0000-0000-00006F050000}"/>
    <cellStyle name="40% - Énfasis6 38" xfId="1519" xr:uid="{00000000-0005-0000-0000-000070050000}"/>
    <cellStyle name="40% - Énfasis6 38 2" xfId="1520" xr:uid="{00000000-0005-0000-0000-000071050000}"/>
    <cellStyle name="40% - Énfasis6 38 3" xfId="1521" xr:uid="{00000000-0005-0000-0000-000072050000}"/>
    <cellStyle name="40% - Énfasis6 39" xfId="1522" xr:uid="{00000000-0005-0000-0000-000073050000}"/>
    <cellStyle name="40% - Énfasis6 39 2" xfId="1523" xr:uid="{00000000-0005-0000-0000-000074050000}"/>
    <cellStyle name="40% - Énfasis6 39 3" xfId="1524" xr:uid="{00000000-0005-0000-0000-000075050000}"/>
    <cellStyle name="40% - Énfasis6 4" xfId="1525" xr:uid="{00000000-0005-0000-0000-000076050000}"/>
    <cellStyle name="40% - Énfasis6 4 2" xfId="1526" xr:uid="{00000000-0005-0000-0000-000077050000}"/>
    <cellStyle name="40% - Énfasis6 4 3" xfId="1527" xr:uid="{00000000-0005-0000-0000-000078050000}"/>
    <cellStyle name="40% - Énfasis6 40" xfId="1528" xr:uid="{00000000-0005-0000-0000-000079050000}"/>
    <cellStyle name="40% - Énfasis6 41" xfId="1529" xr:uid="{00000000-0005-0000-0000-00007A050000}"/>
    <cellStyle name="40% - Énfasis6 5" xfId="1530" xr:uid="{00000000-0005-0000-0000-00007B050000}"/>
    <cellStyle name="40% - Énfasis6 5 2" xfId="1531" xr:uid="{00000000-0005-0000-0000-00007C050000}"/>
    <cellStyle name="40% - Énfasis6 5 3" xfId="1532" xr:uid="{00000000-0005-0000-0000-00007D050000}"/>
    <cellStyle name="40% - Énfasis6 6" xfId="1533" xr:uid="{00000000-0005-0000-0000-00007E050000}"/>
    <cellStyle name="40% - Énfasis6 6 2" xfId="1534" xr:uid="{00000000-0005-0000-0000-00007F050000}"/>
    <cellStyle name="40% - Énfasis6 6 3" xfId="1535" xr:uid="{00000000-0005-0000-0000-000080050000}"/>
    <cellStyle name="40% - Énfasis6 7" xfId="1536" xr:uid="{00000000-0005-0000-0000-000081050000}"/>
    <cellStyle name="40% - Énfasis6 7 2" xfId="1537" xr:uid="{00000000-0005-0000-0000-000082050000}"/>
    <cellStyle name="40% - Énfasis6 7 3" xfId="1538" xr:uid="{00000000-0005-0000-0000-000083050000}"/>
    <cellStyle name="40% - Énfasis6 8" xfId="1539" xr:uid="{00000000-0005-0000-0000-000084050000}"/>
    <cellStyle name="40% - Énfasis6 8 2" xfId="1540" xr:uid="{00000000-0005-0000-0000-000085050000}"/>
    <cellStyle name="40% - Énfasis6 8 3" xfId="1541" xr:uid="{00000000-0005-0000-0000-000086050000}"/>
    <cellStyle name="40% - Énfasis6 9" xfId="1542" xr:uid="{00000000-0005-0000-0000-000087050000}"/>
    <cellStyle name="40% - Énfasis6 9 2" xfId="1543" xr:uid="{00000000-0005-0000-0000-000088050000}"/>
    <cellStyle name="40% - Énfasis6 9 3" xfId="1544" xr:uid="{00000000-0005-0000-0000-000089050000}"/>
    <cellStyle name="60% - Énfasis1 10" xfId="1545" xr:uid="{00000000-0005-0000-0000-00008A050000}"/>
    <cellStyle name="60% - Énfasis1 10 2" xfId="1546" xr:uid="{00000000-0005-0000-0000-00008B050000}"/>
    <cellStyle name="60% - Énfasis1 10 3" xfId="1547" xr:uid="{00000000-0005-0000-0000-00008C050000}"/>
    <cellStyle name="60% - Énfasis1 11" xfId="1548" xr:uid="{00000000-0005-0000-0000-00008D050000}"/>
    <cellStyle name="60% - Énfasis1 11 2" xfId="1549" xr:uid="{00000000-0005-0000-0000-00008E050000}"/>
    <cellStyle name="60% - Énfasis1 11 3" xfId="1550" xr:uid="{00000000-0005-0000-0000-00008F050000}"/>
    <cellStyle name="60% - Énfasis1 12" xfId="1551" xr:uid="{00000000-0005-0000-0000-000090050000}"/>
    <cellStyle name="60% - Énfasis1 12 2" xfId="1552" xr:uid="{00000000-0005-0000-0000-000091050000}"/>
    <cellStyle name="60% - Énfasis1 12 3" xfId="1553" xr:uid="{00000000-0005-0000-0000-000092050000}"/>
    <cellStyle name="60% - Énfasis1 13" xfId="1554" xr:uid="{00000000-0005-0000-0000-000093050000}"/>
    <cellStyle name="60% - Énfasis1 13 2" xfId="1555" xr:uid="{00000000-0005-0000-0000-000094050000}"/>
    <cellStyle name="60% - Énfasis1 13 3" xfId="1556" xr:uid="{00000000-0005-0000-0000-000095050000}"/>
    <cellStyle name="60% - Énfasis1 14" xfId="1557" xr:uid="{00000000-0005-0000-0000-000096050000}"/>
    <cellStyle name="60% - Énfasis1 14 2" xfId="1558" xr:uid="{00000000-0005-0000-0000-000097050000}"/>
    <cellStyle name="60% - Énfasis1 14 3" xfId="1559" xr:uid="{00000000-0005-0000-0000-000098050000}"/>
    <cellStyle name="60% - Énfasis1 15" xfId="1560" xr:uid="{00000000-0005-0000-0000-000099050000}"/>
    <cellStyle name="60% - Énfasis1 15 2" xfId="1561" xr:uid="{00000000-0005-0000-0000-00009A050000}"/>
    <cellStyle name="60% - Énfasis1 15 3" xfId="1562" xr:uid="{00000000-0005-0000-0000-00009B050000}"/>
    <cellStyle name="60% - Énfasis1 16" xfId="1563" xr:uid="{00000000-0005-0000-0000-00009C050000}"/>
    <cellStyle name="60% - Énfasis1 16 2" xfId="1564" xr:uid="{00000000-0005-0000-0000-00009D050000}"/>
    <cellStyle name="60% - Énfasis1 16 3" xfId="1565" xr:uid="{00000000-0005-0000-0000-00009E050000}"/>
    <cellStyle name="60% - Énfasis1 17" xfId="1566" xr:uid="{00000000-0005-0000-0000-00009F050000}"/>
    <cellStyle name="60% - Énfasis1 17 2" xfId="1567" xr:uid="{00000000-0005-0000-0000-0000A0050000}"/>
    <cellStyle name="60% - Énfasis1 17 3" xfId="1568" xr:uid="{00000000-0005-0000-0000-0000A1050000}"/>
    <cellStyle name="60% - Énfasis1 18" xfId="1569" xr:uid="{00000000-0005-0000-0000-0000A2050000}"/>
    <cellStyle name="60% - Énfasis1 18 2" xfId="1570" xr:uid="{00000000-0005-0000-0000-0000A3050000}"/>
    <cellStyle name="60% - Énfasis1 18 3" xfId="1571" xr:uid="{00000000-0005-0000-0000-0000A4050000}"/>
    <cellStyle name="60% - Énfasis1 19" xfId="1572" xr:uid="{00000000-0005-0000-0000-0000A5050000}"/>
    <cellStyle name="60% - Énfasis1 19 2" xfId="1573" xr:uid="{00000000-0005-0000-0000-0000A6050000}"/>
    <cellStyle name="60% - Énfasis1 19 3" xfId="1574" xr:uid="{00000000-0005-0000-0000-0000A7050000}"/>
    <cellStyle name="60% - Énfasis1 2" xfId="61" xr:uid="{00000000-0005-0000-0000-0000A8050000}"/>
    <cellStyle name="60% - Énfasis1 2 2" xfId="1575" xr:uid="{00000000-0005-0000-0000-0000A9050000}"/>
    <cellStyle name="60% - Énfasis1 2 2 2" xfId="1576" xr:uid="{00000000-0005-0000-0000-0000AA050000}"/>
    <cellStyle name="60% - Énfasis1 2 2 3" xfId="1577" xr:uid="{00000000-0005-0000-0000-0000AB050000}"/>
    <cellStyle name="60% - Énfasis1 2 3" xfId="1578" xr:uid="{00000000-0005-0000-0000-0000AC050000}"/>
    <cellStyle name="60% - Énfasis1 20" xfId="1579" xr:uid="{00000000-0005-0000-0000-0000AD050000}"/>
    <cellStyle name="60% - Énfasis1 20 2" xfId="1580" xr:uid="{00000000-0005-0000-0000-0000AE050000}"/>
    <cellStyle name="60% - Énfasis1 20 3" xfId="1581" xr:uid="{00000000-0005-0000-0000-0000AF050000}"/>
    <cellStyle name="60% - Énfasis1 21" xfId="1582" xr:uid="{00000000-0005-0000-0000-0000B0050000}"/>
    <cellStyle name="60% - Énfasis1 21 2" xfId="1583" xr:uid="{00000000-0005-0000-0000-0000B1050000}"/>
    <cellStyle name="60% - Énfasis1 21 3" xfId="1584" xr:uid="{00000000-0005-0000-0000-0000B2050000}"/>
    <cellStyle name="60% - Énfasis1 22" xfId="1585" xr:uid="{00000000-0005-0000-0000-0000B3050000}"/>
    <cellStyle name="60% - Énfasis1 22 2" xfId="1586" xr:uid="{00000000-0005-0000-0000-0000B4050000}"/>
    <cellStyle name="60% - Énfasis1 22 3" xfId="1587" xr:uid="{00000000-0005-0000-0000-0000B5050000}"/>
    <cellStyle name="60% - Énfasis1 23" xfId="1588" xr:uid="{00000000-0005-0000-0000-0000B6050000}"/>
    <cellStyle name="60% - Énfasis1 23 2" xfId="1589" xr:uid="{00000000-0005-0000-0000-0000B7050000}"/>
    <cellStyle name="60% - Énfasis1 23 3" xfId="1590" xr:uid="{00000000-0005-0000-0000-0000B8050000}"/>
    <cellStyle name="60% - Énfasis1 24" xfId="1591" xr:uid="{00000000-0005-0000-0000-0000B9050000}"/>
    <cellStyle name="60% - Énfasis1 24 2" xfId="1592" xr:uid="{00000000-0005-0000-0000-0000BA050000}"/>
    <cellStyle name="60% - Énfasis1 24 3" xfId="1593" xr:uid="{00000000-0005-0000-0000-0000BB050000}"/>
    <cellStyle name="60% - Énfasis1 25" xfId="1594" xr:uid="{00000000-0005-0000-0000-0000BC050000}"/>
    <cellStyle name="60% - Énfasis1 25 2" xfId="1595" xr:uid="{00000000-0005-0000-0000-0000BD050000}"/>
    <cellStyle name="60% - Énfasis1 25 3" xfId="1596" xr:uid="{00000000-0005-0000-0000-0000BE050000}"/>
    <cellStyle name="60% - Énfasis1 26" xfId="1597" xr:uid="{00000000-0005-0000-0000-0000BF050000}"/>
    <cellStyle name="60% - Énfasis1 26 2" xfId="1598" xr:uid="{00000000-0005-0000-0000-0000C0050000}"/>
    <cellStyle name="60% - Énfasis1 26 3" xfId="1599" xr:uid="{00000000-0005-0000-0000-0000C1050000}"/>
    <cellStyle name="60% - Énfasis1 27" xfId="1600" xr:uid="{00000000-0005-0000-0000-0000C2050000}"/>
    <cellStyle name="60% - Énfasis1 27 2" xfId="1601" xr:uid="{00000000-0005-0000-0000-0000C3050000}"/>
    <cellStyle name="60% - Énfasis1 27 3" xfId="1602" xr:uid="{00000000-0005-0000-0000-0000C4050000}"/>
    <cellStyle name="60% - Énfasis1 28" xfId="1603" xr:uid="{00000000-0005-0000-0000-0000C5050000}"/>
    <cellStyle name="60% - Énfasis1 28 2" xfId="1604" xr:uid="{00000000-0005-0000-0000-0000C6050000}"/>
    <cellStyle name="60% - Énfasis1 28 3" xfId="1605" xr:uid="{00000000-0005-0000-0000-0000C7050000}"/>
    <cellStyle name="60% - Énfasis1 29" xfId="1606" xr:uid="{00000000-0005-0000-0000-0000C8050000}"/>
    <cellStyle name="60% - Énfasis1 29 2" xfId="1607" xr:uid="{00000000-0005-0000-0000-0000C9050000}"/>
    <cellStyle name="60% - Énfasis1 29 3" xfId="1608" xr:uid="{00000000-0005-0000-0000-0000CA050000}"/>
    <cellStyle name="60% - Énfasis1 3" xfId="1609" xr:uid="{00000000-0005-0000-0000-0000CB050000}"/>
    <cellStyle name="60% - Énfasis1 3 2" xfId="1610" xr:uid="{00000000-0005-0000-0000-0000CC050000}"/>
    <cellStyle name="60% - Énfasis1 3 3" xfId="1611" xr:uid="{00000000-0005-0000-0000-0000CD050000}"/>
    <cellStyle name="60% - Énfasis1 30" xfId="1612" xr:uid="{00000000-0005-0000-0000-0000CE050000}"/>
    <cellStyle name="60% - Énfasis1 30 2" xfId="1613" xr:uid="{00000000-0005-0000-0000-0000CF050000}"/>
    <cellStyle name="60% - Énfasis1 30 3" xfId="1614" xr:uid="{00000000-0005-0000-0000-0000D0050000}"/>
    <cellStyle name="60% - Énfasis1 31" xfId="1615" xr:uid="{00000000-0005-0000-0000-0000D1050000}"/>
    <cellStyle name="60% - Énfasis1 31 2" xfId="1616" xr:uid="{00000000-0005-0000-0000-0000D2050000}"/>
    <cellStyle name="60% - Énfasis1 31 3" xfId="1617" xr:uid="{00000000-0005-0000-0000-0000D3050000}"/>
    <cellStyle name="60% - Énfasis1 32" xfId="1618" xr:uid="{00000000-0005-0000-0000-0000D4050000}"/>
    <cellStyle name="60% - Énfasis1 32 2" xfId="1619" xr:uid="{00000000-0005-0000-0000-0000D5050000}"/>
    <cellStyle name="60% - Énfasis1 32 3" xfId="1620" xr:uid="{00000000-0005-0000-0000-0000D6050000}"/>
    <cellStyle name="60% - Énfasis1 33" xfId="1621" xr:uid="{00000000-0005-0000-0000-0000D7050000}"/>
    <cellStyle name="60% - Énfasis1 33 2" xfId="1622" xr:uid="{00000000-0005-0000-0000-0000D8050000}"/>
    <cellStyle name="60% - Énfasis1 33 3" xfId="1623" xr:uid="{00000000-0005-0000-0000-0000D9050000}"/>
    <cellStyle name="60% - Énfasis1 34" xfId="1624" xr:uid="{00000000-0005-0000-0000-0000DA050000}"/>
    <cellStyle name="60% - Énfasis1 34 2" xfId="1625" xr:uid="{00000000-0005-0000-0000-0000DB050000}"/>
    <cellStyle name="60% - Énfasis1 34 3" xfId="1626" xr:uid="{00000000-0005-0000-0000-0000DC050000}"/>
    <cellStyle name="60% - Énfasis1 35" xfId="1627" xr:uid="{00000000-0005-0000-0000-0000DD050000}"/>
    <cellStyle name="60% - Énfasis1 35 2" xfId="1628" xr:uid="{00000000-0005-0000-0000-0000DE050000}"/>
    <cellStyle name="60% - Énfasis1 35 3" xfId="1629" xr:uid="{00000000-0005-0000-0000-0000DF050000}"/>
    <cellStyle name="60% - Énfasis1 36" xfId="1630" xr:uid="{00000000-0005-0000-0000-0000E0050000}"/>
    <cellStyle name="60% - Énfasis1 36 2" xfId="1631" xr:uid="{00000000-0005-0000-0000-0000E1050000}"/>
    <cellStyle name="60% - Énfasis1 36 3" xfId="1632" xr:uid="{00000000-0005-0000-0000-0000E2050000}"/>
    <cellStyle name="60% - Énfasis1 37" xfId="1633" xr:uid="{00000000-0005-0000-0000-0000E3050000}"/>
    <cellStyle name="60% - Énfasis1 37 2" xfId="1634" xr:uid="{00000000-0005-0000-0000-0000E4050000}"/>
    <cellStyle name="60% - Énfasis1 37 3" xfId="1635" xr:uid="{00000000-0005-0000-0000-0000E5050000}"/>
    <cellStyle name="60% - Énfasis1 38" xfId="1636" xr:uid="{00000000-0005-0000-0000-0000E6050000}"/>
    <cellStyle name="60% - Énfasis1 38 2" xfId="1637" xr:uid="{00000000-0005-0000-0000-0000E7050000}"/>
    <cellStyle name="60% - Énfasis1 38 3" xfId="1638" xr:uid="{00000000-0005-0000-0000-0000E8050000}"/>
    <cellStyle name="60% - Énfasis1 39" xfId="1639" xr:uid="{00000000-0005-0000-0000-0000E9050000}"/>
    <cellStyle name="60% - Énfasis1 39 2" xfId="1640" xr:uid="{00000000-0005-0000-0000-0000EA050000}"/>
    <cellStyle name="60% - Énfasis1 39 3" xfId="1641" xr:uid="{00000000-0005-0000-0000-0000EB050000}"/>
    <cellStyle name="60% - Énfasis1 4" xfId="1642" xr:uid="{00000000-0005-0000-0000-0000EC050000}"/>
    <cellStyle name="60% - Énfasis1 4 2" xfId="1643" xr:uid="{00000000-0005-0000-0000-0000ED050000}"/>
    <cellStyle name="60% - Énfasis1 4 3" xfId="1644" xr:uid="{00000000-0005-0000-0000-0000EE050000}"/>
    <cellStyle name="60% - Énfasis1 40" xfId="1645" xr:uid="{00000000-0005-0000-0000-0000EF050000}"/>
    <cellStyle name="60% - Énfasis1 41" xfId="1646" xr:uid="{00000000-0005-0000-0000-0000F0050000}"/>
    <cellStyle name="60% - Énfasis1 5" xfId="1647" xr:uid="{00000000-0005-0000-0000-0000F1050000}"/>
    <cellStyle name="60% - Énfasis1 5 2" xfId="1648" xr:uid="{00000000-0005-0000-0000-0000F2050000}"/>
    <cellStyle name="60% - Énfasis1 5 3" xfId="1649" xr:uid="{00000000-0005-0000-0000-0000F3050000}"/>
    <cellStyle name="60% - Énfasis1 6" xfId="1650" xr:uid="{00000000-0005-0000-0000-0000F4050000}"/>
    <cellStyle name="60% - Énfasis1 6 2" xfId="1651" xr:uid="{00000000-0005-0000-0000-0000F5050000}"/>
    <cellStyle name="60% - Énfasis1 6 3" xfId="1652" xr:uid="{00000000-0005-0000-0000-0000F6050000}"/>
    <cellStyle name="60% - Énfasis1 7" xfId="1653" xr:uid="{00000000-0005-0000-0000-0000F7050000}"/>
    <cellStyle name="60% - Énfasis1 7 2" xfId="1654" xr:uid="{00000000-0005-0000-0000-0000F8050000}"/>
    <cellStyle name="60% - Énfasis1 7 3" xfId="1655" xr:uid="{00000000-0005-0000-0000-0000F9050000}"/>
    <cellStyle name="60% - Énfasis1 8" xfId="1656" xr:uid="{00000000-0005-0000-0000-0000FA050000}"/>
    <cellStyle name="60% - Énfasis1 8 2" xfId="1657" xr:uid="{00000000-0005-0000-0000-0000FB050000}"/>
    <cellStyle name="60% - Énfasis1 8 3" xfId="1658" xr:uid="{00000000-0005-0000-0000-0000FC050000}"/>
    <cellStyle name="60% - Énfasis1 9" xfId="1659" xr:uid="{00000000-0005-0000-0000-0000FD050000}"/>
    <cellStyle name="60% - Énfasis1 9 2" xfId="1660" xr:uid="{00000000-0005-0000-0000-0000FE050000}"/>
    <cellStyle name="60% - Énfasis1 9 3" xfId="1661" xr:uid="{00000000-0005-0000-0000-0000FF050000}"/>
    <cellStyle name="60% - Énfasis2 10" xfId="1662" xr:uid="{00000000-0005-0000-0000-000000060000}"/>
    <cellStyle name="60% - Énfasis2 10 2" xfId="1663" xr:uid="{00000000-0005-0000-0000-000001060000}"/>
    <cellStyle name="60% - Énfasis2 10 3" xfId="1664" xr:uid="{00000000-0005-0000-0000-000002060000}"/>
    <cellStyle name="60% - Énfasis2 11" xfId="1665" xr:uid="{00000000-0005-0000-0000-000003060000}"/>
    <cellStyle name="60% - Énfasis2 11 2" xfId="1666" xr:uid="{00000000-0005-0000-0000-000004060000}"/>
    <cellStyle name="60% - Énfasis2 11 3" xfId="1667" xr:uid="{00000000-0005-0000-0000-000005060000}"/>
    <cellStyle name="60% - Énfasis2 12" xfId="1668" xr:uid="{00000000-0005-0000-0000-000006060000}"/>
    <cellStyle name="60% - Énfasis2 12 2" xfId="1669" xr:uid="{00000000-0005-0000-0000-000007060000}"/>
    <cellStyle name="60% - Énfasis2 12 3" xfId="1670" xr:uid="{00000000-0005-0000-0000-000008060000}"/>
    <cellStyle name="60% - Énfasis2 13" xfId="1671" xr:uid="{00000000-0005-0000-0000-000009060000}"/>
    <cellStyle name="60% - Énfasis2 13 2" xfId="1672" xr:uid="{00000000-0005-0000-0000-00000A060000}"/>
    <cellStyle name="60% - Énfasis2 13 3" xfId="1673" xr:uid="{00000000-0005-0000-0000-00000B060000}"/>
    <cellStyle name="60% - Énfasis2 14" xfId="1674" xr:uid="{00000000-0005-0000-0000-00000C060000}"/>
    <cellStyle name="60% - Énfasis2 14 2" xfId="1675" xr:uid="{00000000-0005-0000-0000-00000D060000}"/>
    <cellStyle name="60% - Énfasis2 14 3" xfId="1676" xr:uid="{00000000-0005-0000-0000-00000E060000}"/>
    <cellStyle name="60% - Énfasis2 15" xfId="1677" xr:uid="{00000000-0005-0000-0000-00000F060000}"/>
    <cellStyle name="60% - Énfasis2 15 2" xfId="1678" xr:uid="{00000000-0005-0000-0000-000010060000}"/>
    <cellStyle name="60% - Énfasis2 15 3" xfId="1679" xr:uid="{00000000-0005-0000-0000-000011060000}"/>
    <cellStyle name="60% - Énfasis2 16" xfId="1680" xr:uid="{00000000-0005-0000-0000-000012060000}"/>
    <cellStyle name="60% - Énfasis2 16 2" xfId="1681" xr:uid="{00000000-0005-0000-0000-000013060000}"/>
    <cellStyle name="60% - Énfasis2 16 3" xfId="1682" xr:uid="{00000000-0005-0000-0000-000014060000}"/>
    <cellStyle name="60% - Énfasis2 17" xfId="1683" xr:uid="{00000000-0005-0000-0000-000015060000}"/>
    <cellStyle name="60% - Énfasis2 17 2" xfId="1684" xr:uid="{00000000-0005-0000-0000-000016060000}"/>
    <cellStyle name="60% - Énfasis2 17 3" xfId="1685" xr:uid="{00000000-0005-0000-0000-000017060000}"/>
    <cellStyle name="60% - Énfasis2 18" xfId="1686" xr:uid="{00000000-0005-0000-0000-000018060000}"/>
    <cellStyle name="60% - Énfasis2 18 2" xfId="1687" xr:uid="{00000000-0005-0000-0000-000019060000}"/>
    <cellStyle name="60% - Énfasis2 18 3" xfId="1688" xr:uid="{00000000-0005-0000-0000-00001A060000}"/>
    <cellStyle name="60% - Énfasis2 19" xfId="1689" xr:uid="{00000000-0005-0000-0000-00001B060000}"/>
    <cellStyle name="60% - Énfasis2 19 2" xfId="1690" xr:uid="{00000000-0005-0000-0000-00001C060000}"/>
    <cellStyle name="60% - Énfasis2 19 3" xfId="1691" xr:uid="{00000000-0005-0000-0000-00001D060000}"/>
    <cellStyle name="60% - Énfasis2 2" xfId="62" xr:uid="{00000000-0005-0000-0000-00001E060000}"/>
    <cellStyle name="60% - Énfasis2 2 2" xfId="1692" xr:uid="{00000000-0005-0000-0000-00001F060000}"/>
    <cellStyle name="60% - Énfasis2 2 2 2" xfId="1693" xr:uid="{00000000-0005-0000-0000-000020060000}"/>
    <cellStyle name="60% - Énfasis2 2 2 3" xfId="1694" xr:uid="{00000000-0005-0000-0000-000021060000}"/>
    <cellStyle name="60% - Énfasis2 2 3" xfId="1695" xr:uid="{00000000-0005-0000-0000-000022060000}"/>
    <cellStyle name="60% - Énfasis2 20" xfId="1696" xr:uid="{00000000-0005-0000-0000-000023060000}"/>
    <cellStyle name="60% - Énfasis2 20 2" xfId="1697" xr:uid="{00000000-0005-0000-0000-000024060000}"/>
    <cellStyle name="60% - Énfasis2 20 3" xfId="1698" xr:uid="{00000000-0005-0000-0000-000025060000}"/>
    <cellStyle name="60% - Énfasis2 21" xfId="1699" xr:uid="{00000000-0005-0000-0000-000026060000}"/>
    <cellStyle name="60% - Énfasis2 21 2" xfId="1700" xr:uid="{00000000-0005-0000-0000-000027060000}"/>
    <cellStyle name="60% - Énfasis2 21 3" xfId="1701" xr:uid="{00000000-0005-0000-0000-000028060000}"/>
    <cellStyle name="60% - Énfasis2 22" xfId="1702" xr:uid="{00000000-0005-0000-0000-000029060000}"/>
    <cellStyle name="60% - Énfasis2 22 2" xfId="1703" xr:uid="{00000000-0005-0000-0000-00002A060000}"/>
    <cellStyle name="60% - Énfasis2 22 3" xfId="1704" xr:uid="{00000000-0005-0000-0000-00002B060000}"/>
    <cellStyle name="60% - Énfasis2 23" xfId="1705" xr:uid="{00000000-0005-0000-0000-00002C060000}"/>
    <cellStyle name="60% - Énfasis2 23 2" xfId="1706" xr:uid="{00000000-0005-0000-0000-00002D060000}"/>
    <cellStyle name="60% - Énfasis2 23 3" xfId="1707" xr:uid="{00000000-0005-0000-0000-00002E060000}"/>
    <cellStyle name="60% - Énfasis2 24" xfId="1708" xr:uid="{00000000-0005-0000-0000-00002F060000}"/>
    <cellStyle name="60% - Énfasis2 24 2" xfId="1709" xr:uid="{00000000-0005-0000-0000-000030060000}"/>
    <cellStyle name="60% - Énfasis2 24 3" xfId="1710" xr:uid="{00000000-0005-0000-0000-000031060000}"/>
    <cellStyle name="60% - Énfasis2 25" xfId="1711" xr:uid="{00000000-0005-0000-0000-000032060000}"/>
    <cellStyle name="60% - Énfasis2 25 2" xfId="1712" xr:uid="{00000000-0005-0000-0000-000033060000}"/>
    <cellStyle name="60% - Énfasis2 25 3" xfId="1713" xr:uid="{00000000-0005-0000-0000-000034060000}"/>
    <cellStyle name="60% - Énfasis2 26" xfId="1714" xr:uid="{00000000-0005-0000-0000-000035060000}"/>
    <cellStyle name="60% - Énfasis2 26 2" xfId="1715" xr:uid="{00000000-0005-0000-0000-000036060000}"/>
    <cellStyle name="60% - Énfasis2 26 3" xfId="1716" xr:uid="{00000000-0005-0000-0000-000037060000}"/>
    <cellStyle name="60% - Énfasis2 27" xfId="1717" xr:uid="{00000000-0005-0000-0000-000038060000}"/>
    <cellStyle name="60% - Énfasis2 27 2" xfId="1718" xr:uid="{00000000-0005-0000-0000-000039060000}"/>
    <cellStyle name="60% - Énfasis2 27 3" xfId="1719" xr:uid="{00000000-0005-0000-0000-00003A060000}"/>
    <cellStyle name="60% - Énfasis2 28" xfId="1720" xr:uid="{00000000-0005-0000-0000-00003B060000}"/>
    <cellStyle name="60% - Énfasis2 28 2" xfId="1721" xr:uid="{00000000-0005-0000-0000-00003C060000}"/>
    <cellStyle name="60% - Énfasis2 28 3" xfId="1722" xr:uid="{00000000-0005-0000-0000-00003D060000}"/>
    <cellStyle name="60% - Énfasis2 29" xfId="1723" xr:uid="{00000000-0005-0000-0000-00003E060000}"/>
    <cellStyle name="60% - Énfasis2 29 2" xfId="1724" xr:uid="{00000000-0005-0000-0000-00003F060000}"/>
    <cellStyle name="60% - Énfasis2 29 3" xfId="1725" xr:uid="{00000000-0005-0000-0000-000040060000}"/>
    <cellStyle name="60% - Énfasis2 3" xfId="1726" xr:uid="{00000000-0005-0000-0000-000041060000}"/>
    <cellStyle name="60% - Énfasis2 3 2" xfId="1727" xr:uid="{00000000-0005-0000-0000-000042060000}"/>
    <cellStyle name="60% - Énfasis2 3 3" xfId="1728" xr:uid="{00000000-0005-0000-0000-000043060000}"/>
    <cellStyle name="60% - Énfasis2 30" xfId="1729" xr:uid="{00000000-0005-0000-0000-000044060000}"/>
    <cellStyle name="60% - Énfasis2 30 2" xfId="1730" xr:uid="{00000000-0005-0000-0000-000045060000}"/>
    <cellStyle name="60% - Énfasis2 30 3" xfId="1731" xr:uid="{00000000-0005-0000-0000-000046060000}"/>
    <cellStyle name="60% - Énfasis2 31" xfId="1732" xr:uid="{00000000-0005-0000-0000-000047060000}"/>
    <cellStyle name="60% - Énfasis2 31 2" xfId="1733" xr:uid="{00000000-0005-0000-0000-000048060000}"/>
    <cellStyle name="60% - Énfasis2 31 3" xfId="1734" xr:uid="{00000000-0005-0000-0000-000049060000}"/>
    <cellStyle name="60% - Énfasis2 32" xfId="1735" xr:uid="{00000000-0005-0000-0000-00004A060000}"/>
    <cellStyle name="60% - Énfasis2 32 2" xfId="1736" xr:uid="{00000000-0005-0000-0000-00004B060000}"/>
    <cellStyle name="60% - Énfasis2 32 3" xfId="1737" xr:uid="{00000000-0005-0000-0000-00004C060000}"/>
    <cellStyle name="60% - Énfasis2 33" xfId="1738" xr:uid="{00000000-0005-0000-0000-00004D060000}"/>
    <cellStyle name="60% - Énfasis2 33 2" xfId="1739" xr:uid="{00000000-0005-0000-0000-00004E060000}"/>
    <cellStyle name="60% - Énfasis2 33 3" xfId="1740" xr:uid="{00000000-0005-0000-0000-00004F060000}"/>
    <cellStyle name="60% - Énfasis2 34" xfId="1741" xr:uid="{00000000-0005-0000-0000-000050060000}"/>
    <cellStyle name="60% - Énfasis2 34 2" xfId="1742" xr:uid="{00000000-0005-0000-0000-000051060000}"/>
    <cellStyle name="60% - Énfasis2 34 3" xfId="1743" xr:uid="{00000000-0005-0000-0000-000052060000}"/>
    <cellStyle name="60% - Énfasis2 35" xfId="1744" xr:uid="{00000000-0005-0000-0000-000053060000}"/>
    <cellStyle name="60% - Énfasis2 35 2" xfId="1745" xr:uid="{00000000-0005-0000-0000-000054060000}"/>
    <cellStyle name="60% - Énfasis2 35 3" xfId="1746" xr:uid="{00000000-0005-0000-0000-000055060000}"/>
    <cellStyle name="60% - Énfasis2 36" xfId="1747" xr:uid="{00000000-0005-0000-0000-000056060000}"/>
    <cellStyle name="60% - Énfasis2 36 2" xfId="1748" xr:uid="{00000000-0005-0000-0000-000057060000}"/>
    <cellStyle name="60% - Énfasis2 36 3" xfId="1749" xr:uid="{00000000-0005-0000-0000-000058060000}"/>
    <cellStyle name="60% - Énfasis2 37" xfId="1750" xr:uid="{00000000-0005-0000-0000-000059060000}"/>
    <cellStyle name="60% - Énfasis2 37 2" xfId="1751" xr:uid="{00000000-0005-0000-0000-00005A060000}"/>
    <cellStyle name="60% - Énfasis2 37 3" xfId="1752" xr:uid="{00000000-0005-0000-0000-00005B060000}"/>
    <cellStyle name="60% - Énfasis2 38" xfId="1753" xr:uid="{00000000-0005-0000-0000-00005C060000}"/>
    <cellStyle name="60% - Énfasis2 38 2" xfId="1754" xr:uid="{00000000-0005-0000-0000-00005D060000}"/>
    <cellStyle name="60% - Énfasis2 38 3" xfId="1755" xr:uid="{00000000-0005-0000-0000-00005E060000}"/>
    <cellStyle name="60% - Énfasis2 39" xfId="1756" xr:uid="{00000000-0005-0000-0000-00005F060000}"/>
    <cellStyle name="60% - Énfasis2 39 2" xfId="1757" xr:uid="{00000000-0005-0000-0000-000060060000}"/>
    <cellStyle name="60% - Énfasis2 39 3" xfId="1758" xr:uid="{00000000-0005-0000-0000-000061060000}"/>
    <cellStyle name="60% - Énfasis2 4" xfId="1759" xr:uid="{00000000-0005-0000-0000-000062060000}"/>
    <cellStyle name="60% - Énfasis2 4 2" xfId="1760" xr:uid="{00000000-0005-0000-0000-000063060000}"/>
    <cellStyle name="60% - Énfasis2 4 3" xfId="1761" xr:uid="{00000000-0005-0000-0000-000064060000}"/>
    <cellStyle name="60% - Énfasis2 40" xfId="1762" xr:uid="{00000000-0005-0000-0000-000065060000}"/>
    <cellStyle name="60% - Énfasis2 41" xfId="1763" xr:uid="{00000000-0005-0000-0000-000066060000}"/>
    <cellStyle name="60% - Énfasis2 5" xfId="1764" xr:uid="{00000000-0005-0000-0000-000067060000}"/>
    <cellStyle name="60% - Énfasis2 5 2" xfId="1765" xr:uid="{00000000-0005-0000-0000-000068060000}"/>
    <cellStyle name="60% - Énfasis2 5 3" xfId="1766" xr:uid="{00000000-0005-0000-0000-000069060000}"/>
    <cellStyle name="60% - Énfasis2 6" xfId="1767" xr:uid="{00000000-0005-0000-0000-00006A060000}"/>
    <cellStyle name="60% - Énfasis2 6 2" xfId="1768" xr:uid="{00000000-0005-0000-0000-00006B060000}"/>
    <cellStyle name="60% - Énfasis2 6 3" xfId="1769" xr:uid="{00000000-0005-0000-0000-00006C060000}"/>
    <cellStyle name="60% - Énfasis2 7" xfId="1770" xr:uid="{00000000-0005-0000-0000-00006D060000}"/>
    <cellStyle name="60% - Énfasis2 7 2" xfId="1771" xr:uid="{00000000-0005-0000-0000-00006E060000}"/>
    <cellStyle name="60% - Énfasis2 7 3" xfId="1772" xr:uid="{00000000-0005-0000-0000-00006F060000}"/>
    <cellStyle name="60% - Énfasis2 8" xfId="1773" xr:uid="{00000000-0005-0000-0000-000070060000}"/>
    <cellStyle name="60% - Énfasis2 8 2" xfId="1774" xr:uid="{00000000-0005-0000-0000-000071060000}"/>
    <cellStyle name="60% - Énfasis2 8 3" xfId="1775" xr:uid="{00000000-0005-0000-0000-000072060000}"/>
    <cellStyle name="60% - Énfasis2 9" xfId="1776" xr:uid="{00000000-0005-0000-0000-000073060000}"/>
    <cellStyle name="60% - Énfasis2 9 2" xfId="1777" xr:uid="{00000000-0005-0000-0000-000074060000}"/>
    <cellStyle name="60% - Énfasis2 9 3" xfId="1778" xr:uid="{00000000-0005-0000-0000-000075060000}"/>
    <cellStyle name="60% - Énfasis3 10" xfId="1779" xr:uid="{00000000-0005-0000-0000-000076060000}"/>
    <cellStyle name="60% - Énfasis3 10 2" xfId="1780" xr:uid="{00000000-0005-0000-0000-000077060000}"/>
    <cellStyle name="60% - Énfasis3 10 3" xfId="1781" xr:uid="{00000000-0005-0000-0000-000078060000}"/>
    <cellStyle name="60% - Énfasis3 11" xfId="1782" xr:uid="{00000000-0005-0000-0000-000079060000}"/>
    <cellStyle name="60% - Énfasis3 11 2" xfId="1783" xr:uid="{00000000-0005-0000-0000-00007A060000}"/>
    <cellStyle name="60% - Énfasis3 11 3" xfId="1784" xr:uid="{00000000-0005-0000-0000-00007B060000}"/>
    <cellStyle name="60% - Énfasis3 12" xfId="1785" xr:uid="{00000000-0005-0000-0000-00007C060000}"/>
    <cellStyle name="60% - Énfasis3 12 2" xfId="1786" xr:uid="{00000000-0005-0000-0000-00007D060000}"/>
    <cellStyle name="60% - Énfasis3 12 3" xfId="1787" xr:uid="{00000000-0005-0000-0000-00007E060000}"/>
    <cellStyle name="60% - Énfasis3 13" xfId="1788" xr:uid="{00000000-0005-0000-0000-00007F060000}"/>
    <cellStyle name="60% - Énfasis3 13 2" xfId="1789" xr:uid="{00000000-0005-0000-0000-000080060000}"/>
    <cellStyle name="60% - Énfasis3 13 3" xfId="1790" xr:uid="{00000000-0005-0000-0000-000081060000}"/>
    <cellStyle name="60% - Énfasis3 14" xfId="1791" xr:uid="{00000000-0005-0000-0000-000082060000}"/>
    <cellStyle name="60% - Énfasis3 14 2" xfId="1792" xr:uid="{00000000-0005-0000-0000-000083060000}"/>
    <cellStyle name="60% - Énfasis3 14 3" xfId="1793" xr:uid="{00000000-0005-0000-0000-000084060000}"/>
    <cellStyle name="60% - Énfasis3 15" xfId="1794" xr:uid="{00000000-0005-0000-0000-000085060000}"/>
    <cellStyle name="60% - Énfasis3 15 2" xfId="1795" xr:uid="{00000000-0005-0000-0000-000086060000}"/>
    <cellStyle name="60% - Énfasis3 15 3" xfId="1796" xr:uid="{00000000-0005-0000-0000-000087060000}"/>
    <cellStyle name="60% - Énfasis3 16" xfId="1797" xr:uid="{00000000-0005-0000-0000-000088060000}"/>
    <cellStyle name="60% - Énfasis3 16 2" xfId="1798" xr:uid="{00000000-0005-0000-0000-000089060000}"/>
    <cellStyle name="60% - Énfasis3 16 3" xfId="1799" xr:uid="{00000000-0005-0000-0000-00008A060000}"/>
    <cellStyle name="60% - Énfasis3 17" xfId="1800" xr:uid="{00000000-0005-0000-0000-00008B060000}"/>
    <cellStyle name="60% - Énfasis3 17 2" xfId="1801" xr:uid="{00000000-0005-0000-0000-00008C060000}"/>
    <cellStyle name="60% - Énfasis3 17 3" xfId="1802" xr:uid="{00000000-0005-0000-0000-00008D060000}"/>
    <cellStyle name="60% - Énfasis3 18" xfId="1803" xr:uid="{00000000-0005-0000-0000-00008E060000}"/>
    <cellStyle name="60% - Énfasis3 18 2" xfId="1804" xr:uid="{00000000-0005-0000-0000-00008F060000}"/>
    <cellStyle name="60% - Énfasis3 18 3" xfId="1805" xr:uid="{00000000-0005-0000-0000-000090060000}"/>
    <cellStyle name="60% - Énfasis3 19" xfId="1806" xr:uid="{00000000-0005-0000-0000-000091060000}"/>
    <cellStyle name="60% - Énfasis3 19 2" xfId="1807" xr:uid="{00000000-0005-0000-0000-000092060000}"/>
    <cellStyle name="60% - Énfasis3 19 3" xfId="1808" xr:uid="{00000000-0005-0000-0000-000093060000}"/>
    <cellStyle name="60% - Énfasis3 2" xfId="63" xr:uid="{00000000-0005-0000-0000-000094060000}"/>
    <cellStyle name="60% - Énfasis3 2 2" xfId="1809" xr:uid="{00000000-0005-0000-0000-000095060000}"/>
    <cellStyle name="60% - Énfasis3 2 2 2" xfId="1810" xr:uid="{00000000-0005-0000-0000-000096060000}"/>
    <cellStyle name="60% - Énfasis3 2 2 3" xfId="1811" xr:uid="{00000000-0005-0000-0000-000097060000}"/>
    <cellStyle name="60% - Énfasis3 2 3" xfId="1812" xr:uid="{00000000-0005-0000-0000-000098060000}"/>
    <cellStyle name="60% - Énfasis3 20" xfId="1813" xr:uid="{00000000-0005-0000-0000-000099060000}"/>
    <cellStyle name="60% - Énfasis3 20 2" xfId="1814" xr:uid="{00000000-0005-0000-0000-00009A060000}"/>
    <cellStyle name="60% - Énfasis3 20 3" xfId="1815" xr:uid="{00000000-0005-0000-0000-00009B060000}"/>
    <cellStyle name="60% - Énfasis3 21" xfId="1816" xr:uid="{00000000-0005-0000-0000-00009C060000}"/>
    <cellStyle name="60% - Énfasis3 21 2" xfId="1817" xr:uid="{00000000-0005-0000-0000-00009D060000}"/>
    <cellStyle name="60% - Énfasis3 21 3" xfId="1818" xr:uid="{00000000-0005-0000-0000-00009E060000}"/>
    <cellStyle name="60% - Énfasis3 22" xfId="1819" xr:uid="{00000000-0005-0000-0000-00009F060000}"/>
    <cellStyle name="60% - Énfasis3 22 2" xfId="1820" xr:uid="{00000000-0005-0000-0000-0000A0060000}"/>
    <cellStyle name="60% - Énfasis3 22 3" xfId="1821" xr:uid="{00000000-0005-0000-0000-0000A1060000}"/>
    <cellStyle name="60% - Énfasis3 23" xfId="1822" xr:uid="{00000000-0005-0000-0000-0000A2060000}"/>
    <cellStyle name="60% - Énfasis3 23 2" xfId="1823" xr:uid="{00000000-0005-0000-0000-0000A3060000}"/>
    <cellStyle name="60% - Énfasis3 23 3" xfId="1824" xr:uid="{00000000-0005-0000-0000-0000A4060000}"/>
    <cellStyle name="60% - Énfasis3 24" xfId="1825" xr:uid="{00000000-0005-0000-0000-0000A5060000}"/>
    <cellStyle name="60% - Énfasis3 24 2" xfId="1826" xr:uid="{00000000-0005-0000-0000-0000A6060000}"/>
    <cellStyle name="60% - Énfasis3 24 3" xfId="1827" xr:uid="{00000000-0005-0000-0000-0000A7060000}"/>
    <cellStyle name="60% - Énfasis3 25" xfId="1828" xr:uid="{00000000-0005-0000-0000-0000A8060000}"/>
    <cellStyle name="60% - Énfasis3 25 2" xfId="1829" xr:uid="{00000000-0005-0000-0000-0000A9060000}"/>
    <cellStyle name="60% - Énfasis3 25 3" xfId="1830" xr:uid="{00000000-0005-0000-0000-0000AA060000}"/>
    <cellStyle name="60% - Énfasis3 26" xfId="1831" xr:uid="{00000000-0005-0000-0000-0000AB060000}"/>
    <cellStyle name="60% - Énfasis3 26 2" xfId="1832" xr:uid="{00000000-0005-0000-0000-0000AC060000}"/>
    <cellStyle name="60% - Énfasis3 26 3" xfId="1833" xr:uid="{00000000-0005-0000-0000-0000AD060000}"/>
    <cellStyle name="60% - Énfasis3 27" xfId="1834" xr:uid="{00000000-0005-0000-0000-0000AE060000}"/>
    <cellStyle name="60% - Énfasis3 27 2" xfId="1835" xr:uid="{00000000-0005-0000-0000-0000AF060000}"/>
    <cellStyle name="60% - Énfasis3 27 3" xfId="1836" xr:uid="{00000000-0005-0000-0000-0000B0060000}"/>
    <cellStyle name="60% - Énfasis3 28" xfId="1837" xr:uid="{00000000-0005-0000-0000-0000B1060000}"/>
    <cellStyle name="60% - Énfasis3 28 2" xfId="1838" xr:uid="{00000000-0005-0000-0000-0000B2060000}"/>
    <cellStyle name="60% - Énfasis3 28 3" xfId="1839" xr:uid="{00000000-0005-0000-0000-0000B3060000}"/>
    <cellStyle name="60% - Énfasis3 29" xfId="1840" xr:uid="{00000000-0005-0000-0000-0000B4060000}"/>
    <cellStyle name="60% - Énfasis3 29 2" xfId="1841" xr:uid="{00000000-0005-0000-0000-0000B5060000}"/>
    <cellStyle name="60% - Énfasis3 29 3" xfId="1842" xr:uid="{00000000-0005-0000-0000-0000B6060000}"/>
    <cellStyle name="60% - Énfasis3 3" xfId="1843" xr:uid="{00000000-0005-0000-0000-0000B7060000}"/>
    <cellStyle name="60% - Énfasis3 3 2" xfId="1844" xr:uid="{00000000-0005-0000-0000-0000B8060000}"/>
    <cellStyle name="60% - Énfasis3 3 3" xfId="1845" xr:uid="{00000000-0005-0000-0000-0000B9060000}"/>
    <cellStyle name="60% - Énfasis3 30" xfId="1846" xr:uid="{00000000-0005-0000-0000-0000BA060000}"/>
    <cellStyle name="60% - Énfasis3 30 2" xfId="1847" xr:uid="{00000000-0005-0000-0000-0000BB060000}"/>
    <cellStyle name="60% - Énfasis3 30 3" xfId="1848" xr:uid="{00000000-0005-0000-0000-0000BC060000}"/>
    <cellStyle name="60% - Énfasis3 31" xfId="1849" xr:uid="{00000000-0005-0000-0000-0000BD060000}"/>
    <cellStyle name="60% - Énfasis3 31 2" xfId="1850" xr:uid="{00000000-0005-0000-0000-0000BE060000}"/>
    <cellStyle name="60% - Énfasis3 31 3" xfId="1851" xr:uid="{00000000-0005-0000-0000-0000BF060000}"/>
    <cellStyle name="60% - Énfasis3 32" xfId="1852" xr:uid="{00000000-0005-0000-0000-0000C0060000}"/>
    <cellStyle name="60% - Énfasis3 32 2" xfId="1853" xr:uid="{00000000-0005-0000-0000-0000C1060000}"/>
    <cellStyle name="60% - Énfasis3 32 3" xfId="1854" xr:uid="{00000000-0005-0000-0000-0000C2060000}"/>
    <cellStyle name="60% - Énfasis3 33" xfId="1855" xr:uid="{00000000-0005-0000-0000-0000C3060000}"/>
    <cellStyle name="60% - Énfasis3 33 2" xfId="1856" xr:uid="{00000000-0005-0000-0000-0000C4060000}"/>
    <cellStyle name="60% - Énfasis3 33 3" xfId="1857" xr:uid="{00000000-0005-0000-0000-0000C5060000}"/>
    <cellStyle name="60% - Énfasis3 34" xfId="1858" xr:uid="{00000000-0005-0000-0000-0000C6060000}"/>
    <cellStyle name="60% - Énfasis3 34 2" xfId="1859" xr:uid="{00000000-0005-0000-0000-0000C7060000}"/>
    <cellStyle name="60% - Énfasis3 34 3" xfId="1860" xr:uid="{00000000-0005-0000-0000-0000C8060000}"/>
    <cellStyle name="60% - Énfasis3 35" xfId="1861" xr:uid="{00000000-0005-0000-0000-0000C9060000}"/>
    <cellStyle name="60% - Énfasis3 35 2" xfId="1862" xr:uid="{00000000-0005-0000-0000-0000CA060000}"/>
    <cellStyle name="60% - Énfasis3 35 3" xfId="1863" xr:uid="{00000000-0005-0000-0000-0000CB060000}"/>
    <cellStyle name="60% - Énfasis3 36" xfId="1864" xr:uid="{00000000-0005-0000-0000-0000CC060000}"/>
    <cellStyle name="60% - Énfasis3 36 2" xfId="1865" xr:uid="{00000000-0005-0000-0000-0000CD060000}"/>
    <cellStyle name="60% - Énfasis3 36 3" xfId="1866" xr:uid="{00000000-0005-0000-0000-0000CE060000}"/>
    <cellStyle name="60% - Énfasis3 37" xfId="1867" xr:uid="{00000000-0005-0000-0000-0000CF060000}"/>
    <cellStyle name="60% - Énfasis3 37 2" xfId="1868" xr:uid="{00000000-0005-0000-0000-0000D0060000}"/>
    <cellStyle name="60% - Énfasis3 37 3" xfId="1869" xr:uid="{00000000-0005-0000-0000-0000D1060000}"/>
    <cellStyle name="60% - Énfasis3 38" xfId="1870" xr:uid="{00000000-0005-0000-0000-0000D2060000}"/>
    <cellStyle name="60% - Énfasis3 38 2" xfId="1871" xr:uid="{00000000-0005-0000-0000-0000D3060000}"/>
    <cellStyle name="60% - Énfasis3 38 3" xfId="1872" xr:uid="{00000000-0005-0000-0000-0000D4060000}"/>
    <cellStyle name="60% - Énfasis3 39" xfId="1873" xr:uid="{00000000-0005-0000-0000-0000D5060000}"/>
    <cellStyle name="60% - Énfasis3 39 2" xfId="1874" xr:uid="{00000000-0005-0000-0000-0000D6060000}"/>
    <cellStyle name="60% - Énfasis3 39 3" xfId="1875" xr:uid="{00000000-0005-0000-0000-0000D7060000}"/>
    <cellStyle name="60% - Énfasis3 4" xfId="1876" xr:uid="{00000000-0005-0000-0000-0000D8060000}"/>
    <cellStyle name="60% - Énfasis3 4 2" xfId="1877" xr:uid="{00000000-0005-0000-0000-0000D9060000}"/>
    <cellStyle name="60% - Énfasis3 4 3" xfId="1878" xr:uid="{00000000-0005-0000-0000-0000DA060000}"/>
    <cellStyle name="60% - Énfasis3 40" xfId="1879" xr:uid="{00000000-0005-0000-0000-0000DB060000}"/>
    <cellStyle name="60% - Énfasis3 41" xfId="1880" xr:uid="{00000000-0005-0000-0000-0000DC060000}"/>
    <cellStyle name="60% - Énfasis3 5" xfId="1881" xr:uid="{00000000-0005-0000-0000-0000DD060000}"/>
    <cellStyle name="60% - Énfasis3 5 2" xfId="1882" xr:uid="{00000000-0005-0000-0000-0000DE060000}"/>
    <cellStyle name="60% - Énfasis3 5 3" xfId="1883" xr:uid="{00000000-0005-0000-0000-0000DF060000}"/>
    <cellStyle name="60% - Énfasis3 6" xfId="1884" xr:uid="{00000000-0005-0000-0000-0000E0060000}"/>
    <cellStyle name="60% - Énfasis3 6 2" xfId="1885" xr:uid="{00000000-0005-0000-0000-0000E1060000}"/>
    <cellStyle name="60% - Énfasis3 6 3" xfId="1886" xr:uid="{00000000-0005-0000-0000-0000E2060000}"/>
    <cellStyle name="60% - Énfasis3 7" xfId="1887" xr:uid="{00000000-0005-0000-0000-0000E3060000}"/>
    <cellStyle name="60% - Énfasis3 7 2" xfId="1888" xr:uid="{00000000-0005-0000-0000-0000E4060000}"/>
    <cellStyle name="60% - Énfasis3 7 3" xfId="1889" xr:uid="{00000000-0005-0000-0000-0000E5060000}"/>
    <cellStyle name="60% - Énfasis3 8" xfId="1890" xr:uid="{00000000-0005-0000-0000-0000E6060000}"/>
    <cellStyle name="60% - Énfasis3 8 2" xfId="1891" xr:uid="{00000000-0005-0000-0000-0000E7060000}"/>
    <cellStyle name="60% - Énfasis3 8 3" xfId="1892" xr:uid="{00000000-0005-0000-0000-0000E8060000}"/>
    <cellStyle name="60% - Énfasis3 9" xfId="1893" xr:uid="{00000000-0005-0000-0000-0000E9060000}"/>
    <cellStyle name="60% - Énfasis3 9 2" xfId="1894" xr:uid="{00000000-0005-0000-0000-0000EA060000}"/>
    <cellStyle name="60% - Énfasis3 9 3" xfId="1895" xr:uid="{00000000-0005-0000-0000-0000EB060000}"/>
    <cellStyle name="60% - Énfasis4 10" xfId="1896" xr:uid="{00000000-0005-0000-0000-0000EC060000}"/>
    <cellStyle name="60% - Énfasis4 10 2" xfId="1897" xr:uid="{00000000-0005-0000-0000-0000ED060000}"/>
    <cellStyle name="60% - Énfasis4 10 3" xfId="1898" xr:uid="{00000000-0005-0000-0000-0000EE060000}"/>
    <cellStyle name="60% - Énfasis4 11" xfId="1899" xr:uid="{00000000-0005-0000-0000-0000EF060000}"/>
    <cellStyle name="60% - Énfasis4 11 2" xfId="1900" xr:uid="{00000000-0005-0000-0000-0000F0060000}"/>
    <cellStyle name="60% - Énfasis4 11 3" xfId="1901" xr:uid="{00000000-0005-0000-0000-0000F1060000}"/>
    <cellStyle name="60% - Énfasis4 12" xfId="1902" xr:uid="{00000000-0005-0000-0000-0000F2060000}"/>
    <cellStyle name="60% - Énfasis4 12 2" xfId="1903" xr:uid="{00000000-0005-0000-0000-0000F3060000}"/>
    <cellStyle name="60% - Énfasis4 12 3" xfId="1904" xr:uid="{00000000-0005-0000-0000-0000F4060000}"/>
    <cellStyle name="60% - Énfasis4 13" xfId="1905" xr:uid="{00000000-0005-0000-0000-0000F5060000}"/>
    <cellStyle name="60% - Énfasis4 13 2" xfId="1906" xr:uid="{00000000-0005-0000-0000-0000F6060000}"/>
    <cellStyle name="60% - Énfasis4 13 3" xfId="1907" xr:uid="{00000000-0005-0000-0000-0000F7060000}"/>
    <cellStyle name="60% - Énfasis4 14" xfId="1908" xr:uid="{00000000-0005-0000-0000-0000F8060000}"/>
    <cellStyle name="60% - Énfasis4 14 2" xfId="1909" xr:uid="{00000000-0005-0000-0000-0000F9060000}"/>
    <cellStyle name="60% - Énfasis4 14 3" xfId="1910" xr:uid="{00000000-0005-0000-0000-0000FA060000}"/>
    <cellStyle name="60% - Énfasis4 15" xfId="1911" xr:uid="{00000000-0005-0000-0000-0000FB060000}"/>
    <cellStyle name="60% - Énfasis4 15 2" xfId="1912" xr:uid="{00000000-0005-0000-0000-0000FC060000}"/>
    <cellStyle name="60% - Énfasis4 15 3" xfId="1913" xr:uid="{00000000-0005-0000-0000-0000FD060000}"/>
    <cellStyle name="60% - Énfasis4 16" xfId="1914" xr:uid="{00000000-0005-0000-0000-0000FE060000}"/>
    <cellStyle name="60% - Énfasis4 16 2" xfId="1915" xr:uid="{00000000-0005-0000-0000-0000FF060000}"/>
    <cellStyle name="60% - Énfasis4 16 3" xfId="1916" xr:uid="{00000000-0005-0000-0000-000000070000}"/>
    <cellStyle name="60% - Énfasis4 17" xfId="1917" xr:uid="{00000000-0005-0000-0000-000001070000}"/>
    <cellStyle name="60% - Énfasis4 17 2" xfId="1918" xr:uid="{00000000-0005-0000-0000-000002070000}"/>
    <cellStyle name="60% - Énfasis4 17 3" xfId="1919" xr:uid="{00000000-0005-0000-0000-000003070000}"/>
    <cellStyle name="60% - Énfasis4 18" xfId="1920" xr:uid="{00000000-0005-0000-0000-000004070000}"/>
    <cellStyle name="60% - Énfasis4 18 2" xfId="1921" xr:uid="{00000000-0005-0000-0000-000005070000}"/>
    <cellStyle name="60% - Énfasis4 18 3" xfId="1922" xr:uid="{00000000-0005-0000-0000-000006070000}"/>
    <cellStyle name="60% - Énfasis4 19" xfId="1923" xr:uid="{00000000-0005-0000-0000-000007070000}"/>
    <cellStyle name="60% - Énfasis4 19 2" xfId="1924" xr:uid="{00000000-0005-0000-0000-000008070000}"/>
    <cellStyle name="60% - Énfasis4 19 3" xfId="1925" xr:uid="{00000000-0005-0000-0000-000009070000}"/>
    <cellStyle name="60% - Énfasis4 2" xfId="64" xr:uid="{00000000-0005-0000-0000-00000A070000}"/>
    <cellStyle name="60% - Énfasis4 2 2" xfId="1926" xr:uid="{00000000-0005-0000-0000-00000B070000}"/>
    <cellStyle name="60% - Énfasis4 2 2 2" xfId="1927" xr:uid="{00000000-0005-0000-0000-00000C070000}"/>
    <cellStyle name="60% - Énfasis4 2 2 3" xfId="1928" xr:uid="{00000000-0005-0000-0000-00000D070000}"/>
    <cellStyle name="60% - Énfasis4 2 3" xfId="1929" xr:uid="{00000000-0005-0000-0000-00000E070000}"/>
    <cellStyle name="60% - Énfasis4 20" xfId="1930" xr:uid="{00000000-0005-0000-0000-00000F070000}"/>
    <cellStyle name="60% - Énfasis4 20 2" xfId="1931" xr:uid="{00000000-0005-0000-0000-000010070000}"/>
    <cellStyle name="60% - Énfasis4 20 3" xfId="1932" xr:uid="{00000000-0005-0000-0000-000011070000}"/>
    <cellStyle name="60% - Énfasis4 21" xfId="1933" xr:uid="{00000000-0005-0000-0000-000012070000}"/>
    <cellStyle name="60% - Énfasis4 21 2" xfId="1934" xr:uid="{00000000-0005-0000-0000-000013070000}"/>
    <cellStyle name="60% - Énfasis4 21 3" xfId="1935" xr:uid="{00000000-0005-0000-0000-000014070000}"/>
    <cellStyle name="60% - Énfasis4 22" xfId="1936" xr:uid="{00000000-0005-0000-0000-000015070000}"/>
    <cellStyle name="60% - Énfasis4 22 2" xfId="1937" xr:uid="{00000000-0005-0000-0000-000016070000}"/>
    <cellStyle name="60% - Énfasis4 22 3" xfId="1938" xr:uid="{00000000-0005-0000-0000-000017070000}"/>
    <cellStyle name="60% - Énfasis4 23" xfId="1939" xr:uid="{00000000-0005-0000-0000-000018070000}"/>
    <cellStyle name="60% - Énfasis4 23 2" xfId="1940" xr:uid="{00000000-0005-0000-0000-000019070000}"/>
    <cellStyle name="60% - Énfasis4 23 3" xfId="1941" xr:uid="{00000000-0005-0000-0000-00001A070000}"/>
    <cellStyle name="60% - Énfasis4 24" xfId="1942" xr:uid="{00000000-0005-0000-0000-00001B070000}"/>
    <cellStyle name="60% - Énfasis4 24 2" xfId="1943" xr:uid="{00000000-0005-0000-0000-00001C070000}"/>
    <cellStyle name="60% - Énfasis4 24 3" xfId="1944" xr:uid="{00000000-0005-0000-0000-00001D070000}"/>
    <cellStyle name="60% - Énfasis4 25" xfId="1945" xr:uid="{00000000-0005-0000-0000-00001E070000}"/>
    <cellStyle name="60% - Énfasis4 25 2" xfId="1946" xr:uid="{00000000-0005-0000-0000-00001F070000}"/>
    <cellStyle name="60% - Énfasis4 25 3" xfId="1947" xr:uid="{00000000-0005-0000-0000-000020070000}"/>
    <cellStyle name="60% - Énfasis4 26" xfId="1948" xr:uid="{00000000-0005-0000-0000-000021070000}"/>
    <cellStyle name="60% - Énfasis4 26 2" xfId="1949" xr:uid="{00000000-0005-0000-0000-000022070000}"/>
    <cellStyle name="60% - Énfasis4 26 3" xfId="1950" xr:uid="{00000000-0005-0000-0000-000023070000}"/>
    <cellStyle name="60% - Énfasis4 27" xfId="1951" xr:uid="{00000000-0005-0000-0000-000024070000}"/>
    <cellStyle name="60% - Énfasis4 27 2" xfId="1952" xr:uid="{00000000-0005-0000-0000-000025070000}"/>
    <cellStyle name="60% - Énfasis4 27 3" xfId="1953" xr:uid="{00000000-0005-0000-0000-000026070000}"/>
    <cellStyle name="60% - Énfasis4 28" xfId="1954" xr:uid="{00000000-0005-0000-0000-000027070000}"/>
    <cellStyle name="60% - Énfasis4 28 2" xfId="1955" xr:uid="{00000000-0005-0000-0000-000028070000}"/>
    <cellStyle name="60% - Énfasis4 28 3" xfId="1956" xr:uid="{00000000-0005-0000-0000-000029070000}"/>
    <cellStyle name="60% - Énfasis4 29" xfId="1957" xr:uid="{00000000-0005-0000-0000-00002A070000}"/>
    <cellStyle name="60% - Énfasis4 29 2" xfId="1958" xr:uid="{00000000-0005-0000-0000-00002B070000}"/>
    <cellStyle name="60% - Énfasis4 29 3" xfId="1959" xr:uid="{00000000-0005-0000-0000-00002C070000}"/>
    <cellStyle name="60% - Énfasis4 3" xfId="1960" xr:uid="{00000000-0005-0000-0000-00002D070000}"/>
    <cellStyle name="60% - Énfasis4 3 2" xfId="1961" xr:uid="{00000000-0005-0000-0000-00002E070000}"/>
    <cellStyle name="60% - Énfasis4 3 3" xfId="1962" xr:uid="{00000000-0005-0000-0000-00002F070000}"/>
    <cellStyle name="60% - Énfasis4 30" xfId="1963" xr:uid="{00000000-0005-0000-0000-000030070000}"/>
    <cellStyle name="60% - Énfasis4 30 2" xfId="1964" xr:uid="{00000000-0005-0000-0000-000031070000}"/>
    <cellStyle name="60% - Énfasis4 30 3" xfId="1965" xr:uid="{00000000-0005-0000-0000-000032070000}"/>
    <cellStyle name="60% - Énfasis4 31" xfId="1966" xr:uid="{00000000-0005-0000-0000-000033070000}"/>
    <cellStyle name="60% - Énfasis4 31 2" xfId="1967" xr:uid="{00000000-0005-0000-0000-000034070000}"/>
    <cellStyle name="60% - Énfasis4 31 3" xfId="1968" xr:uid="{00000000-0005-0000-0000-000035070000}"/>
    <cellStyle name="60% - Énfasis4 32" xfId="1969" xr:uid="{00000000-0005-0000-0000-000036070000}"/>
    <cellStyle name="60% - Énfasis4 32 2" xfId="1970" xr:uid="{00000000-0005-0000-0000-000037070000}"/>
    <cellStyle name="60% - Énfasis4 32 3" xfId="1971" xr:uid="{00000000-0005-0000-0000-000038070000}"/>
    <cellStyle name="60% - Énfasis4 33" xfId="1972" xr:uid="{00000000-0005-0000-0000-000039070000}"/>
    <cellStyle name="60% - Énfasis4 33 2" xfId="1973" xr:uid="{00000000-0005-0000-0000-00003A070000}"/>
    <cellStyle name="60% - Énfasis4 33 3" xfId="1974" xr:uid="{00000000-0005-0000-0000-00003B070000}"/>
    <cellStyle name="60% - Énfasis4 34" xfId="1975" xr:uid="{00000000-0005-0000-0000-00003C070000}"/>
    <cellStyle name="60% - Énfasis4 34 2" xfId="1976" xr:uid="{00000000-0005-0000-0000-00003D070000}"/>
    <cellStyle name="60% - Énfasis4 34 3" xfId="1977" xr:uid="{00000000-0005-0000-0000-00003E070000}"/>
    <cellStyle name="60% - Énfasis4 35" xfId="1978" xr:uid="{00000000-0005-0000-0000-00003F070000}"/>
    <cellStyle name="60% - Énfasis4 35 2" xfId="1979" xr:uid="{00000000-0005-0000-0000-000040070000}"/>
    <cellStyle name="60% - Énfasis4 35 3" xfId="1980" xr:uid="{00000000-0005-0000-0000-000041070000}"/>
    <cellStyle name="60% - Énfasis4 36" xfId="1981" xr:uid="{00000000-0005-0000-0000-000042070000}"/>
    <cellStyle name="60% - Énfasis4 36 2" xfId="1982" xr:uid="{00000000-0005-0000-0000-000043070000}"/>
    <cellStyle name="60% - Énfasis4 36 3" xfId="1983" xr:uid="{00000000-0005-0000-0000-000044070000}"/>
    <cellStyle name="60% - Énfasis4 37" xfId="1984" xr:uid="{00000000-0005-0000-0000-000045070000}"/>
    <cellStyle name="60% - Énfasis4 37 2" xfId="1985" xr:uid="{00000000-0005-0000-0000-000046070000}"/>
    <cellStyle name="60% - Énfasis4 37 3" xfId="1986" xr:uid="{00000000-0005-0000-0000-000047070000}"/>
    <cellStyle name="60% - Énfasis4 38" xfId="1987" xr:uid="{00000000-0005-0000-0000-000048070000}"/>
    <cellStyle name="60% - Énfasis4 38 2" xfId="1988" xr:uid="{00000000-0005-0000-0000-000049070000}"/>
    <cellStyle name="60% - Énfasis4 38 3" xfId="1989" xr:uid="{00000000-0005-0000-0000-00004A070000}"/>
    <cellStyle name="60% - Énfasis4 39" xfId="1990" xr:uid="{00000000-0005-0000-0000-00004B070000}"/>
    <cellStyle name="60% - Énfasis4 39 2" xfId="1991" xr:uid="{00000000-0005-0000-0000-00004C070000}"/>
    <cellStyle name="60% - Énfasis4 39 3" xfId="1992" xr:uid="{00000000-0005-0000-0000-00004D070000}"/>
    <cellStyle name="60% - Énfasis4 4" xfId="1993" xr:uid="{00000000-0005-0000-0000-00004E070000}"/>
    <cellStyle name="60% - Énfasis4 4 2" xfId="1994" xr:uid="{00000000-0005-0000-0000-00004F070000}"/>
    <cellStyle name="60% - Énfasis4 4 3" xfId="1995" xr:uid="{00000000-0005-0000-0000-000050070000}"/>
    <cellStyle name="60% - Énfasis4 40" xfId="1996" xr:uid="{00000000-0005-0000-0000-000051070000}"/>
    <cellStyle name="60% - Énfasis4 41" xfId="1997" xr:uid="{00000000-0005-0000-0000-000052070000}"/>
    <cellStyle name="60% - Énfasis4 5" xfId="1998" xr:uid="{00000000-0005-0000-0000-000053070000}"/>
    <cellStyle name="60% - Énfasis4 5 2" xfId="1999" xr:uid="{00000000-0005-0000-0000-000054070000}"/>
    <cellStyle name="60% - Énfasis4 5 3" xfId="2000" xr:uid="{00000000-0005-0000-0000-000055070000}"/>
    <cellStyle name="60% - Énfasis4 6" xfId="2001" xr:uid="{00000000-0005-0000-0000-000056070000}"/>
    <cellStyle name="60% - Énfasis4 6 2" xfId="2002" xr:uid="{00000000-0005-0000-0000-000057070000}"/>
    <cellStyle name="60% - Énfasis4 6 3" xfId="2003" xr:uid="{00000000-0005-0000-0000-000058070000}"/>
    <cellStyle name="60% - Énfasis4 7" xfId="2004" xr:uid="{00000000-0005-0000-0000-000059070000}"/>
    <cellStyle name="60% - Énfasis4 7 2" xfId="2005" xr:uid="{00000000-0005-0000-0000-00005A070000}"/>
    <cellStyle name="60% - Énfasis4 7 3" xfId="2006" xr:uid="{00000000-0005-0000-0000-00005B070000}"/>
    <cellStyle name="60% - Énfasis4 8" xfId="2007" xr:uid="{00000000-0005-0000-0000-00005C070000}"/>
    <cellStyle name="60% - Énfasis4 8 2" xfId="2008" xr:uid="{00000000-0005-0000-0000-00005D070000}"/>
    <cellStyle name="60% - Énfasis4 8 3" xfId="2009" xr:uid="{00000000-0005-0000-0000-00005E070000}"/>
    <cellStyle name="60% - Énfasis4 9" xfId="2010" xr:uid="{00000000-0005-0000-0000-00005F070000}"/>
    <cellStyle name="60% - Énfasis4 9 2" xfId="2011" xr:uid="{00000000-0005-0000-0000-000060070000}"/>
    <cellStyle name="60% - Énfasis4 9 3" xfId="2012" xr:uid="{00000000-0005-0000-0000-000061070000}"/>
    <cellStyle name="60% - Énfasis5 10" xfId="2013" xr:uid="{00000000-0005-0000-0000-000062070000}"/>
    <cellStyle name="60% - Énfasis5 10 2" xfId="2014" xr:uid="{00000000-0005-0000-0000-000063070000}"/>
    <cellStyle name="60% - Énfasis5 10 3" xfId="2015" xr:uid="{00000000-0005-0000-0000-000064070000}"/>
    <cellStyle name="60% - Énfasis5 11" xfId="2016" xr:uid="{00000000-0005-0000-0000-000065070000}"/>
    <cellStyle name="60% - Énfasis5 11 2" xfId="2017" xr:uid="{00000000-0005-0000-0000-000066070000}"/>
    <cellStyle name="60% - Énfasis5 11 3" xfId="2018" xr:uid="{00000000-0005-0000-0000-000067070000}"/>
    <cellStyle name="60% - Énfasis5 12" xfId="2019" xr:uid="{00000000-0005-0000-0000-000068070000}"/>
    <cellStyle name="60% - Énfasis5 12 2" xfId="2020" xr:uid="{00000000-0005-0000-0000-000069070000}"/>
    <cellStyle name="60% - Énfasis5 12 3" xfId="2021" xr:uid="{00000000-0005-0000-0000-00006A070000}"/>
    <cellStyle name="60% - Énfasis5 13" xfId="2022" xr:uid="{00000000-0005-0000-0000-00006B070000}"/>
    <cellStyle name="60% - Énfasis5 13 2" xfId="2023" xr:uid="{00000000-0005-0000-0000-00006C070000}"/>
    <cellStyle name="60% - Énfasis5 13 3" xfId="2024" xr:uid="{00000000-0005-0000-0000-00006D070000}"/>
    <cellStyle name="60% - Énfasis5 14" xfId="2025" xr:uid="{00000000-0005-0000-0000-00006E070000}"/>
    <cellStyle name="60% - Énfasis5 14 2" xfId="2026" xr:uid="{00000000-0005-0000-0000-00006F070000}"/>
    <cellStyle name="60% - Énfasis5 14 3" xfId="2027" xr:uid="{00000000-0005-0000-0000-000070070000}"/>
    <cellStyle name="60% - Énfasis5 15" xfId="2028" xr:uid="{00000000-0005-0000-0000-000071070000}"/>
    <cellStyle name="60% - Énfasis5 15 2" xfId="2029" xr:uid="{00000000-0005-0000-0000-000072070000}"/>
    <cellStyle name="60% - Énfasis5 15 3" xfId="2030" xr:uid="{00000000-0005-0000-0000-000073070000}"/>
    <cellStyle name="60% - Énfasis5 16" xfId="2031" xr:uid="{00000000-0005-0000-0000-000074070000}"/>
    <cellStyle name="60% - Énfasis5 16 2" xfId="2032" xr:uid="{00000000-0005-0000-0000-000075070000}"/>
    <cellStyle name="60% - Énfasis5 16 3" xfId="2033" xr:uid="{00000000-0005-0000-0000-000076070000}"/>
    <cellStyle name="60% - Énfasis5 17" xfId="2034" xr:uid="{00000000-0005-0000-0000-000077070000}"/>
    <cellStyle name="60% - Énfasis5 17 2" xfId="2035" xr:uid="{00000000-0005-0000-0000-000078070000}"/>
    <cellStyle name="60% - Énfasis5 17 3" xfId="2036" xr:uid="{00000000-0005-0000-0000-000079070000}"/>
    <cellStyle name="60% - Énfasis5 18" xfId="2037" xr:uid="{00000000-0005-0000-0000-00007A070000}"/>
    <cellStyle name="60% - Énfasis5 18 2" xfId="2038" xr:uid="{00000000-0005-0000-0000-00007B070000}"/>
    <cellStyle name="60% - Énfasis5 18 3" xfId="2039" xr:uid="{00000000-0005-0000-0000-00007C070000}"/>
    <cellStyle name="60% - Énfasis5 19" xfId="2040" xr:uid="{00000000-0005-0000-0000-00007D070000}"/>
    <cellStyle name="60% - Énfasis5 19 2" xfId="2041" xr:uid="{00000000-0005-0000-0000-00007E070000}"/>
    <cellStyle name="60% - Énfasis5 19 3" xfId="2042" xr:uid="{00000000-0005-0000-0000-00007F070000}"/>
    <cellStyle name="60% - Énfasis5 2" xfId="65" xr:uid="{00000000-0005-0000-0000-000080070000}"/>
    <cellStyle name="60% - Énfasis5 2 2" xfId="2043" xr:uid="{00000000-0005-0000-0000-000081070000}"/>
    <cellStyle name="60% - Énfasis5 2 2 2" xfId="2044" xr:uid="{00000000-0005-0000-0000-000082070000}"/>
    <cellStyle name="60% - Énfasis5 2 2 3" xfId="2045" xr:uid="{00000000-0005-0000-0000-000083070000}"/>
    <cellStyle name="60% - Énfasis5 2 3" xfId="2046" xr:uid="{00000000-0005-0000-0000-000084070000}"/>
    <cellStyle name="60% - Énfasis5 20" xfId="2047" xr:uid="{00000000-0005-0000-0000-000085070000}"/>
    <cellStyle name="60% - Énfasis5 20 2" xfId="2048" xr:uid="{00000000-0005-0000-0000-000086070000}"/>
    <cellStyle name="60% - Énfasis5 20 3" xfId="2049" xr:uid="{00000000-0005-0000-0000-000087070000}"/>
    <cellStyle name="60% - Énfasis5 21" xfId="2050" xr:uid="{00000000-0005-0000-0000-000088070000}"/>
    <cellStyle name="60% - Énfasis5 21 2" xfId="2051" xr:uid="{00000000-0005-0000-0000-000089070000}"/>
    <cellStyle name="60% - Énfasis5 21 3" xfId="2052" xr:uid="{00000000-0005-0000-0000-00008A070000}"/>
    <cellStyle name="60% - Énfasis5 22" xfId="2053" xr:uid="{00000000-0005-0000-0000-00008B070000}"/>
    <cellStyle name="60% - Énfasis5 22 2" xfId="2054" xr:uid="{00000000-0005-0000-0000-00008C070000}"/>
    <cellStyle name="60% - Énfasis5 22 3" xfId="2055" xr:uid="{00000000-0005-0000-0000-00008D070000}"/>
    <cellStyle name="60% - Énfasis5 23" xfId="2056" xr:uid="{00000000-0005-0000-0000-00008E070000}"/>
    <cellStyle name="60% - Énfasis5 23 2" xfId="2057" xr:uid="{00000000-0005-0000-0000-00008F070000}"/>
    <cellStyle name="60% - Énfasis5 23 3" xfId="2058" xr:uid="{00000000-0005-0000-0000-000090070000}"/>
    <cellStyle name="60% - Énfasis5 24" xfId="2059" xr:uid="{00000000-0005-0000-0000-000091070000}"/>
    <cellStyle name="60% - Énfasis5 24 2" xfId="2060" xr:uid="{00000000-0005-0000-0000-000092070000}"/>
    <cellStyle name="60% - Énfasis5 24 3" xfId="2061" xr:uid="{00000000-0005-0000-0000-000093070000}"/>
    <cellStyle name="60% - Énfasis5 25" xfId="2062" xr:uid="{00000000-0005-0000-0000-000094070000}"/>
    <cellStyle name="60% - Énfasis5 25 2" xfId="2063" xr:uid="{00000000-0005-0000-0000-000095070000}"/>
    <cellStyle name="60% - Énfasis5 25 3" xfId="2064" xr:uid="{00000000-0005-0000-0000-000096070000}"/>
    <cellStyle name="60% - Énfasis5 26" xfId="2065" xr:uid="{00000000-0005-0000-0000-000097070000}"/>
    <cellStyle name="60% - Énfasis5 26 2" xfId="2066" xr:uid="{00000000-0005-0000-0000-000098070000}"/>
    <cellStyle name="60% - Énfasis5 26 3" xfId="2067" xr:uid="{00000000-0005-0000-0000-000099070000}"/>
    <cellStyle name="60% - Énfasis5 27" xfId="2068" xr:uid="{00000000-0005-0000-0000-00009A070000}"/>
    <cellStyle name="60% - Énfasis5 27 2" xfId="2069" xr:uid="{00000000-0005-0000-0000-00009B070000}"/>
    <cellStyle name="60% - Énfasis5 27 3" xfId="2070" xr:uid="{00000000-0005-0000-0000-00009C070000}"/>
    <cellStyle name="60% - Énfasis5 28" xfId="2071" xr:uid="{00000000-0005-0000-0000-00009D070000}"/>
    <cellStyle name="60% - Énfasis5 28 2" xfId="2072" xr:uid="{00000000-0005-0000-0000-00009E070000}"/>
    <cellStyle name="60% - Énfasis5 28 3" xfId="2073" xr:uid="{00000000-0005-0000-0000-00009F070000}"/>
    <cellStyle name="60% - Énfasis5 29" xfId="2074" xr:uid="{00000000-0005-0000-0000-0000A0070000}"/>
    <cellStyle name="60% - Énfasis5 29 2" xfId="2075" xr:uid="{00000000-0005-0000-0000-0000A1070000}"/>
    <cellStyle name="60% - Énfasis5 29 3" xfId="2076" xr:uid="{00000000-0005-0000-0000-0000A2070000}"/>
    <cellStyle name="60% - Énfasis5 3" xfId="2077" xr:uid="{00000000-0005-0000-0000-0000A3070000}"/>
    <cellStyle name="60% - Énfasis5 3 2" xfId="2078" xr:uid="{00000000-0005-0000-0000-0000A4070000}"/>
    <cellStyle name="60% - Énfasis5 3 3" xfId="2079" xr:uid="{00000000-0005-0000-0000-0000A5070000}"/>
    <cellStyle name="60% - Énfasis5 30" xfId="2080" xr:uid="{00000000-0005-0000-0000-0000A6070000}"/>
    <cellStyle name="60% - Énfasis5 30 2" xfId="2081" xr:uid="{00000000-0005-0000-0000-0000A7070000}"/>
    <cellStyle name="60% - Énfasis5 30 3" xfId="2082" xr:uid="{00000000-0005-0000-0000-0000A8070000}"/>
    <cellStyle name="60% - Énfasis5 31" xfId="2083" xr:uid="{00000000-0005-0000-0000-0000A9070000}"/>
    <cellStyle name="60% - Énfasis5 31 2" xfId="2084" xr:uid="{00000000-0005-0000-0000-0000AA070000}"/>
    <cellStyle name="60% - Énfasis5 31 3" xfId="2085" xr:uid="{00000000-0005-0000-0000-0000AB070000}"/>
    <cellStyle name="60% - Énfasis5 32" xfId="2086" xr:uid="{00000000-0005-0000-0000-0000AC070000}"/>
    <cellStyle name="60% - Énfasis5 32 2" xfId="2087" xr:uid="{00000000-0005-0000-0000-0000AD070000}"/>
    <cellStyle name="60% - Énfasis5 32 3" xfId="2088" xr:uid="{00000000-0005-0000-0000-0000AE070000}"/>
    <cellStyle name="60% - Énfasis5 33" xfId="2089" xr:uid="{00000000-0005-0000-0000-0000AF070000}"/>
    <cellStyle name="60% - Énfasis5 33 2" xfId="2090" xr:uid="{00000000-0005-0000-0000-0000B0070000}"/>
    <cellStyle name="60% - Énfasis5 33 3" xfId="2091" xr:uid="{00000000-0005-0000-0000-0000B1070000}"/>
    <cellStyle name="60% - Énfasis5 34" xfId="2092" xr:uid="{00000000-0005-0000-0000-0000B2070000}"/>
    <cellStyle name="60% - Énfasis5 34 2" xfId="2093" xr:uid="{00000000-0005-0000-0000-0000B3070000}"/>
    <cellStyle name="60% - Énfasis5 34 3" xfId="2094" xr:uid="{00000000-0005-0000-0000-0000B4070000}"/>
    <cellStyle name="60% - Énfasis5 35" xfId="2095" xr:uid="{00000000-0005-0000-0000-0000B5070000}"/>
    <cellStyle name="60% - Énfasis5 35 2" xfId="2096" xr:uid="{00000000-0005-0000-0000-0000B6070000}"/>
    <cellStyle name="60% - Énfasis5 35 3" xfId="2097" xr:uid="{00000000-0005-0000-0000-0000B7070000}"/>
    <cellStyle name="60% - Énfasis5 36" xfId="2098" xr:uid="{00000000-0005-0000-0000-0000B8070000}"/>
    <cellStyle name="60% - Énfasis5 36 2" xfId="2099" xr:uid="{00000000-0005-0000-0000-0000B9070000}"/>
    <cellStyle name="60% - Énfasis5 36 3" xfId="2100" xr:uid="{00000000-0005-0000-0000-0000BA070000}"/>
    <cellStyle name="60% - Énfasis5 37" xfId="2101" xr:uid="{00000000-0005-0000-0000-0000BB070000}"/>
    <cellStyle name="60% - Énfasis5 37 2" xfId="2102" xr:uid="{00000000-0005-0000-0000-0000BC070000}"/>
    <cellStyle name="60% - Énfasis5 37 3" xfId="2103" xr:uid="{00000000-0005-0000-0000-0000BD070000}"/>
    <cellStyle name="60% - Énfasis5 38" xfId="2104" xr:uid="{00000000-0005-0000-0000-0000BE070000}"/>
    <cellStyle name="60% - Énfasis5 38 2" xfId="2105" xr:uid="{00000000-0005-0000-0000-0000BF070000}"/>
    <cellStyle name="60% - Énfasis5 38 3" xfId="2106" xr:uid="{00000000-0005-0000-0000-0000C0070000}"/>
    <cellStyle name="60% - Énfasis5 39" xfId="2107" xr:uid="{00000000-0005-0000-0000-0000C1070000}"/>
    <cellStyle name="60% - Énfasis5 39 2" xfId="2108" xr:uid="{00000000-0005-0000-0000-0000C2070000}"/>
    <cellStyle name="60% - Énfasis5 39 3" xfId="2109" xr:uid="{00000000-0005-0000-0000-0000C3070000}"/>
    <cellStyle name="60% - Énfasis5 4" xfId="2110" xr:uid="{00000000-0005-0000-0000-0000C4070000}"/>
    <cellStyle name="60% - Énfasis5 4 2" xfId="2111" xr:uid="{00000000-0005-0000-0000-0000C5070000}"/>
    <cellStyle name="60% - Énfasis5 4 3" xfId="2112" xr:uid="{00000000-0005-0000-0000-0000C6070000}"/>
    <cellStyle name="60% - Énfasis5 40" xfId="2113" xr:uid="{00000000-0005-0000-0000-0000C7070000}"/>
    <cellStyle name="60% - Énfasis5 41" xfId="2114" xr:uid="{00000000-0005-0000-0000-0000C8070000}"/>
    <cellStyle name="60% - Énfasis5 5" xfId="2115" xr:uid="{00000000-0005-0000-0000-0000C9070000}"/>
    <cellStyle name="60% - Énfasis5 5 2" xfId="2116" xr:uid="{00000000-0005-0000-0000-0000CA070000}"/>
    <cellStyle name="60% - Énfasis5 5 3" xfId="2117" xr:uid="{00000000-0005-0000-0000-0000CB070000}"/>
    <cellStyle name="60% - Énfasis5 6" xfId="2118" xr:uid="{00000000-0005-0000-0000-0000CC070000}"/>
    <cellStyle name="60% - Énfasis5 6 2" xfId="2119" xr:uid="{00000000-0005-0000-0000-0000CD070000}"/>
    <cellStyle name="60% - Énfasis5 6 3" xfId="2120" xr:uid="{00000000-0005-0000-0000-0000CE070000}"/>
    <cellStyle name="60% - Énfasis5 7" xfId="2121" xr:uid="{00000000-0005-0000-0000-0000CF070000}"/>
    <cellStyle name="60% - Énfasis5 7 2" xfId="2122" xr:uid="{00000000-0005-0000-0000-0000D0070000}"/>
    <cellStyle name="60% - Énfasis5 7 3" xfId="2123" xr:uid="{00000000-0005-0000-0000-0000D1070000}"/>
    <cellStyle name="60% - Énfasis5 8" xfId="2124" xr:uid="{00000000-0005-0000-0000-0000D2070000}"/>
    <cellStyle name="60% - Énfasis5 8 2" xfId="2125" xr:uid="{00000000-0005-0000-0000-0000D3070000}"/>
    <cellStyle name="60% - Énfasis5 8 3" xfId="2126" xr:uid="{00000000-0005-0000-0000-0000D4070000}"/>
    <cellStyle name="60% - Énfasis5 9" xfId="2127" xr:uid="{00000000-0005-0000-0000-0000D5070000}"/>
    <cellStyle name="60% - Énfasis5 9 2" xfId="2128" xr:uid="{00000000-0005-0000-0000-0000D6070000}"/>
    <cellStyle name="60% - Énfasis5 9 3" xfId="2129" xr:uid="{00000000-0005-0000-0000-0000D7070000}"/>
    <cellStyle name="60% - Énfasis6 10" xfId="2130" xr:uid="{00000000-0005-0000-0000-0000D8070000}"/>
    <cellStyle name="60% - Énfasis6 10 2" xfId="2131" xr:uid="{00000000-0005-0000-0000-0000D9070000}"/>
    <cellStyle name="60% - Énfasis6 10 3" xfId="2132" xr:uid="{00000000-0005-0000-0000-0000DA070000}"/>
    <cellStyle name="60% - Énfasis6 11" xfId="2133" xr:uid="{00000000-0005-0000-0000-0000DB070000}"/>
    <cellStyle name="60% - Énfasis6 11 2" xfId="2134" xr:uid="{00000000-0005-0000-0000-0000DC070000}"/>
    <cellStyle name="60% - Énfasis6 11 3" xfId="2135" xr:uid="{00000000-0005-0000-0000-0000DD070000}"/>
    <cellStyle name="60% - Énfasis6 12" xfId="2136" xr:uid="{00000000-0005-0000-0000-0000DE070000}"/>
    <cellStyle name="60% - Énfasis6 12 2" xfId="2137" xr:uid="{00000000-0005-0000-0000-0000DF070000}"/>
    <cellStyle name="60% - Énfasis6 12 3" xfId="2138" xr:uid="{00000000-0005-0000-0000-0000E0070000}"/>
    <cellStyle name="60% - Énfasis6 13" xfId="2139" xr:uid="{00000000-0005-0000-0000-0000E1070000}"/>
    <cellStyle name="60% - Énfasis6 13 2" xfId="2140" xr:uid="{00000000-0005-0000-0000-0000E2070000}"/>
    <cellStyle name="60% - Énfasis6 13 3" xfId="2141" xr:uid="{00000000-0005-0000-0000-0000E3070000}"/>
    <cellStyle name="60% - Énfasis6 14" xfId="2142" xr:uid="{00000000-0005-0000-0000-0000E4070000}"/>
    <cellStyle name="60% - Énfasis6 14 2" xfId="2143" xr:uid="{00000000-0005-0000-0000-0000E5070000}"/>
    <cellStyle name="60% - Énfasis6 14 3" xfId="2144" xr:uid="{00000000-0005-0000-0000-0000E6070000}"/>
    <cellStyle name="60% - Énfasis6 15" xfId="2145" xr:uid="{00000000-0005-0000-0000-0000E7070000}"/>
    <cellStyle name="60% - Énfasis6 15 2" xfId="2146" xr:uid="{00000000-0005-0000-0000-0000E8070000}"/>
    <cellStyle name="60% - Énfasis6 15 3" xfId="2147" xr:uid="{00000000-0005-0000-0000-0000E9070000}"/>
    <cellStyle name="60% - Énfasis6 16" xfId="2148" xr:uid="{00000000-0005-0000-0000-0000EA070000}"/>
    <cellStyle name="60% - Énfasis6 16 2" xfId="2149" xr:uid="{00000000-0005-0000-0000-0000EB070000}"/>
    <cellStyle name="60% - Énfasis6 16 3" xfId="2150" xr:uid="{00000000-0005-0000-0000-0000EC070000}"/>
    <cellStyle name="60% - Énfasis6 17" xfId="2151" xr:uid="{00000000-0005-0000-0000-0000ED070000}"/>
    <cellStyle name="60% - Énfasis6 17 2" xfId="2152" xr:uid="{00000000-0005-0000-0000-0000EE070000}"/>
    <cellStyle name="60% - Énfasis6 17 3" xfId="2153" xr:uid="{00000000-0005-0000-0000-0000EF070000}"/>
    <cellStyle name="60% - Énfasis6 18" xfId="2154" xr:uid="{00000000-0005-0000-0000-0000F0070000}"/>
    <cellStyle name="60% - Énfasis6 18 2" xfId="2155" xr:uid="{00000000-0005-0000-0000-0000F1070000}"/>
    <cellStyle name="60% - Énfasis6 18 3" xfId="2156" xr:uid="{00000000-0005-0000-0000-0000F2070000}"/>
    <cellStyle name="60% - Énfasis6 19" xfId="2157" xr:uid="{00000000-0005-0000-0000-0000F3070000}"/>
    <cellStyle name="60% - Énfasis6 19 2" xfId="2158" xr:uid="{00000000-0005-0000-0000-0000F4070000}"/>
    <cellStyle name="60% - Énfasis6 19 3" xfId="2159" xr:uid="{00000000-0005-0000-0000-0000F5070000}"/>
    <cellStyle name="60% - Énfasis6 2" xfId="66" xr:uid="{00000000-0005-0000-0000-0000F6070000}"/>
    <cellStyle name="60% - Énfasis6 2 2" xfId="2160" xr:uid="{00000000-0005-0000-0000-0000F7070000}"/>
    <cellStyle name="60% - Énfasis6 2 2 2" xfId="2161" xr:uid="{00000000-0005-0000-0000-0000F8070000}"/>
    <cellStyle name="60% - Énfasis6 2 2 3" xfId="2162" xr:uid="{00000000-0005-0000-0000-0000F9070000}"/>
    <cellStyle name="60% - Énfasis6 2 3" xfId="2163" xr:uid="{00000000-0005-0000-0000-0000FA070000}"/>
    <cellStyle name="60% - Énfasis6 20" xfId="2164" xr:uid="{00000000-0005-0000-0000-0000FB070000}"/>
    <cellStyle name="60% - Énfasis6 20 2" xfId="2165" xr:uid="{00000000-0005-0000-0000-0000FC070000}"/>
    <cellStyle name="60% - Énfasis6 20 3" xfId="2166" xr:uid="{00000000-0005-0000-0000-0000FD070000}"/>
    <cellStyle name="60% - Énfasis6 21" xfId="2167" xr:uid="{00000000-0005-0000-0000-0000FE070000}"/>
    <cellStyle name="60% - Énfasis6 21 2" xfId="2168" xr:uid="{00000000-0005-0000-0000-0000FF070000}"/>
    <cellStyle name="60% - Énfasis6 21 3" xfId="2169" xr:uid="{00000000-0005-0000-0000-000000080000}"/>
    <cellStyle name="60% - Énfasis6 22" xfId="2170" xr:uid="{00000000-0005-0000-0000-000001080000}"/>
    <cellStyle name="60% - Énfasis6 22 2" xfId="2171" xr:uid="{00000000-0005-0000-0000-000002080000}"/>
    <cellStyle name="60% - Énfasis6 22 3" xfId="2172" xr:uid="{00000000-0005-0000-0000-000003080000}"/>
    <cellStyle name="60% - Énfasis6 23" xfId="2173" xr:uid="{00000000-0005-0000-0000-000004080000}"/>
    <cellStyle name="60% - Énfasis6 23 2" xfId="2174" xr:uid="{00000000-0005-0000-0000-000005080000}"/>
    <cellStyle name="60% - Énfasis6 23 3" xfId="2175" xr:uid="{00000000-0005-0000-0000-000006080000}"/>
    <cellStyle name="60% - Énfasis6 24" xfId="2176" xr:uid="{00000000-0005-0000-0000-000007080000}"/>
    <cellStyle name="60% - Énfasis6 24 2" xfId="2177" xr:uid="{00000000-0005-0000-0000-000008080000}"/>
    <cellStyle name="60% - Énfasis6 24 3" xfId="2178" xr:uid="{00000000-0005-0000-0000-000009080000}"/>
    <cellStyle name="60% - Énfasis6 25" xfId="2179" xr:uid="{00000000-0005-0000-0000-00000A080000}"/>
    <cellStyle name="60% - Énfasis6 25 2" xfId="2180" xr:uid="{00000000-0005-0000-0000-00000B080000}"/>
    <cellStyle name="60% - Énfasis6 25 3" xfId="2181" xr:uid="{00000000-0005-0000-0000-00000C080000}"/>
    <cellStyle name="60% - Énfasis6 26" xfId="2182" xr:uid="{00000000-0005-0000-0000-00000D080000}"/>
    <cellStyle name="60% - Énfasis6 26 2" xfId="2183" xr:uid="{00000000-0005-0000-0000-00000E080000}"/>
    <cellStyle name="60% - Énfasis6 26 3" xfId="2184" xr:uid="{00000000-0005-0000-0000-00000F080000}"/>
    <cellStyle name="60% - Énfasis6 27" xfId="2185" xr:uid="{00000000-0005-0000-0000-000010080000}"/>
    <cellStyle name="60% - Énfasis6 27 2" xfId="2186" xr:uid="{00000000-0005-0000-0000-000011080000}"/>
    <cellStyle name="60% - Énfasis6 27 3" xfId="2187" xr:uid="{00000000-0005-0000-0000-000012080000}"/>
    <cellStyle name="60% - Énfasis6 28" xfId="2188" xr:uid="{00000000-0005-0000-0000-000013080000}"/>
    <cellStyle name="60% - Énfasis6 28 2" xfId="2189" xr:uid="{00000000-0005-0000-0000-000014080000}"/>
    <cellStyle name="60% - Énfasis6 28 3" xfId="2190" xr:uid="{00000000-0005-0000-0000-000015080000}"/>
    <cellStyle name="60% - Énfasis6 29" xfId="2191" xr:uid="{00000000-0005-0000-0000-000016080000}"/>
    <cellStyle name="60% - Énfasis6 29 2" xfId="2192" xr:uid="{00000000-0005-0000-0000-000017080000}"/>
    <cellStyle name="60% - Énfasis6 29 3" xfId="2193" xr:uid="{00000000-0005-0000-0000-000018080000}"/>
    <cellStyle name="60% - Énfasis6 3" xfId="2194" xr:uid="{00000000-0005-0000-0000-000019080000}"/>
    <cellStyle name="60% - Énfasis6 3 2" xfId="2195" xr:uid="{00000000-0005-0000-0000-00001A080000}"/>
    <cellStyle name="60% - Énfasis6 3 3" xfId="2196" xr:uid="{00000000-0005-0000-0000-00001B080000}"/>
    <cellStyle name="60% - Énfasis6 30" xfId="2197" xr:uid="{00000000-0005-0000-0000-00001C080000}"/>
    <cellStyle name="60% - Énfasis6 30 2" xfId="2198" xr:uid="{00000000-0005-0000-0000-00001D080000}"/>
    <cellStyle name="60% - Énfasis6 30 3" xfId="2199" xr:uid="{00000000-0005-0000-0000-00001E080000}"/>
    <cellStyle name="60% - Énfasis6 31" xfId="2200" xr:uid="{00000000-0005-0000-0000-00001F080000}"/>
    <cellStyle name="60% - Énfasis6 31 2" xfId="2201" xr:uid="{00000000-0005-0000-0000-000020080000}"/>
    <cellStyle name="60% - Énfasis6 31 3" xfId="2202" xr:uid="{00000000-0005-0000-0000-000021080000}"/>
    <cellStyle name="60% - Énfasis6 32" xfId="2203" xr:uid="{00000000-0005-0000-0000-000022080000}"/>
    <cellStyle name="60% - Énfasis6 32 2" xfId="2204" xr:uid="{00000000-0005-0000-0000-000023080000}"/>
    <cellStyle name="60% - Énfasis6 32 3" xfId="2205" xr:uid="{00000000-0005-0000-0000-000024080000}"/>
    <cellStyle name="60% - Énfasis6 33" xfId="2206" xr:uid="{00000000-0005-0000-0000-000025080000}"/>
    <cellStyle name="60% - Énfasis6 33 2" xfId="2207" xr:uid="{00000000-0005-0000-0000-000026080000}"/>
    <cellStyle name="60% - Énfasis6 33 3" xfId="2208" xr:uid="{00000000-0005-0000-0000-000027080000}"/>
    <cellStyle name="60% - Énfasis6 34" xfId="2209" xr:uid="{00000000-0005-0000-0000-000028080000}"/>
    <cellStyle name="60% - Énfasis6 34 2" xfId="2210" xr:uid="{00000000-0005-0000-0000-000029080000}"/>
    <cellStyle name="60% - Énfasis6 34 3" xfId="2211" xr:uid="{00000000-0005-0000-0000-00002A080000}"/>
    <cellStyle name="60% - Énfasis6 35" xfId="2212" xr:uid="{00000000-0005-0000-0000-00002B080000}"/>
    <cellStyle name="60% - Énfasis6 35 2" xfId="2213" xr:uid="{00000000-0005-0000-0000-00002C080000}"/>
    <cellStyle name="60% - Énfasis6 35 3" xfId="2214" xr:uid="{00000000-0005-0000-0000-00002D080000}"/>
    <cellStyle name="60% - Énfasis6 36" xfId="2215" xr:uid="{00000000-0005-0000-0000-00002E080000}"/>
    <cellStyle name="60% - Énfasis6 36 2" xfId="2216" xr:uid="{00000000-0005-0000-0000-00002F080000}"/>
    <cellStyle name="60% - Énfasis6 36 3" xfId="2217" xr:uid="{00000000-0005-0000-0000-000030080000}"/>
    <cellStyle name="60% - Énfasis6 37" xfId="2218" xr:uid="{00000000-0005-0000-0000-000031080000}"/>
    <cellStyle name="60% - Énfasis6 37 2" xfId="2219" xr:uid="{00000000-0005-0000-0000-000032080000}"/>
    <cellStyle name="60% - Énfasis6 37 3" xfId="2220" xr:uid="{00000000-0005-0000-0000-000033080000}"/>
    <cellStyle name="60% - Énfasis6 38" xfId="2221" xr:uid="{00000000-0005-0000-0000-000034080000}"/>
    <cellStyle name="60% - Énfasis6 38 2" xfId="2222" xr:uid="{00000000-0005-0000-0000-000035080000}"/>
    <cellStyle name="60% - Énfasis6 38 3" xfId="2223" xr:uid="{00000000-0005-0000-0000-000036080000}"/>
    <cellStyle name="60% - Énfasis6 39" xfId="2224" xr:uid="{00000000-0005-0000-0000-000037080000}"/>
    <cellStyle name="60% - Énfasis6 39 2" xfId="2225" xr:uid="{00000000-0005-0000-0000-000038080000}"/>
    <cellStyle name="60% - Énfasis6 39 3" xfId="2226" xr:uid="{00000000-0005-0000-0000-000039080000}"/>
    <cellStyle name="60% - Énfasis6 4" xfId="2227" xr:uid="{00000000-0005-0000-0000-00003A080000}"/>
    <cellStyle name="60% - Énfasis6 4 2" xfId="2228" xr:uid="{00000000-0005-0000-0000-00003B080000}"/>
    <cellStyle name="60% - Énfasis6 4 3" xfId="2229" xr:uid="{00000000-0005-0000-0000-00003C080000}"/>
    <cellStyle name="60% - Énfasis6 40" xfId="2230" xr:uid="{00000000-0005-0000-0000-00003D080000}"/>
    <cellStyle name="60% - Énfasis6 41" xfId="2231" xr:uid="{00000000-0005-0000-0000-00003E080000}"/>
    <cellStyle name="60% - Énfasis6 5" xfId="2232" xr:uid="{00000000-0005-0000-0000-00003F080000}"/>
    <cellStyle name="60% - Énfasis6 5 2" xfId="2233" xr:uid="{00000000-0005-0000-0000-000040080000}"/>
    <cellStyle name="60% - Énfasis6 5 3" xfId="2234" xr:uid="{00000000-0005-0000-0000-000041080000}"/>
    <cellStyle name="60% - Énfasis6 6" xfId="2235" xr:uid="{00000000-0005-0000-0000-000042080000}"/>
    <cellStyle name="60% - Énfasis6 6 2" xfId="2236" xr:uid="{00000000-0005-0000-0000-000043080000}"/>
    <cellStyle name="60% - Énfasis6 6 3" xfId="2237" xr:uid="{00000000-0005-0000-0000-000044080000}"/>
    <cellStyle name="60% - Énfasis6 7" xfId="2238" xr:uid="{00000000-0005-0000-0000-000045080000}"/>
    <cellStyle name="60% - Énfasis6 7 2" xfId="2239" xr:uid="{00000000-0005-0000-0000-000046080000}"/>
    <cellStyle name="60% - Énfasis6 7 3" xfId="2240" xr:uid="{00000000-0005-0000-0000-000047080000}"/>
    <cellStyle name="60% - Énfasis6 8" xfId="2241" xr:uid="{00000000-0005-0000-0000-000048080000}"/>
    <cellStyle name="60% - Énfasis6 8 2" xfId="2242" xr:uid="{00000000-0005-0000-0000-000049080000}"/>
    <cellStyle name="60% - Énfasis6 8 3" xfId="2243" xr:uid="{00000000-0005-0000-0000-00004A080000}"/>
    <cellStyle name="60% - Énfasis6 9" xfId="2244" xr:uid="{00000000-0005-0000-0000-00004B080000}"/>
    <cellStyle name="60% - Énfasis6 9 2" xfId="2245" xr:uid="{00000000-0005-0000-0000-00004C080000}"/>
    <cellStyle name="60% - Énfasis6 9 3" xfId="2246" xr:uid="{00000000-0005-0000-0000-00004D080000}"/>
    <cellStyle name="Buena 10" xfId="2247" xr:uid="{00000000-0005-0000-0000-00004E080000}"/>
    <cellStyle name="Buena 10 2" xfId="2248" xr:uid="{00000000-0005-0000-0000-00004F080000}"/>
    <cellStyle name="Buena 10 3" xfId="2249" xr:uid="{00000000-0005-0000-0000-000050080000}"/>
    <cellStyle name="Buena 11" xfId="2250" xr:uid="{00000000-0005-0000-0000-000051080000}"/>
    <cellStyle name="Buena 11 2" xfId="2251" xr:uid="{00000000-0005-0000-0000-000052080000}"/>
    <cellStyle name="Buena 11 3" xfId="2252" xr:uid="{00000000-0005-0000-0000-000053080000}"/>
    <cellStyle name="Buena 12" xfId="2253" xr:uid="{00000000-0005-0000-0000-000054080000}"/>
    <cellStyle name="Buena 12 2" xfId="2254" xr:uid="{00000000-0005-0000-0000-000055080000}"/>
    <cellStyle name="Buena 12 3" xfId="2255" xr:uid="{00000000-0005-0000-0000-000056080000}"/>
    <cellStyle name="Buena 13" xfId="2256" xr:uid="{00000000-0005-0000-0000-000057080000}"/>
    <cellStyle name="Buena 13 2" xfId="2257" xr:uid="{00000000-0005-0000-0000-000058080000}"/>
    <cellStyle name="Buena 13 3" xfId="2258" xr:uid="{00000000-0005-0000-0000-000059080000}"/>
    <cellStyle name="Buena 14" xfId="2259" xr:uid="{00000000-0005-0000-0000-00005A080000}"/>
    <cellStyle name="Buena 14 2" xfId="2260" xr:uid="{00000000-0005-0000-0000-00005B080000}"/>
    <cellStyle name="Buena 14 3" xfId="2261" xr:uid="{00000000-0005-0000-0000-00005C080000}"/>
    <cellStyle name="Buena 15" xfId="2262" xr:uid="{00000000-0005-0000-0000-00005D080000}"/>
    <cellStyle name="Buena 15 2" xfId="2263" xr:uid="{00000000-0005-0000-0000-00005E080000}"/>
    <cellStyle name="Buena 15 3" xfId="2264" xr:uid="{00000000-0005-0000-0000-00005F080000}"/>
    <cellStyle name="Buena 16" xfId="2265" xr:uid="{00000000-0005-0000-0000-000060080000}"/>
    <cellStyle name="Buena 16 2" xfId="2266" xr:uid="{00000000-0005-0000-0000-000061080000}"/>
    <cellStyle name="Buena 16 3" xfId="2267" xr:uid="{00000000-0005-0000-0000-000062080000}"/>
    <cellStyle name="Buena 17" xfId="2268" xr:uid="{00000000-0005-0000-0000-000063080000}"/>
    <cellStyle name="Buena 17 2" xfId="2269" xr:uid="{00000000-0005-0000-0000-000064080000}"/>
    <cellStyle name="Buena 17 3" xfId="2270" xr:uid="{00000000-0005-0000-0000-000065080000}"/>
    <cellStyle name="Buena 18" xfId="2271" xr:uid="{00000000-0005-0000-0000-000066080000}"/>
    <cellStyle name="Buena 18 2" xfId="2272" xr:uid="{00000000-0005-0000-0000-000067080000}"/>
    <cellStyle name="Buena 18 3" xfId="2273" xr:uid="{00000000-0005-0000-0000-000068080000}"/>
    <cellStyle name="Buena 19" xfId="2274" xr:uid="{00000000-0005-0000-0000-000069080000}"/>
    <cellStyle name="Buena 19 2" xfId="2275" xr:uid="{00000000-0005-0000-0000-00006A080000}"/>
    <cellStyle name="Buena 19 3" xfId="2276" xr:uid="{00000000-0005-0000-0000-00006B080000}"/>
    <cellStyle name="Buena 2" xfId="67" xr:uid="{00000000-0005-0000-0000-00006C080000}"/>
    <cellStyle name="Buena 2 2" xfId="2277" xr:uid="{00000000-0005-0000-0000-00006D080000}"/>
    <cellStyle name="Buena 2 2 2" xfId="2278" xr:uid="{00000000-0005-0000-0000-00006E080000}"/>
    <cellStyle name="Buena 2 2 3" xfId="2279" xr:uid="{00000000-0005-0000-0000-00006F080000}"/>
    <cellStyle name="Buena 2 3" xfId="2280" xr:uid="{00000000-0005-0000-0000-000070080000}"/>
    <cellStyle name="Buena 20" xfId="2281" xr:uid="{00000000-0005-0000-0000-000071080000}"/>
    <cellStyle name="Buena 20 2" xfId="2282" xr:uid="{00000000-0005-0000-0000-000072080000}"/>
    <cellStyle name="Buena 20 3" xfId="2283" xr:uid="{00000000-0005-0000-0000-000073080000}"/>
    <cellStyle name="Buena 21" xfId="2284" xr:uid="{00000000-0005-0000-0000-000074080000}"/>
    <cellStyle name="Buena 21 2" xfId="2285" xr:uid="{00000000-0005-0000-0000-000075080000}"/>
    <cellStyle name="Buena 21 3" xfId="2286" xr:uid="{00000000-0005-0000-0000-000076080000}"/>
    <cellStyle name="Buena 22" xfId="2287" xr:uid="{00000000-0005-0000-0000-000077080000}"/>
    <cellStyle name="Buena 22 2" xfId="2288" xr:uid="{00000000-0005-0000-0000-000078080000}"/>
    <cellStyle name="Buena 22 3" xfId="2289" xr:uid="{00000000-0005-0000-0000-000079080000}"/>
    <cellStyle name="Buena 23" xfId="2290" xr:uid="{00000000-0005-0000-0000-00007A080000}"/>
    <cellStyle name="Buena 23 2" xfId="2291" xr:uid="{00000000-0005-0000-0000-00007B080000}"/>
    <cellStyle name="Buena 23 3" xfId="2292" xr:uid="{00000000-0005-0000-0000-00007C080000}"/>
    <cellStyle name="Buena 24" xfId="2293" xr:uid="{00000000-0005-0000-0000-00007D080000}"/>
    <cellStyle name="Buena 24 2" xfId="2294" xr:uid="{00000000-0005-0000-0000-00007E080000}"/>
    <cellStyle name="Buena 24 3" xfId="2295" xr:uid="{00000000-0005-0000-0000-00007F080000}"/>
    <cellStyle name="Buena 25" xfId="2296" xr:uid="{00000000-0005-0000-0000-000080080000}"/>
    <cellStyle name="Buena 25 2" xfId="2297" xr:uid="{00000000-0005-0000-0000-000081080000}"/>
    <cellStyle name="Buena 25 3" xfId="2298" xr:uid="{00000000-0005-0000-0000-000082080000}"/>
    <cellStyle name="Buena 26" xfId="2299" xr:uid="{00000000-0005-0000-0000-000083080000}"/>
    <cellStyle name="Buena 26 2" xfId="2300" xr:uid="{00000000-0005-0000-0000-000084080000}"/>
    <cellStyle name="Buena 26 3" xfId="2301" xr:uid="{00000000-0005-0000-0000-000085080000}"/>
    <cellStyle name="Buena 27" xfId="2302" xr:uid="{00000000-0005-0000-0000-000086080000}"/>
    <cellStyle name="Buena 27 2" xfId="2303" xr:uid="{00000000-0005-0000-0000-000087080000}"/>
    <cellStyle name="Buena 27 3" xfId="2304" xr:uid="{00000000-0005-0000-0000-000088080000}"/>
    <cellStyle name="Buena 28" xfId="2305" xr:uid="{00000000-0005-0000-0000-000089080000}"/>
    <cellStyle name="Buena 28 2" xfId="2306" xr:uid="{00000000-0005-0000-0000-00008A080000}"/>
    <cellStyle name="Buena 28 3" xfId="2307" xr:uid="{00000000-0005-0000-0000-00008B080000}"/>
    <cellStyle name="Buena 29" xfId="2308" xr:uid="{00000000-0005-0000-0000-00008C080000}"/>
    <cellStyle name="Buena 29 2" xfId="2309" xr:uid="{00000000-0005-0000-0000-00008D080000}"/>
    <cellStyle name="Buena 29 3" xfId="2310" xr:uid="{00000000-0005-0000-0000-00008E080000}"/>
    <cellStyle name="Buena 3" xfId="2311" xr:uid="{00000000-0005-0000-0000-00008F080000}"/>
    <cellStyle name="Buena 3 2" xfId="2312" xr:uid="{00000000-0005-0000-0000-000090080000}"/>
    <cellStyle name="Buena 3 3" xfId="2313" xr:uid="{00000000-0005-0000-0000-000091080000}"/>
    <cellStyle name="Buena 30" xfId="2314" xr:uid="{00000000-0005-0000-0000-000092080000}"/>
    <cellStyle name="Buena 30 2" xfId="2315" xr:uid="{00000000-0005-0000-0000-000093080000}"/>
    <cellStyle name="Buena 30 3" xfId="2316" xr:uid="{00000000-0005-0000-0000-000094080000}"/>
    <cellStyle name="Buena 31" xfId="2317" xr:uid="{00000000-0005-0000-0000-000095080000}"/>
    <cellStyle name="Buena 31 2" xfId="2318" xr:uid="{00000000-0005-0000-0000-000096080000}"/>
    <cellStyle name="Buena 31 3" xfId="2319" xr:uid="{00000000-0005-0000-0000-000097080000}"/>
    <cellStyle name="Buena 32" xfId="2320" xr:uid="{00000000-0005-0000-0000-000098080000}"/>
    <cellStyle name="Buena 32 2" xfId="2321" xr:uid="{00000000-0005-0000-0000-000099080000}"/>
    <cellStyle name="Buena 32 3" xfId="2322" xr:uid="{00000000-0005-0000-0000-00009A080000}"/>
    <cellStyle name="Buena 33" xfId="2323" xr:uid="{00000000-0005-0000-0000-00009B080000}"/>
    <cellStyle name="Buena 33 2" xfId="2324" xr:uid="{00000000-0005-0000-0000-00009C080000}"/>
    <cellStyle name="Buena 33 3" xfId="2325" xr:uid="{00000000-0005-0000-0000-00009D080000}"/>
    <cellStyle name="Buena 34" xfId="2326" xr:uid="{00000000-0005-0000-0000-00009E080000}"/>
    <cellStyle name="Buena 34 2" xfId="2327" xr:uid="{00000000-0005-0000-0000-00009F080000}"/>
    <cellStyle name="Buena 34 3" xfId="2328" xr:uid="{00000000-0005-0000-0000-0000A0080000}"/>
    <cellStyle name="Buena 35" xfId="2329" xr:uid="{00000000-0005-0000-0000-0000A1080000}"/>
    <cellStyle name="Buena 35 2" xfId="2330" xr:uid="{00000000-0005-0000-0000-0000A2080000}"/>
    <cellStyle name="Buena 35 3" xfId="2331" xr:uid="{00000000-0005-0000-0000-0000A3080000}"/>
    <cellStyle name="Buena 36" xfId="2332" xr:uid="{00000000-0005-0000-0000-0000A4080000}"/>
    <cellStyle name="Buena 36 2" xfId="2333" xr:uid="{00000000-0005-0000-0000-0000A5080000}"/>
    <cellStyle name="Buena 36 3" xfId="2334" xr:uid="{00000000-0005-0000-0000-0000A6080000}"/>
    <cellStyle name="Buena 37" xfId="2335" xr:uid="{00000000-0005-0000-0000-0000A7080000}"/>
    <cellStyle name="Buena 37 2" xfId="2336" xr:uid="{00000000-0005-0000-0000-0000A8080000}"/>
    <cellStyle name="Buena 37 3" xfId="2337" xr:uid="{00000000-0005-0000-0000-0000A9080000}"/>
    <cellStyle name="Buena 38" xfId="2338" xr:uid="{00000000-0005-0000-0000-0000AA080000}"/>
    <cellStyle name="Buena 38 2" xfId="2339" xr:uid="{00000000-0005-0000-0000-0000AB080000}"/>
    <cellStyle name="Buena 38 3" xfId="2340" xr:uid="{00000000-0005-0000-0000-0000AC080000}"/>
    <cellStyle name="Buena 39" xfId="2341" xr:uid="{00000000-0005-0000-0000-0000AD080000}"/>
    <cellStyle name="Buena 39 2" xfId="2342" xr:uid="{00000000-0005-0000-0000-0000AE080000}"/>
    <cellStyle name="Buena 39 3" xfId="2343" xr:uid="{00000000-0005-0000-0000-0000AF080000}"/>
    <cellStyle name="Buena 4" xfId="2344" xr:uid="{00000000-0005-0000-0000-0000B0080000}"/>
    <cellStyle name="Buena 4 2" xfId="2345" xr:uid="{00000000-0005-0000-0000-0000B1080000}"/>
    <cellStyle name="Buena 4 3" xfId="2346" xr:uid="{00000000-0005-0000-0000-0000B2080000}"/>
    <cellStyle name="Buena 40" xfId="2347" xr:uid="{00000000-0005-0000-0000-0000B3080000}"/>
    <cellStyle name="Buena 41" xfId="2348" xr:uid="{00000000-0005-0000-0000-0000B4080000}"/>
    <cellStyle name="Buena 5" xfId="2349" xr:uid="{00000000-0005-0000-0000-0000B5080000}"/>
    <cellStyle name="Buena 5 2" xfId="2350" xr:uid="{00000000-0005-0000-0000-0000B6080000}"/>
    <cellStyle name="Buena 5 3" xfId="2351" xr:uid="{00000000-0005-0000-0000-0000B7080000}"/>
    <cellStyle name="Buena 6" xfId="2352" xr:uid="{00000000-0005-0000-0000-0000B8080000}"/>
    <cellStyle name="Buena 6 2" xfId="2353" xr:uid="{00000000-0005-0000-0000-0000B9080000}"/>
    <cellStyle name="Buena 6 3" xfId="2354" xr:uid="{00000000-0005-0000-0000-0000BA080000}"/>
    <cellStyle name="Buena 7" xfId="2355" xr:uid="{00000000-0005-0000-0000-0000BB080000}"/>
    <cellStyle name="Buena 7 2" xfId="2356" xr:uid="{00000000-0005-0000-0000-0000BC080000}"/>
    <cellStyle name="Buena 7 3" xfId="2357" xr:uid="{00000000-0005-0000-0000-0000BD080000}"/>
    <cellStyle name="Buena 8" xfId="2358" xr:uid="{00000000-0005-0000-0000-0000BE080000}"/>
    <cellStyle name="Buena 8 2" xfId="2359" xr:uid="{00000000-0005-0000-0000-0000BF080000}"/>
    <cellStyle name="Buena 8 3" xfId="2360" xr:uid="{00000000-0005-0000-0000-0000C0080000}"/>
    <cellStyle name="Buena 9" xfId="2361" xr:uid="{00000000-0005-0000-0000-0000C1080000}"/>
    <cellStyle name="Buena 9 2" xfId="2362" xr:uid="{00000000-0005-0000-0000-0000C2080000}"/>
    <cellStyle name="Buena 9 3" xfId="2363" xr:uid="{00000000-0005-0000-0000-0000C3080000}"/>
    <cellStyle name="Cálculo 10" xfId="2364" xr:uid="{00000000-0005-0000-0000-0000C4080000}"/>
    <cellStyle name="Cálculo 10 2" xfId="2365" xr:uid="{00000000-0005-0000-0000-0000C5080000}"/>
    <cellStyle name="Cálculo 10 3" xfId="2366" xr:uid="{00000000-0005-0000-0000-0000C6080000}"/>
    <cellStyle name="Cálculo 11" xfId="2367" xr:uid="{00000000-0005-0000-0000-0000C7080000}"/>
    <cellStyle name="Cálculo 11 2" xfId="2368" xr:uid="{00000000-0005-0000-0000-0000C8080000}"/>
    <cellStyle name="Cálculo 11 3" xfId="2369" xr:uid="{00000000-0005-0000-0000-0000C9080000}"/>
    <cellStyle name="Cálculo 12" xfId="2370" xr:uid="{00000000-0005-0000-0000-0000CA080000}"/>
    <cellStyle name="Cálculo 12 2" xfId="2371" xr:uid="{00000000-0005-0000-0000-0000CB080000}"/>
    <cellStyle name="Cálculo 12 3" xfId="2372" xr:uid="{00000000-0005-0000-0000-0000CC080000}"/>
    <cellStyle name="Cálculo 13" xfId="2373" xr:uid="{00000000-0005-0000-0000-0000CD080000}"/>
    <cellStyle name="Cálculo 13 2" xfId="2374" xr:uid="{00000000-0005-0000-0000-0000CE080000}"/>
    <cellStyle name="Cálculo 13 3" xfId="2375" xr:uid="{00000000-0005-0000-0000-0000CF080000}"/>
    <cellStyle name="Cálculo 14" xfId="2376" xr:uid="{00000000-0005-0000-0000-0000D0080000}"/>
    <cellStyle name="Cálculo 14 2" xfId="2377" xr:uid="{00000000-0005-0000-0000-0000D1080000}"/>
    <cellStyle name="Cálculo 14 3" xfId="2378" xr:uid="{00000000-0005-0000-0000-0000D2080000}"/>
    <cellStyle name="Cálculo 15" xfId="2379" xr:uid="{00000000-0005-0000-0000-0000D3080000}"/>
    <cellStyle name="Cálculo 15 2" xfId="2380" xr:uid="{00000000-0005-0000-0000-0000D4080000}"/>
    <cellStyle name="Cálculo 15 3" xfId="2381" xr:uid="{00000000-0005-0000-0000-0000D5080000}"/>
    <cellStyle name="Cálculo 16" xfId="2382" xr:uid="{00000000-0005-0000-0000-0000D6080000}"/>
    <cellStyle name="Cálculo 16 2" xfId="2383" xr:uid="{00000000-0005-0000-0000-0000D7080000}"/>
    <cellStyle name="Cálculo 16 3" xfId="2384" xr:uid="{00000000-0005-0000-0000-0000D8080000}"/>
    <cellStyle name="Cálculo 17" xfId="2385" xr:uid="{00000000-0005-0000-0000-0000D9080000}"/>
    <cellStyle name="Cálculo 17 2" xfId="2386" xr:uid="{00000000-0005-0000-0000-0000DA080000}"/>
    <cellStyle name="Cálculo 17 3" xfId="2387" xr:uid="{00000000-0005-0000-0000-0000DB080000}"/>
    <cellStyle name="Cálculo 18" xfId="2388" xr:uid="{00000000-0005-0000-0000-0000DC080000}"/>
    <cellStyle name="Cálculo 18 2" xfId="2389" xr:uid="{00000000-0005-0000-0000-0000DD080000}"/>
    <cellStyle name="Cálculo 18 3" xfId="2390" xr:uid="{00000000-0005-0000-0000-0000DE080000}"/>
    <cellStyle name="Cálculo 19" xfId="2391" xr:uid="{00000000-0005-0000-0000-0000DF080000}"/>
    <cellStyle name="Cálculo 19 2" xfId="2392" xr:uid="{00000000-0005-0000-0000-0000E0080000}"/>
    <cellStyle name="Cálculo 19 3" xfId="2393" xr:uid="{00000000-0005-0000-0000-0000E1080000}"/>
    <cellStyle name="Cálculo 2" xfId="68" xr:uid="{00000000-0005-0000-0000-0000E2080000}"/>
    <cellStyle name="Cálculo 2 2" xfId="2394" xr:uid="{00000000-0005-0000-0000-0000E3080000}"/>
    <cellStyle name="Cálculo 2 2 2" xfId="2395" xr:uid="{00000000-0005-0000-0000-0000E4080000}"/>
    <cellStyle name="Cálculo 2 2 3" xfId="2396" xr:uid="{00000000-0005-0000-0000-0000E5080000}"/>
    <cellStyle name="Cálculo 2 3" xfId="2397" xr:uid="{00000000-0005-0000-0000-0000E6080000}"/>
    <cellStyle name="Cálculo 20" xfId="2398" xr:uid="{00000000-0005-0000-0000-0000E7080000}"/>
    <cellStyle name="Cálculo 20 2" xfId="2399" xr:uid="{00000000-0005-0000-0000-0000E8080000}"/>
    <cellStyle name="Cálculo 20 3" xfId="2400" xr:uid="{00000000-0005-0000-0000-0000E9080000}"/>
    <cellStyle name="Cálculo 21" xfId="2401" xr:uid="{00000000-0005-0000-0000-0000EA080000}"/>
    <cellStyle name="Cálculo 21 2" xfId="2402" xr:uid="{00000000-0005-0000-0000-0000EB080000}"/>
    <cellStyle name="Cálculo 21 3" xfId="2403" xr:uid="{00000000-0005-0000-0000-0000EC080000}"/>
    <cellStyle name="Cálculo 22" xfId="2404" xr:uid="{00000000-0005-0000-0000-0000ED080000}"/>
    <cellStyle name="Cálculo 22 2" xfId="2405" xr:uid="{00000000-0005-0000-0000-0000EE080000}"/>
    <cellStyle name="Cálculo 22 3" xfId="2406" xr:uid="{00000000-0005-0000-0000-0000EF080000}"/>
    <cellStyle name="Cálculo 23" xfId="2407" xr:uid="{00000000-0005-0000-0000-0000F0080000}"/>
    <cellStyle name="Cálculo 23 2" xfId="2408" xr:uid="{00000000-0005-0000-0000-0000F1080000}"/>
    <cellStyle name="Cálculo 23 3" xfId="2409" xr:uid="{00000000-0005-0000-0000-0000F2080000}"/>
    <cellStyle name="Cálculo 24" xfId="2410" xr:uid="{00000000-0005-0000-0000-0000F3080000}"/>
    <cellStyle name="Cálculo 24 2" xfId="2411" xr:uid="{00000000-0005-0000-0000-0000F4080000}"/>
    <cellStyle name="Cálculo 24 3" xfId="2412" xr:uid="{00000000-0005-0000-0000-0000F5080000}"/>
    <cellStyle name="Cálculo 25" xfId="2413" xr:uid="{00000000-0005-0000-0000-0000F6080000}"/>
    <cellStyle name="Cálculo 25 2" xfId="2414" xr:uid="{00000000-0005-0000-0000-0000F7080000}"/>
    <cellStyle name="Cálculo 25 3" xfId="2415" xr:uid="{00000000-0005-0000-0000-0000F8080000}"/>
    <cellStyle name="Cálculo 26" xfId="2416" xr:uid="{00000000-0005-0000-0000-0000F9080000}"/>
    <cellStyle name="Cálculo 26 2" xfId="2417" xr:uid="{00000000-0005-0000-0000-0000FA080000}"/>
    <cellStyle name="Cálculo 26 3" xfId="2418" xr:uid="{00000000-0005-0000-0000-0000FB080000}"/>
    <cellStyle name="Cálculo 27" xfId="2419" xr:uid="{00000000-0005-0000-0000-0000FC080000}"/>
    <cellStyle name="Cálculo 27 2" xfId="2420" xr:uid="{00000000-0005-0000-0000-0000FD080000}"/>
    <cellStyle name="Cálculo 27 3" xfId="2421" xr:uid="{00000000-0005-0000-0000-0000FE080000}"/>
    <cellStyle name="Cálculo 28" xfId="2422" xr:uid="{00000000-0005-0000-0000-0000FF080000}"/>
    <cellStyle name="Cálculo 28 2" xfId="2423" xr:uid="{00000000-0005-0000-0000-000000090000}"/>
    <cellStyle name="Cálculo 28 3" xfId="2424" xr:uid="{00000000-0005-0000-0000-000001090000}"/>
    <cellStyle name="Cálculo 29" xfId="2425" xr:uid="{00000000-0005-0000-0000-000002090000}"/>
    <cellStyle name="Cálculo 29 2" xfId="2426" xr:uid="{00000000-0005-0000-0000-000003090000}"/>
    <cellStyle name="Cálculo 29 3" xfId="2427" xr:uid="{00000000-0005-0000-0000-000004090000}"/>
    <cellStyle name="Cálculo 3" xfId="2428" xr:uid="{00000000-0005-0000-0000-000005090000}"/>
    <cellStyle name="Cálculo 3 2" xfId="2429" xr:uid="{00000000-0005-0000-0000-000006090000}"/>
    <cellStyle name="Cálculo 3 3" xfId="2430" xr:uid="{00000000-0005-0000-0000-000007090000}"/>
    <cellStyle name="Cálculo 30" xfId="2431" xr:uid="{00000000-0005-0000-0000-000008090000}"/>
    <cellStyle name="Cálculo 30 2" xfId="2432" xr:uid="{00000000-0005-0000-0000-000009090000}"/>
    <cellStyle name="Cálculo 30 3" xfId="2433" xr:uid="{00000000-0005-0000-0000-00000A090000}"/>
    <cellStyle name="Cálculo 31" xfId="2434" xr:uid="{00000000-0005-0000-0000-00000B090000}"/>
    <cellStyle name="Cálculo 31 2" xfId="2435" xr:uid="{00000000-0005-0000-0000-00000C090000}"/>
    <cellStyle name="Cálculo 31 3" xfId="2436" xr:uid="{00000000-0005-0000-0000-00000D090000}"/>
    <cellStyle name="Cálculo 32" xfId="2437" xr:uid="{00000000-0005-0000-0000-00000E090000}"/>
    <cellStyle name="Cálculo 32 2" xfId="2438" xr:uid="{00000000-0005-0000-0000-00000F090000}"/>
    <cellStyle name="Cálculo 32 3" xfId="2439" xr:uid="{00000000-0005-0000-0000-000010090000}"/>
    <cellStyle name="Cálculo 33" xfId="2440" xr:uid="{00000000-0005-0000-0000-000011090000}"/>
    <cellStyle name="Cálculo 33 2" xfId="2441" xr:uid="{00000000-0005-0000-0000-000012090000}"/>
    <cellStyle name="Cálculo 33 3" xfId="2442" xr:uid="{00000000-0005-0000-0000-000013090000}"/>
    <cellStyle name="Cálculo 34" xfId="2443" xr:uid="{00000000-0005-0000-0000-000014090000}"/>
    <cellStyle name="Cálculo 34 2" xfId="2444" xr:uid="{00000000-0005-0000-0000-000015090000}"/>
    <cellStyle name="Cálculo 34 3" xfId="2445" xr:uid="{00000000-0005-0000-0000-000016090000}"/>
    <cellStyle name="Cálculo 35" xfId="2446" xr:uid="{00000000-0005-0000-0000-000017090000}"/>
    <cellStyle name="Cálculo 35 2" xfId="2447" xr:uid="{00000000-0005-0000-0000-000018090000}"/>
    <cellStyle name="Cálculo 35 3" xfId="2448" xr:uid="{00000000-0005-0000-0000-000019090000}"/>
    <cellStyle name="Cálculo 36" xfId="2449" xr:uid="{00000000-0005-0000-0000-00001A090000}"/>
    <cellStyle name="Cálculo 36 2" xfId="2450" xr:uid="{00000000-0005-0000-0000-00001B090000}"/>
    <cellStyle name="Cálculo 36 3" xfId="2451" xr:uid="{00000000-0005-0000-0000-00001C090000}"/>
    <cellStyle name="Cálculo 37" xfId="2452" xr:uid="{00000000-0005-0000-0000-00001D090000}"/>
    <cellStyle name="Cálculo 37 2" xfId="2453" xr:uid="{00000000-0005-0000-0000-00001E090000}"/>
    <cellStyle name="Cálculo 37 3" xfId="2454" xr:uid="{00000000-0005-0000-0000-00001F090000}"/>
    <cellStyle name="Cálculo 38" xfId="2455" xr:uid="{00000000-0005-0000-0000-000020090000}"/>
    <cellStyle name="Cálculo 38 2" xfId="2456" xr:uid="{00000000-0005-0000-0000-000021090000}"/>
    <cellStyle name="Cálculo 38 3" xfId="2457" xr:uid="{00000000-0005-0000-0000-000022090000}"/>
    <cellStyle name="Cálculo 39" xfId="2458" xr:uid="{00000000-0005-0000-0000-000023090000}"/>
    <cellStyle name="Cálculo 39 2" xfId="2459" xr:uid="{00000000-0005-0000-0000-000024090000}"/>
    <cellStyle name="Cálculo 39 3" xfId="2460" xr:uid="{00000000-0005-0000-0000-000025090000}"/>
    <cellStyle name="Cálculo 4" xfId="2461" xr:uid="{00000000-0005-0000-0000-000026090000}"/>
    <cellStyle name="Cálculo 4 2" xfId="2462" xr:uid="{00000000-0005-0000-0000-000027090000}"/>
    <cellStyle name="Cálculo 4 3" xfId="2463" xr:uid="{00000000-0005-0000-0000-000028090000}"/>
    <cellStyle name="Cálculo 40" xfId="2464" xr:uid="{00000000-0005-0000-0000-000029090000}"/>
    <cellStyle name="Cálculo 41" xfId="2465" xr:uid="{00000000-0005-0000-0000-00002A090000}"/>
    <cellStyle name="Cálculo 5" xfId="2466" xr:uid="{00000000-0005-0000-0000-00002B090000}"/>
    <cellStyle name="Cálculo 5 2" xfId="2467" xr:uid="{00000000-0005-0000-0000-00002C090000}"/>
    <cellStyle name="Cálculo 5 3" xfId="2468" xr:uid="{00000000-0005-0000-0000-00002D090000}"/>
    <cellStyle name="Cálculo 6" xfId="2469" xr:uid="{00000000-0005-0000-0000-00002E090000}"/>
    <cellStyle name="Cálculo 6 2" xfId="2470" xr:uid="{00000000-0005-0000-0000-00002F090000}"/>
    <cellStyle name="Cálculo 6 3" xfId="2471" xr:uid="{00000000-0005-0000-0000-000030090000}"/>
    <cellStyle name="Cálculo 7" xfId="2472" xr:uid="{00000000-0005-0000-0000-000031090000}"/>
    <cellStyle name="Cálculo 7 2" xfId="2473" xr:uid="{00000000-0005-0000-0000-000032090000}"/>
    <cellStyle name="Cálculo 7 3" xfId="2474" xr:uid="{00000000-0005-0000-0000-000033090000}"/>
    <cellStyle name="Cálculo 8" xfId="2475" xr:uid="{00000000-0005-0000-0000-000034090000}"/>
    <cellStyle name="Cálculo 8 2" xfId="2476" xr:uid="{00000000-0005-0000-0000-000035090000}"/>
    <cellStyle name="Cálculo 8 3" xfId="2477" xr:uid="{00000000-0005-0000-0000-000036090000}"/>
    <cellStyle name="Cálculo 9" xfId="2478" xr:uid="{00000000-0005-0000-0000-000037090000}"/>
    <cellStyle name="Cálculo 9 2" xfId="2479" xr:uid="{00000000-0005-0000-0000-000038090000}"/>
    <cellStyle name="Cálculo 9 3" xfId="2480" xr:uid="{00000000-0005-0000-0000-000039090000}"/>
    <cellStyle name="Cambiar to&amp;do" xfId="1" xr:uid="{00000000-0005-0000-0000-00003A090000}"/>
    <cellStyle name="Cambiar to&amp;do 2" xfId="69" xr:uid="{00000000-0005-0000-0000-00003B090000}"/>
    <cellStyle name="Cambiar to&amp;do 3" xfId="70" xr:uid="{00000000-0005-0000-0000-00003C090000}"/>
    <cellStyle name="Cambiar to&amp;do 4" xfId="71" xr:uid="{00000000-0005-0000-0000-00003D090000}"/>
    <cellStyle name="Cambiar to&amp;do 5" xfId="72" xr:uid="{00000000-0005-0000-0000-00003E090000}"/>
    <cellStyle name="Cambiar to&amp;do 6" xfId="3534" xr:uid="{00000000-0005-0000-0000-00003F090000}"/>
    <cellStyle name="Cambiar to&amp;do 7" xfId="3535" xr:uid="{00000000-0005-0000-0000-000040090000}"/>
    <cellStyle name="Celda de comprobación 10" xfId="2481" xr:uid="{00000000-0005-0000-0000-000041090000}"/>
    <cellStyle name="Celda de comprobación 10 2" xfId="2482" xr:uid="{00000000-0005-0000-0000-000042090000}"/>
    <cellStyle name="Celda de comprobación 10 3" xfId="2483" xr:uid="{00000000-0005-0000-0000-000043090000}"/>
    <cellStyle name="Celda de comprobación 11" xfId="2484" xr:uid="{00000000-0005-0000-0000-000044090000}"/>
    <cellStyle name="Celda de comprobación 11 2" xfId="2485" xr:uid="{00000000-0005-0000-0000-000045090000}"/>
    <cellStyle name="Celda de comprobación 11 3" xfId="2486" xr:uid="{00000000-0005-0000-0000-000046090000}"/>
    <cellStyle name="Celda de comprobación 12" xfId="2487" xr:uid="{00000000-0005-0000-0000-000047090000}"/>
    <cellStyle name="Celda de comprobación 12 2" xfId="2488" xr:uid="{00000000-0005-0000-0000-000048090000}"/>
    <cellStyle name="Celda de comprobación 12 3" xfId="2489" xr:uid="{00000000-0005-0000-0000-000049090000}"/>
    <cellStyle name="Celda de comprobación 13" xfId="2490" xr:uid="{00000000-0005-0000-0000-00004A090000}"/>
    <cellStyle name="Celda de comprobación 13 2" xfId="2491" xr:uid="{00000000-0005-0000-0000-00004B090000}"/>
    <cellStyle name="Celda de comprobación 13 3" xfId="2492" xr:uid="{00000000-0005-0000-0000-00004C090000}"/>
    <cellStyle name="Celda de comprobación 14" xfId="2493" xr:uid="{00000000-0005-0000-0000-00004D090000}"/>
    <cellStyle name="Celda de comprobación 14 2" xfId="2494" xr:uid="{00000000-0005-0000-0000-00004E090000}"/>
    <cellStyle name="Celda de comprobación 14 3" xfId="2495" xr:uid="{00000000-0005-0000-0000-00004F090000}"/>
    <cellStyle name="Celda de comprobación 15" xfId="2496" xr:uid="{00000000-0005-0000-0000-000050090000}"/>
    <cellStyle name="Celda de comprobación 15 2" xfId="2497" xr:uid="{00000000-0005-0000-0000-000051090000}"/>
    <cellStyle name="Celda de comprobación 15 3" xfId="2498" xr:uid="{00000000-0005-0000-0000-000052090000}"/>
    <cellStyle name="Celda de comprobación 16" xfId="2499" xr:uid="{00000000-0005-0000-0000-000053090000}"/>
    <cellStyle name="Celda de comprobación 16 2" xfId="2500" xr:uid="{00000000-0005-0000-0000-000054090000}"/>
    <cellStyle name="Celda de comprobación 16 3" xfId="2501" xr:uid="{00000000-0005-0000-0000-000055090000}"/>
    <cellStyle name="Celda de comprobación 17" xfId="2502" xr:uid="{00000000-0005-0000-0000-000056090000}"/>
    <cellStyle name="Celda de comprobación 17 2" xfId="2503" xr:uid="{00000000-0005-0000-0000-000057090000}"/>
    <cellStyle name="Celda de comprobación 17 3" xfId="2504" xr:uid="{00000000-0005-0000-0000-000058090000}"/>
    <cellStyle name="Celda de comprobación 18" xfId="2505" xr:uid="{00000000-0005-0000-0000-000059090000}"/>
    <cellStyle name="Celda de comprobación 18 2" xfId="2506" xr:uid="{00000000-0005-0000-0000-00005A090000}"/>
    <cellStyle name="Celda de comprobación 18 3" xfId="2507" xr:uid="{00000000-0005-0000-0000-00005B090000}"/>
    <cellStyle name="Celda de comprobación 19" xfId="2508" xr:uid="{00000000-0005-0000-0000-00005C090000}"/>
    <cellStyle name="Celda de comprobación 19 2" xfId="2509" xr:uid="{00000000-0005-0000-0000-00005D090000}"/>
    <cellStyle name="Celda de comprobación 19 3" xfId="2510" xr:uid="{00000000-0005-0000-0000-00005E090000}"/>
    <cellStyle name="Celda de comprobación 2" xfId="73" xr:uid="{00000000-0005-0000-0000-00005F090000}"/>
    <cellStyle name="Celda de comprobación 2 2" xfId="2511" xr:uid="{00000000-0005-0000-0000-000060090000}"/>
    <cellStyle name="Celda de comprobación 2 2 2" xfId="2512" xr:uid="{00000000-0005-0000-0000-000061090000}"/>
    <cellStyle name="Celda de comprobación 2 2 3" xfId="2513" xr:uid="{00000000-0005-0000-0000-000062090000}"/>
    <cellStyle name="Celda de comprobación 2 3" xfId="2514" xr:uid="{00000000-0005-0000-0000-000063090000}"/>
    <cellStyle name="Celda de comprobación 20" xfId="2515" xr:uid="{00000000-0005-0000-0000-000064090000}"/>
    <cellStyle name="Celda de comprobación 20 2" xfId="2516" xr:uid="{00000000-0005-0000-0000-000065090000}"/>
    <cellStyle name="Celda de comprobación 20 3" xfId="2517" xr:uid="{00000000-0005-0000-0000-000066090000}"/>
    <cellStyle name="Celda de comprobación 21" xfId="2518" xr:uid="{00000000-0005-0000-0000-000067090000}"/>
    <cellStyle name="Celda de comprobación 21 2" xfId="2519" xr:uid="{00000000-0005-0000-0000-000068090000}"/>
    <cellStyle name="Celda de comprobación 21 3" xfId="2520" xr:uid="{00000000-0005-0000-0000-000069090000}"/>
    <cellStyle name="Celda de comprobación 22" xfId="2521" xr:uid="{00000000-0005-0000-0000-00006A090000}"/>
    <cellStyle name="Celda de comprobación 22 2" xfId="2522" xr:uid="{00000000-0005-0000-0000-00006B090000}"/>
    <cellStyle name="Celda de comprobación 22 3" xfId="2523" xr:uid="{00000000-0005-0000-0000-00006C090000}"/>
    <cellStyle name="Celda de comprobación 23" xfId="2524" xr:uid="{00000000-0005-0000-0000-00006D090000}"/>
    <cellStyle name="Celda de comprobación 23 2" xfId="2525" xr:uid="{00000000-0005-0000-0000-00006E090000}"/>
    <cellStyle name="Celda de comprobación 23 3" xfId="2526" xr:uid="{00000000-0005-0000-0000-00006F090000}"/>
    <cellStyle name="Celda de comprobación 24" xfId="2527" xr:uid="{00000000-0005-0000-0000-000070090000}"/>
    <cellStyle name="Celda de comprobación 24 2" xfId="2528" xr:uid="{00000000-0005-0000-0000-000071090000}"/>
    <cellStyle name="Celda de comprobación 24 3" xfId="2529" xr:uid="{00000000-0005-0000-0000-000072090000}"/>
    <cellStyle name="Celda de comprobación 25" xfId="2530" xr:uid="{00000000-0005-0000-0000-000073090000}"/>
    <cellStyle name="Celda de comprobación 25 2" xfId="2531" xr:uid="{00000000-0005-0000-0000-000074090000}"/>
    <cellStyle name="Celda de comprobación 25 3" xfId="2532" xr:uid="{00000000-0005-0000-0000-000075090000}"/>
    <cellStyle name="Celda de comprobación 26" xfId="2533" xr:uid="{00000000-0005-0000-0000-000076090000}"/>
    <cellStyle name="Celda de comprobación 26 2" xfId="2534" xr:uid="{00000000-0005-0000-0000-000077090000}"/>
    <cellStyle name="Celda de comprobación 26 3" xfId="2535" xr:uid="{00000000-0005-0000-0000-000078090000}"/>
    <cellStyle name="Celda de comprobación 27" xfId="2536" xr:uid="{00000000-0005-0000-0000-000079090000}"/>
    <cellStyle name="Celda de comprobación 27 2" xfId="2537" xr:uid="{00000000-0005-0000-0000-00007A090000}"/>
    <cellStyle name="Celda de comprobación 27 3" xfId="2538" xr:uid="{00000000-0005-0000-0000-00007B090000}"/>
    <cellStyle name="Celda de comprobación 28" xfId="2539" xr:uid="{00000000-0005-0000-0000-00007C090000}"/>
    <cellStyle name="Celda de comprobación 28 2" xfId="2540" xr:uid="{00000000-0005-0000-0000-00007D090000}"/>
    <cellStyle name="Celda de comprobación 28 3" xfId="2541" xr:uid="{00000000-0005-0000-0000-00007E090000}"/>
    <cellStyle name="Celda de comprobación 29" xfId="2542" xr:uid="{00000000-0005-0000-0000-00007F090000}"/>
    <cellStyle name="Celda de comprobación 29 2" xfId="2543" xr:uid="{00000000-0005-0000-0000-000080090000}"/>
    <cellStyle name="Celda de comprobación 29 3" xfId="2544" xr:uid="{00000000-0005-0000-0000-000081090000}"/>
    <cellStyle name="Celda de comprobación 3" xfId="2545" xr:uid="{00000000-0005-0000-0000-000082090000}"/>
    <cellStyle name="Celda de comprobación 3 2" xfId="2546" xr:uid="{00000000-0005-0000-0000-000083090000}"/>
    <cellStyle name="Celda de comprobación 3 3" xfId="2547" xr:uid="{00000000-0005-0000-0000-000084090000}"/>
    <cellStyle name="Celda de comprobación 30" xfId="2548" xr:uid="{00000000-0005-0000-0000-000085090000}"/>
    <cellStyle name="Celda de comprobación 30 2" xfId="2549" xr:uid="{00000000-0005-0000-0000-000086090000}"/>
    <cellStyle name="Celda de comprobación 30 3" xfId="2550" xr:uid="{00000000-0005-0000-0000-000087090000}"/>
    <cellStyle name="Celda de comprobación 31" xfId="2551" xr:uid="{00000000-0005-0000-0000-000088090000}"/>
    <cellStyle name="Celda de comprobación 31 2" xfId="2552" xr:uid="{00000000-0005-0000-0000-000089090000}"/>
    <cellStyle name="Celda de comprobación 31 3" xfId="2553" xr:uid="{00000000-0005-0000-0000-00008A090000}"/>
    <cellStyle name="Celda de comprobación 32" xfId="2554" xr:uid="{00000000-0005-0000-0000-00008B090000}"/>
    <cellStyle name="Celda de comprobación 32 2" xfId="2555" xr:uid="{00000000-0005-0000-0000-00008C090000}"/>
    <cellStyle name="Celda de comprobación 32 3" xfId="2556" xr:uid="{00000000-0005-0000-0000-00008D090000}"/>
    <cellStyle name="Celda de comprobación 33" xfId="2557" xr:uid="{00000000-0005-0000-0000-00008E090000}"/>
    <cellStyle name="Celda de comprobación 33 2" xfId="2558" xr:uid="{00000000-0005-0000-0000-00008F090000}"/>
    <cellStyle name="Celda de comprobación 33 3" xfId="2559" xr:uid="{00000000-0005-0000-0000-000090090000}"/>
    <cellStyle name="Celda de comprobación 34" xfId="2560" xr:uid="{00000000-0005-0000-0000-000091090000}"/>
    <cellStyle name="Celda de comprobación 34 2" xfId="2561" xr:uid="{00000000-0005-0000-0000-000092090000}"/>
    <cellStyle name="Celda de comprobación 34 3" xfId="2562" xr:uid="{00000000-0005-0000-0000-000093090000}"/>
    <cellStyle name="Celda de comprobación 35" xfId="2563" xr:uid="{00000000-0005-0000-0000-000094090000}"/>
    <cellStyle name="Celda de comprobación 35 2" xfId="2564" xr:uid="{00000000-0005-0000-0000-000095090000}"/>
    <cellStyle name="Celda de comprobación 35 3" xfId="2565" xr:uid="{00000000-0005-0000-0000-000096090000}"/>
    <cellStyle name="Celda de comprobación 36" xfId="2566" xr:uid="{00000000-0005-0000-0000-000097090000}"/>
    <cellStyle name="Celda de comprobación 36 2" xfId="2567" xr:uid="{00000000-0005-0000-0000-000098090000}"/>
    <cellStyle name="Celda de comprobación 36 3" xfId="2568" xr:uid="{00000000-0005-0000-0000-000099090000}"/>
    <cellStyle name="Celda de comprobación 37" xfId="2569" xr:uid="{00000000-0005-0000-0000-00009A090000}"/>
    <cellStyle name="Celda de comprobación 37 2" xfId="2570" xr:uid="{00000000-0005-0000-0000-00009B090000}"/>
    <cellStyle name="Celda de comprobación 37 3" xfId="2571" xr:uid="{00000000-0005-0000-0000-00009C090000}"/>
    <cellStyle name="Celda de comprobación 38" xfId="2572" xr:uid="{00000000-0005-0000-0000-00009D090000}"/>
    <cellStyle name="Celda de comprobación 38 2" xfId="2573" xr:uid="{00000000-0005-0000-0000-00009E090000}"/>
    <cellStyle name="Celda de comprobación 38 3" xfId="2574" xr:uid="{00000000-0005-0000-0000-00009F090000}"/>
    <cellStyle name="Celda de comprobación 39" xfId="2575" xr:uid="{00000000-0005-0000-0000-0000A0090000}"/>
    <cellStyle name="Celda de comprobación 39 2" xfId="2576" xr:uid="{00000000-0005-0000-0000-0000A1090000}"/>
    <cellStyle name="Celda de comprobación 39 3" xfId="2577" xr:uid="{00000000-0005-0000-0000-0000A2090000}"/>
    <cellStyle name="Celda de comprobación 4" xfId="2578" xr:uid="{00000000-0005-0000-0000-0000A3090000}"/>
    <cellStyle name="Celda de comprobación 4 2" xfId="2579" xr:uid="{00000000-0005-0000-0000-0000A4090000}"/>
    <cellStyle name="Celda de comprobación 4 3" xfId="2580" xr:uid="{00000000-0005-0000-0000-0000A5090000}"/>
    <cellStyle name="Celda de comprobación 40" xfId="2581" xr:uid="{00000000-0005-0000-0000-0000A6090000}"/>
    <cellStyle name="Celda de comprobación 41" xfId="2582" xr:uid="{00000000-0005-0000-0000-0000A7090000}"/>
    <cellStyle name="Celda de comprobación 5" xfId="2583" xr:uid="{00000000-0005-0000-0000-0000A8090000}"/>
    <cellStyle name="Celda de comprobación 5 2" xfId="2584" xr:uid="{00000000-0005-0000-0000-0000A9090000}"/>
    <cellStyle name="Celda de comprobación 5 3" xfId="2585" xr:uid="{00000000-0005-0000-0000-0000AA090000}"/>
    <cellStyle name="Celda de comprobación 6" xfId="2586" xr:uid="{00000000-0005-0000-0000-0000AB090000}"/>
    <cellStyle name="Celda de comprobación 6 2" xfId="2587" xr:uid="{00000000-0005-0000-0000-0000AC090000}"/>
    <cellStyle name="Celda de comprobación 6 3" xfId="2588" xr:uid="{00000000-0005-0000-0000-0000AD090000}"/>
    <cellStyle name="Celda de comprobación 7" xfId="2589" xr:uid="{00000000-0005-0000-0000-0000AE090000}"/>
    <cellStyle name="Celda de comprobación 7 2" xfId="2590" xr:uid="{00000000-0005-0000-0000-0000AF090000}"/>
    <cellStyle name="Celda de comprobación 7 3" xfId="2591" xr:uid="{00000000-0005-0000-0000-0000B0090000}"/>
    <cellStyle name="Celda de comprobación 8" xfId="2592" xr:uid="{00000000-0005-0000-0000-0000B1090000}"/>
    <cellStyle name="Celda de comprobación 8 2" xfId="2593" xr:uid="{00000000-0005-0000-0000-0000B2090000}"/>
    <cellStyle name="Celda de comprobación 8 3" xfId="2594" xr:uid="{00000000-0005-0000-0000-0000B3090000}"/>
    <cellStyle name="Celda de comprobación 9" xfId="2595" xr:uid="{00000000-0005-0000-0000-0000B4090000}"/>
    <cellStyle name="Celda de comprobación 9 2" xfId="2596" xr:uid="{00000000-0005-0000-0000-0000B5090000}"/>
    <cellStyle name="Celda de comprobación 9 3" xfId="2597" xr:uid="{00000000-0005-0000-0000-0000B6090000}"/>
    <cellStyle name="Celda vinculada 10" xfId="2598" xr:uid="{00000000-0005-0000-0000-0000B7090000}"/>
    <cellStyle name="Celda vinculada 10 2" xfId="2599" xr:uid="{00000000-0005-0000-0000-0000B8090000}"/>
    <cellStyle name="Celda vinculada 10 3" xfId="2600" xr:uid="{00000000-0005-0000-0000-0000B9090000}"/>
    <cellStyle name="Celda vinculada 11" xfId="2601" xr:uid="{00000000-0005-0000-0000-0000BA090000}"/>
    <cellStyle name="Celda vinculada 11 2" xfId="2602" xr:uid="{00000000-0005-0000-0000-0000BB090000}"/>
    <cellStyle name="Celda vinculada 11 3" xfId="2603" xr:uid="{00000000-0005-0000-0000-0000BC090000}"/>
    <cellStyle name="Celda vinculada 12" xfId="2604" xr:uid="{00000000-0005-0000-0000-0000BD090000}"/>
    <cellStyle name="Celda vinculada 12 2" xfId="2605" xr:uid="{00000000-0005-0000-0000-0000BE090000}"/>
    <cellStyle name="Celda vinculada 12 3" xfId="2606" xr:uid="{00000000-0005-0000-0000-0000BF090000}"/>
    <cellStyle name="Celda vinculada 13" xfId="2607" xr:uid="{00000000-0005-0000-0000-0000C0090000}"/>
    <cellStyle name="Celda vinculada 13 2" xfId="2608" xr:uid="{00000000-0005-0000-0000-0000C1090000}"/>
    <cellStyle name="Celda vinculada 13 3" xfId="2609" xr:uid="{00000000-0005-0000-0000-0000C2090000}"/>
    <cellStyle name="Celda vinculada 14" xfId="2610" xr:uid="{00000000-0005-0000-0000-0000C3090000}"/>
    <cellStyle name="Celda vinculada 14 2" xfId="2611" xr:uid="{00000000-0005-0000-0000-0000C4090000}"/>
    <cellStyle name="Celda vinculada 14 3" xfId="2612" xr:uid="{00000000-0005-0000-0000-0000C5090000}"/>
    <cellStyle name="Celda vinculada 15" xfId="2613" xr:uid="{00000000-0005-0000-0000-0000C6090000}"/>
    <cellStyle name="Celda vinculada 15 2" xfId="2614" xr:uid="{00000000-0005-0000-0000-0000C7090000}"/>
    <cellStyle name="Celda vinculada 15 3" xfId="2615" xr:uid="{00000000-0005-0000-0000-0000C8090000}"/>
    <cellStyle name="Celda vinculada 16" xfId="2616" xr:uid="{00000000-0005-0000-0000-0000C9090000}"/>
    <cellStyle name="Celda vinculada 16 2" xfId="2617" xr:uid="{00000000-0005-0000-0000-0000CA090000}"/>
    <cellStyle name="Celda vinculada 16 3" xfId="2618" xr:uid="{00000000-0005-0000-0000-0000CB090000}"/>
    <cellStyle name="Celda vinculada 17" xfId="2619" xr:uid="{00000000-0005-0000-0000-0000CC090000}"/>
    <cellStyle name="Celda vinculada 17 2" xfId="2620" xr:uid="{00000000-0005-0000-0000-0000CD090000}"/>
    <cellStyle name="Celda vinculada 17 3" xfId="2621" xr:uid="{00000000-0005-0000-0000-0000CE090000}"/>
    <cellStyle name="Celda vinculada 18" xfId="2622" xr:uid="{00000000-0005-0000-0000-0000CF090000}"/>
    <cellStyle name="Celda vinculada 18 2" xfId="2623" xr:uid="{00000000-0005-0000-0000-0000D0090000}"/>
    <cellStyle name="Celda vinculada 18 3" xfId="2624" xr:uid="{00000000-0005-0000-0000-0000D1090000}"/>
    <cellStyle name="Celda vinculada 19" xfId="2625" xr:uid="{00000000-0005-0000-0000-0000D2090000}"/>
    <cellStyle name="Celda vinculada 19 2" xfId="2626" xr:uid="{00000000-0005-0000-0000-0000D3090000}"/>
    <cellStyle name="Celda vinculada 19 3" xfId="2627" xr:uid="{00000000-0005-0000-0000-0000D4090000}"/>
    <cellStyle name="Celda vinculada 2" xfId="74" xr:uid="{00000000-0005-0000-0000-0000D5090000}"/>
    <cellStyle name="Celda vinculada 2 2" xfId="2628" xr:uid="{00000000-0005-0000-0000-0000D6090000}"/>
    <cellStyle name="Celda vinculada 2 2 2" xfId="2629" xr:uid="{00000000-0005-0000-0000-0000D7090000}"/>
    <cellStyle name="Celda vinculada 2 2 3" xfId="2630" xr:uid="{00000000-0005-0000-0000-0000D8090000}"/>
    <cellStyle name="Celda vinculada 2 3" xfId="2631" xr:uid="{00000000-0005-0000-0000-0000D9090000}"/>
    <cellStyle name="Celda vinculada 20" xfId="2632" xr:uid="{00000000-0005-0000-0000-0000DA090000}"/>
    <cellStyle name="Celda vinculada 20 2" xfId="2633" xr:uid="{00000000-0005-0000-0000-0000DB090000}"/>
    <cellStyle name="Celda vinculada 20 3" xfId="2634" xr:uid="{00000000-0005-0000-0000-0000DC090000}"/>
    <cellStyle name="Celda vinculada 21" xfId="2635" xr:uid="{00000000-0005-0000-0000-0000DD090000}"/>
    <cellStyle name="Celda vinculada 21 2" xfId="2636" xr:uid="{00000000-0005-0000-0000-0000DE090000}"/>
    <cellStyle name="Celda vinculada 21 3" xfId="2637" xr:uid="{00000000-0005-0000-0000-0000DF090000}"/>
    <cellStyle name="Celda vinculada 22" xfId="2638" xr:uid="{00000000-0005-0000-0000-0000E0090000}"/>
    <cellStyle name="Celda vinculada 22 2" xfId="2639" xr:uid="{00000000-0005-0000-0000-0000E1090000}"/>
    <cellStyle name="Celda vinculada 22 3" xfId="2640" xr:uid="{00000000-0005-0000-0000-0000E2090000}"/>
    <cellStyle name="Celda vinculada 23" xfId="2641" xr:uid="{00000000-0005-0000-0000-0000E3090000}"/>
    <cellStyle name="Celda vinculada 23 2" xfId="2642" xr:uid="{00000000-0005-0000-0000-0000E4090000}"/>
    <cellStyle name="Celda vinculada 23 3" xfId="2643" xr:uid="{00000000-0005-0000-0000-0000E5090000}"/>
    <cellStyle name="Celda vinculada 24" xfId="2644" xr:uid="{00000000-0005-0000-0000-0000E6090000}"/>
    <cellStyle name="Celda vinculada 24 2" xfId="2645" xr:uid="{00000000-0005-0000-0000-0000E7090000}"/>
    <cellStyle name="Celda vinculada 24 3" xfId="2646" xr:uid="{00000000-0005-0000-0000-0000E8090000}"/>
    <cellStyle name="Celda vinculada 25" xfId="2647" xr:uid="{00000000-0005-0000-0000-0000E9090000}"/>
    <cellStyle name="Celda vinculada 25 2" xfId="2648" xr:uid="{00000000-0005-0000-0000-0000EA090000}"/>
    <cellStyle name="Celda vinculada 25 3" xfId="2649" xr:uid="{00000000-0005-0000-0000-0000EB090000}"/>
    <cellStyle name="Celda vinculada 26" xfId="2650" xr:uid="{00000000-0005-0000-0000-0000EC090000}"/>
    <cellStyle name="Celda vinculada 26 2" xfId="2651" xr:uid="{00000000-0005-0000-0000-0000ED090000}"/>
    <cellStyle name="Celda vinculada 26 3" xfId="2652" xr:uid="{00000000-0005-0000-0000-0000EE090000}"/>
    <cellStyle name="Celda vinculada 27" xfId="2653" xr:uid="{00000000-0005-0000-0000-0000EF090000}"/>
    <cellStyle name="Celda vinculada 27 2" xfId="2654" xr:uid="{00000000-0005-0000-0000-0000F0090000}"/>
    <cellStyle name="Celda vinculada 27 3" xfId="2655" xr:uid="{00000000-0005-0000-0000-0000F1090000}"/>
    <cellStyle name="Celda vinculada 28" xfId="2656" xr:uid="{00000000-0005-0000-0000-0000F2090000}"/>
    <cellStyle name="Celda vinculada 28 2" xfId="2657" xr:uid="{00000000-0005-0000-0000-0000F3090000}"/>
    <cellStyle name="Celda vinculada 28 3" xfId="2658" xr:uid="{00000000-0005-0000-0000-0000F4090000}"/>
    <cellStyle name="Celda vinculada 29" xfId="2659" xr:uid="{00000000-0005-0000-0000-0000F5090000}"/>
    <cellStyle name="Celda vinculada 29 2" xfId="2660" xr:uid="{00000000-0005-0000-0000-0000F6090000}"/>
    <cellStyle name="Celda vinculada 29 3" xfId="2661" xr:uid="{00000000-0005-0000-0000-0000F7090000}"/>
    <cellStyle name="Celda vinculada 3" xfId="2662" xr:uid="{00000000-0005-0000-0000-0000F8090000}"/>
    <cellStyle name="Celda vinculada 3 2" xfId="2663" xr:uid="{00000000-0005-0000-0000-0000F9090000}"/>
    <cellStyle name="Celda vinculada 3 3" xfId="2664" xr:uid="{00000000-0005-0000-0000-0000FA090000}"/>
    <cellStyle name="Celda vinculada 30" xfId="2665" xr:uid="{00000000-0005-0000-0000-0000FB090000}"/>
    <cellStyle name="Celda vinculada 30 2" xfId="2666" xr:uid="{00000000-0005-0000-0000-0000FC090000}"/>
    <cellStyle name="Celda vinculada 30 3" xfId="2667" xr:uid="{00000000-0005-0000-0000-0000FD090000}"/>
    <cellStyle name="Celda vinculada 31" xfId="2668" xr:uid="{00000000-0005-0000-0000-0000FE090000}"/>
    <cellStyle name="Celda vinculada 31 2" xfId="2669" xr:uid="{00000000-0005-0000-0000-0000FF090000}"/>
    <cellStyle name="Celda vinculada 31 3" xfId="2670" xr:uid="{00000000-0005-0000-0000-0000000A0000}"/>
    <cellStyle name="Celda vinculada 32" xfId="2671" xr:uid="{00000000-0005-0000-0000-0000010A0000}"/>
    <cellStyle name="Celda vinculada 32 2" xfId="2672" xr:uid="{00000000-0005-0000-0000-0000020A0000}"/>
    <cellStyle name="Celda vinculada 32 3" xfId="2673" xr:uid="{00000000-0005-0000-0000-0000030A0000}"/>
    <cellStyle name="Celda vinculada 33" xfId="2674" xr:uid="{00000000-0005-0000-0000-0000040A0000}"/>
    <cellStyle name="Celda vinculada 33 2" xfId="2675" xr:uid="{00000000-0005-0000-0000-0000050A0000}"/>
    <cellStyle name="Celda vinculada 33 3" xfId="2676" xr:uid="{00000000-0005-0000-0000-0000060A0000}"/>
    <cellStyle name="Celda vinculada 34" xfId="2677" xr:uid="{00000000-0005-0000-0000-0000070A0000}"/>
    <cellStyle name="Celda vinculada 34 2" xfId="2678" xr:uid="{00000000-0005-0000-0000-0000080A0000}"/>
    <cellStyle name="Celda vinculada 34 3" xfId="2679" xr:uid="{00000000-0005-0000-0000-0000090A0000}"/>
    <cellStyle name="Celda vinculada 35" xfId="2680" xr:uid="{00000000-0005-0000-0000-00000A0A0000}"/>
    <cellStyle name="Celda vinculada 35 2" xfId="2681" xr:uid="{00000000-0005-0000-0000-00000B0A0000}"/>
    <cellStyle name="Celda vinculada 35 3" xfId="2682" xr:uid="{00000000-0005-0000-0000-00000C0A0000}"/>
    <cellStyle name="Celda vinculada 36" xfId="2683" xr:uid="{00000000-0005-0000-0000-00000D0A0000}"/>
    <cellStyle name="Celda vinculada 36 2" xfId="2684" xr:uid="{00000000-0005-0000-0000-00000E0A0000}"/>
    <cellStyle name="Celda vinculada 36 3" xfId="2685" xr:uid="{00000000-0005-0000-0000-00000F0A0000}"/>
    <cellStyle name="Celda vinculada 37" xfId="2686" xr:uid="{00000000-0005-0000-0000-0000100A0000}"/>
    <cellStyle name="Celda vinculada 37 2" xfId="2687" xr:uid="{00000000-0005-0000-0000-0000110A0000}"/>
    <cellStyle name="Celda vinculada 37 3" xfId="2688" xr:uid="{00000000-0005-0000-0000-0000120A0000}"/>
    <cellStyle name="Celda vinculada 38" xfId="2689" xr:uid="{00000000-0005-0000-0000-0000130A0000}"/>
    <cellStyle name="Celda vinculada 38 2" xfId="2690" xr:uid="{00000000-0005-0000-0000-0000140A0000}"/>
    <cellStyle name="Celda vinculada 38 3" xfId="2691" xr:uid="{00000000-0005-0000-0000-0000150A0000}"/>
    <cellStyle name="Celda vinculada 39" xfId="2692" xr:uid="{00000000-0005-0000-0000-0000160A0000}"/>
    <cellStyle name="Celda vinculada 39 2" xfId="2693" xr:uid="{00000000-0005-0000-0000-0000170A0000}"/>
    <cellStyle name="Celda vinculada 39 3" xfId="2694" xr:uid="{00000000-0005-0000-0000-0000180A0000}"/>
    <cellStyle name="Celda vinculada 4" xfId="2695" xr:uid="{00000000-0005-0000-0000-0000190A0000}"/>
    <cellStyle name="Celda vinculada 4 2" xfId="2696" xr:uid="{00000000-0005-0000-0000-00001A0A0000}"/>
    <cellStyle name="Celda vinculada 4 3" xfId="2697" xr:uid="{00000000-0005-0000-0000-00001B0A0000}"/>
    <cellStyle name="Celda vinculada 40" xfId="2698" xr:uid="{00000000-0005-0000-0000-00001C0A0000}"/>
    <cellStyle name="Celda vinculada 41" xfId="2699" xr:uid="{00000000-0005-0000-0000-00001D0A0000}"/>
    <cellStyle name="Celda vinculada 5" xfId="2700" xr:uid="{00000000-0005-0000-0000-00001E0A0000}"/>
    <cellStyle name="Celda vinculada 5 2" xfId="2701" xr:uid="{00000000-0005-0000-0000-00001F0A0000}"/>
    <cellStyle name="Celda vinculada 5 3" xfId="2702" xr:uid="{00000000-0005-0000-0000-0000200A0000}"/>
    <cellStyle name="Celda vinculada 6" xfId="2703" xr:uid="{00000000-0005-0000-0000-0000210A0000}"/>
    <cellStyle name="Celda vinculada 6 2" xfId="2704" xr:uid="{00000000-0005-0000-0000-0000220A0000}"/>
    <cellStyle name="Celda vinculada 6 3" xfId="2705" xr:uid="{00000000-0005-0000-0000-0000230A0000}"/>
    <cellStyle name="Celda vinculada 7" xfId="2706" xr:uid="{00000000-0005-0000-0000-0000240A0000}"/>
    <cellStyle name="Celda vinculada 7 2" xfId="2707" xr:uid="{00000000-0005-0000-0000-0000250A0000}"/>
    <cellStyle name="Celda vinculada 7 3" xfId="2708" xr:uid="{00000000-0005-0000-0000-0000260A0000}"/>
    <cellStyle name="Celda vinculada 8" xfId="2709" xr:uid="{00000000-0005-0000-0000-0000270A0000}"/>
    <cellStyle name="Celda vinculada 8 2" xfId="2710" xr:uid="{00000000-0005-0000-0000-0000280A0000}"/>
    <cellStyle name="Celda vinculada 8 3" xfId="2711" xr:uid="{00000000-0005-0000-0000-0000290A0000}"/>
    <cellStyle name="Celda vinculada 9" xfId="2712" xr:uid="{00000000-0005-0000-0000-00002A0A0000}"/>
    <cellStyle name="Celda vinculada 9 2" xfId="2713" xr:uid="{00000000-0005-0000-0000-00002B0A0000}"/>
    <cellStyle name="Celda vinculada 9 3" xfId="2714" xr:uid="{00000000-0005-0000-0000-00002C0A0000}"/>
    <cellStyle name="Comma 2" xfId="3537" xr:uid="{00000000-0005-0000-0000-00002D0A0000}"/>
    <cellStyle name="Encabezado 4 10" xfId="2715" xr:uid="{00000000-0005-0000-0000-00002E0A0000}"/>
    <cellStyle name="Encabezado 4 10 2" xfId="2716" xr:uid="{00000000-0005-0000-0000-00002F0A0000}"/>
    <cellStyle name="Encabezado 4 10 3" xfId="2717" xr:uid="{00000000-0005-0000-0000-0000300A0000}"/>
    <cellStyle name="Encabezado 4 11" xfId="2718" xr:uid="{00000000-0005-0000-0000-0000310A0000}"/>
    <cellStyle name="Encabezado 4 11 2" xfId="2719" xr:uid="{00000000-0005-0000-0000-0000320A0000}"/>
    <cellStyle name="Encabezado 4 11 3" xfId="2720" xr:uid="{00000000-0005-0000-0000-0000330A0000}"/>
    <cellStyle name="Encabezado 4 12" xfId="2721" xr:uid="{00000000-0005-0000-0000-0000340A0000}"/>
    <cellStyle name="Encabezado 4 12 2" xfId="2722" xr:uid="{00000000-0005-0000-0000-0000350A0000}"/>
    <cellStyle name="Encabezado 4 12 3" xfId="2723" xr:uid="{00000000-0005-0000-0000-0000360A0000}"/>
    <cellStyle name="Encabezado 4 13" xfId="2724" xr:uid="{00000000-0005-0000-0000-0000370A0000}"/>
    <cellStyle name="Encabezado 4 13 2" xfId="2725" xr:uid="{00000000-0005-0000-0000-0000380A0000}"/>
    <cellStyle name="Encabezado 4 13 3" xfId="2726" xr:uid="{00000000-0005-0000-0000-0000390A0000}"/>
    <cellStyle name="Encabezado 4 14" xfId="2727" xr:uid="{00000000-0005-0000-0000-00003A0A0000}"/>
    <cellStyle name="Encabezado 4 14 2" xfId="2728" xr:uid="{00000000-0005-0000-0000-00003B0A0000}"/>
    <cellStyle name="Encabezado 4 14 3" xfId="2729" xr:uid="{00000000-0005-0000-0000-00003C0A0000}"/>
    <cellStyle name="Encabezado 4 15" xfId="2730" xr:uid="{00000000-0005-0000-0000-00003D0A0000}"/>
    <cellStyle name="Encabezado 4 15 2" xfId="2731" xr:uid="{00000000-0005-0000-0000-00003E0A0000}"/>
    <cellStyle name="Encabezado 4 15 3" xfId="2732" xr:uid="{00000000-0005-0000-0000-00003F0A0000}"/>
    <cellStyle name="Encabezado 4 16" xfId="2733" xr:uid="{00000000-0005-0000-0000-0000400A0000}"/>
    <cellStyle name="Encabezado 4 16 2" xfId="2734" xr:uid="{00000000-0005-0000-0000-0000410A0000}"/>
    <cellStyle name="Encabezado 4 16 3" xfId="2735" xr:uid="{00000000-0005-0000-0000-0000420A0000}"/>
    <cellStyle name="Encabezado 4 17" xfId="2736" xr:uid="{00000000-0005-0000-0000-0000430A0000}"/>
    <cellStyle name="Encabezado 4 17 2" xfId="2737" xr:uid="{00000000-0005-0000-0000-0000440A0000}"/>
    <cellStyle name="Encabezado 4 17 3" xfId="2738" xr:uid="{00000000-0005-0000-0000-0000450A0000}"/>
    <cellStyle name="Encabezado 4 18" xfId="2739" xr:uid="{00000000-0005-0000-0000-0000460A0000}"/>
    <cellStyle name="Encabezado 4 18 2" xfId="2740" xr:uid="{00000000-0005-0000-0000-0000470A0000}"/>
    <cellStyle name="Encabezado 4 18 3" xfId="2741" xr:uid="{00000000-0005-0000-0000-0000480A0000}"/>
    <cellStyle name="Encabezado 4 19" xfId="2742" xr:uid="{00000000-0005-0000-0000-0000490A0000}"/>
    <cellStyle name="Encabezado 4 19 2" xfId="2743" xr:uid="{00000000-0005-0000-0000-00004A0A0000}"/>
    <cellStyle name="Encabezado 4 19 3" xfId="2744" xr:uid="{00000000-0005-0000-0000-00004B0A0000}"/>
    <cellStyle name="Encabezado 4 2" xfId="75" xr:uid="{00000000-0005-0000-0000-00004C0A0000}"/>
    <cellStyle name="Encabezado 4 2 2" xfId="2745" xr:uid="{00000000-0005-0000-0000-00004D0A0000}"/>
    <cellStyle name="Encabezado 4 2 2 2" xfId="2746" xr:uid="{00000000-0005-0000-0000-00004E0A0000}"/>
    <cellStyle name="Encabezado 4 2 2 3" xfId="2747" xr:uid="{00000000-0005-0000-0000-00004F0A0000}"/>
    <cellStyle name="Encabezado 4 2 3" xfId="2748" xr:uid="{00000000-0005-0000-0000-0000500A0000}"/>
    <cellStyle name="Encabezado 4 20" xfId="2749" xr:uid="{00000000-0005-0000-0000-0000510A0000}"/>
    <cellStyle name="Encabezado 4 20 2" xfId="2750" xr:uid="{00000000-0005-0000-0000-0000520A0000}"/>
    <cellStyle name="Encabezado 4 20 3" xfId="2751" xr:uid="{00000000-0005-0000-0000-0000530A0000}"/>
    <cellStyle name="Encabezado 4 21" xfId="2752" xr:uid="{00000000-0005-0000-0000-0000540A0000}"/>
    <cellStyle name="Encabezado 4 21 2" xfId="2753" xr:uid="{00000000-0005-0000-0000-0000550A0000}"/>
    <cellStyle name="Encabezado 4 21 3" xfId="2754" xr:uid="{00000000-0005-0000-0000-0000560A0000}"/>
    <cellStyle name="Encabezado 4 22" xfId="2755" xr:uid="{00000000-0005-0000-0000-0000570A0000}"/>
    <cellStyle name="Encabezado 4 22 2" xfId="2756" xr:uid="{00000000-0005-0000-0000-0000580A0000}"/>
    <cellStyle name="Encabezado 4 22 3" xfId="2757" xr:uid="{00000000-0005-0000-0000-0000590A0000}"/>
    <cellStyle name="Encabezado 4 23" xfId="2758" xr:uid="{00000000-0005-0000-0000-00005A0A0000}"/>
    <cellStyle name="Encabezado 4 23 2" xfId="2759" xr:uid="{00000000-0005-0000-0000-00005B0A0000}"/>
    <cellStyle name="Encabezado 4 23 3" xfId="2760" xr:uid="{00000000-0005-0000-0000-00005C0A0000}"/>
    <cellStyle name="Encabezado 4 24" xfId="2761" xr:uid="{00000000-0005-0000-0000-00005D0A0000}"/>
    <cellStyle name="Encabezado 4 24 2" xfId="2762" xr:uid="{00000000-0005-0000-0000-00005E0A0000}"/>
    <cellStyle name="Encabezado 4 24 3" xfId="2763" xr:uid="{00000000-0005-0000-0000-00005F0A0000}"/>
    <cellStyle name="Encabezado 4 25" xfId="2764" xr:uid="{00000000-0005-0000-0000-0000600A0000}"/>
    <cellStyle name="Encabezado 4 25 2" xfId="2765" xr:uid="{00000000-0005-0000-0000-0000610A0000}"/>
    <cellStyle name="Encabezado 4 25 3" xfId="2766" xr:uid="{00000000-0005-0000-0000-0000620A0000}"/>
    <cellStyle name="Encabezado 4 26" xfId="2767" xr:uid="{00000000-0005-0000-0000-0000630A0000}"/>
    <cellStyle name="Encabezado 4 26 2" xfId="2768" xr:uid="{00000000-0005-0000-0000-0000640A0000}"/>
    <cellStyle name="Encabezado 4 26 3" xfId="2769" xr:uid="{00000000-0005-0000-0000-0000650A0000}"/>
    <cellStyle name="Encabezado 4 27" xfId="2770" xr:uid="{00000000-0005-0000-0000-0000660A0000}"/>
    <cellStyle name="Encabezado 4 27 2" xfId="2771" xr:uid="{00000000-0005-0000-0000-0000670A0000}"/>
    <cellStyle name="Encabezado 4 27 3" xfId="2772" xr:uid="{00000000-0005-0000-0000-0000680A0000}"/>
    <cellStyle name="Encabezado 4 28" xfId="2773" xr:uid="{00000000-0005-0000-0000-0000690A0000}"/>
    <cellStyle name="Encabezado 4 28 2" xfId="2774" xr:uid="{00000000-0005-0000-0000-00006A0A0000}"/>
    <cellStyle name="Encabezado 4 28 3" xfId="2775" xr:uid="{00000000-0005-0000-0000-00006B0A0000}"/>
    <cellStyle name="Encabezado 4 29" xfId="2776" xr:uid="{00000000-0005-0000-0000-00006C0A0000}"/>
    <cellStyle name="Encabezado 4 29 2" xfId="2777" xr:uid="{00000000-0005-0000-0000-00006D0A0000}"/>
    <cellStyle name="Encabezado 4 29 3" xfId="2778" xr:uid="{00000000-0005-0000-0000-00006E0A0000}"/>
    <cellStyle name="Encabezado 4 3" xfId="2779" xr:uid="{00000000-0005-0000-0000-00006F0A0000}"/>
    <cellStyle name="Encabezado 4 3 2" xfId="2780" xr:uid="{00000000-0005-0000-0000-0000700A0000}"/>
    <cellStyle name="Encabezado 4 3 3" xfId="2781" xr:uid="{00000000-0005-0000-0000-0000710A0000}"/>
    <cellStyle name="Encabezado 4 30" xfId="2782" xr:uid="{00000000-0005-0000-0000-0000720A0000}"/>
    <cellStyle name="Encabezado 4 30 2" xfId="2783" xr:uid="{00000000-0005-0000-0000-0000730A0000}"/>
    <cellStyle name="Encabezado 4 30 3" xfId="2784" xr:uid="{00000000-0005-0000-0000-0000740A0000}"/>
    <cellStyle name="Encabezado 4 31" xfId="2785" xr:uid="{00000000-0005-0000-0000-0000750A0000}"/>
    <cellStyle name="Encabezado 4 31 2" xfId="2786" xr:uid="{00000000-0005-0000-0000-0000760A0000}"/>
    <cellStyle name="Encabezado 4 31 3" xfId="2787" xr:uid="{00000000-0005-0000-0000-0000770A0000}"/>
    <cellStyle name="Encabezado 4 32" xfId="2788" xr:uid="{00000000-0005-0000-0000-0000780A0000}"/>
    <cellStyle name="Encabezado 4 32 2" xfId="2789" xr:uid="{00000000-0005-0000-0000-0000790A0000}"/>
    <cellStyle name="Encabezado 4 32 3" xfId="2790" xr:uid="{00000000-0005-0000-0000-00007A0A0000}"/>
    <cellStyle name="Encabezado 4 33" xfId="2791" xr:uid="{00000000-0005-0000-0000-00007B0A0000}"/>
    <cellStyle name="Encabezado 4 33 2" xfId="2792" xr:uid="{00000000-0005-0000-0000-00007C0A0000}"/>
    <cellStyle name="Encabezado 4 33 3" xfId="2793" xr:uid="{00000000-0005-0000-0000-00007D0A0000}"/>
    <cellStyle name="Encabezado 4 34" xfId="2794" xr:uid="{00000000-0005-0000-0000-00007E0A0000}"/>
    <cellStyle name="Encabezado 4 34 2" xfId="2795" xr:uid="{00000000-0005-0000-0000-00007F0A0000}"/>
    <cellStyle name="Encabezado 4 34 3" xfId="2796" xr:uid="{00000000-0005-0000-0000-0000800A0000}"/>
    <cellStyle name="Encabezado 4 35" xfId="2797" xr:uid="{00000000-0005-0000-0000-0000810A0000}"/>
    <cellStyle name="Encabezado 4 35 2" xfId="2798" xr:uid="{00000000-0005-0000-0000-0000820A0000}"/>
    <cellStyle name="Encabezado 4 35 3" xfId="2799" xr:uid="{00000000-0005-0000-0000-0000830A0000}"/>
    <cellStyle name="Encabezado 4 36" xfId="2800" xr:uid="{00000000-0005-0000-0000-0000840A0000}"/>
    <cellStyle name="Encabezado 4 36 2" xfId="2801" xr:uid="{00000000-0005-0000-0000-0000850A0000}"/>
    <cellStyle name="Encabezado 4 36 3" xfId="2802" xr:uid="{00000000-0005-0000-0000-0000860A0000}"/>
    <cellStyle name="Encabezado 4 37" xfId="2803" xr:uid="{00000000-0005-0000-0000-0000870A0000}"/>
    <cellStyle name="Encabezado 4 37 2" xfId="2804" xr:uid="{00000000-0005-0000-0000-0000880A0000}"/>
    <cellStyle name="Encabezado 4 37 3" xfId="2805" xr:uid="{00000000-0005-0000-0000-0000890A0000}"/>
    <cellStyle name="Encabezado 4 38" xfId="2806" xr:uid="{00000000-0005-0000-0000-00008A0A0000}"/>
    <cellStyle name="Encabezado 4 38 2" xfId="2807" xr:uid="{00000000-0005-0000-0000-00008B0A0000}"/>
    <cellStyle name="Encabezado 4 38 3" xfId="2808" xr:uid="{00000000-0005-0000-0000-00008C0A0000}"/>
    <cellStyle name="Encabezado 4 39" xfId="2809" xr:uid="{00000000-0005-0000-0000-00008D0A0000}"/>
    <cellStyle name="Encabezado 4 39 2" xfId="2810" xr:uid="{00000000-0005-0000-0000-00008E0A0000}"/>
    <cellStyle name="Encabezado 4 39 3" xfId="2811" xr:uid="{00000000-0005-0000-0000-00008F0A0000}"/>
    <cellStyle name="Encabezado 4 4" xfId="2812" xr:uid="{00000000-0005-0000-0000-0000900A0000}"/>
    <cellStyle name="Encabezado 4 4 2" xfId="2813" xr:uid="{00000000-0005-0000-0000-0000910A0000}"/>
    <cellStyle name="Encabezado 4 4 3" xfId="2814" xr:uid="{00000000-0005-0000-0000-0000920A0000}"/>
    <cellStyle name="Encabezado 4 40" xfId="2815" xr:uid="{00000000-0005-0000-0000-0000930A0000}"/>
    <cellStyle name="Encabezado 4 41" xfId="2816" xr:uid="{00000000-0005-0000-0000-0000940A0000}"/>
    <cellStyle name="Encabezado 4 5" xfId="2817" xr:uid="{00000000-0005-0000-0000-0000950A0000}"/>
    <cellStyle name="Encabezado 4 5 2" xfId="2818" xr:uid="{00000000-0005-0000-0000-0000960A0000}"/>
    <cellStyle name="Encabezado 4 5 3" xfId="2819" xr:uid="{00000000-0005-0000-0000-0000970A0000}"/>
    <cellStyle name="Encabezado 4 6" xfId="2820" xr:uid="{00000000-0005-0000-0000-0000980A0000}"/>
    <cellStyle name="Encabezado 4 6 2" xfId="2821" xr:uid="{00000000-0005-0000-0000-0000990A0000}"/>
    <cellStyle name="Encabezado 4 6 3" xfId="2822" xr:uid="{00000000-0005-0000-0000-00009A0A0000}"/>
    <cellStyle name="Encabezado 4 7" xfId="2823" xr:uid="{00000000-0005-0000-0000-00009B0A0000}"/>
    <cellStyle name="Encabezado 4 7 2" xfId="2824" xr:uid="{00000000-0005-0000-0000-00009C0A0000}"/>
    <cellStyle name="Encabezado 4 7 3" xfId="2825" xr:uid="{00000000-0005-0000-0000-00009D0A0000}"/>
    <cellStyle name="Encabezado 4 8" xfId="2826" xr:uid="{00000000-0005-0000-0000-00009E0A0000}"/>
    <cellStyle name="Encabezado 4 8 2" xfId="2827" xr:uid="{00000000-0005-0000-0000-00009F0A0000}"/>
    <cellStyle name="Encabezado 4 8 3" xfId="2828" xr:uid="{00000000-0005-0000-0000-0000A00A0000}"/>
    <cellStyle name="Encabezado 4 9" xfId="2829" xr:uid="{00000000-0005-0000-0000-0000A10A0000}"/>
    <cellStyle name="Encabezado 4 9 2" xfId="2830" xr:uid="{00000000-0005-0000-0000-0000A20A0000}"/>
    <cellStyle name="Encabezado 4 9 3" xfId="2831" xr:uid="{00000000-0005-0000-0000-0000A30A0000}"/>
    <cellStyle name="Énfasis1 10" xfId="2832" xr:uid="{00000000-0005-0000-0000-0000A40A0000}"/>
    <cellStyle name="Énfasis1 10 2" xfId="2833" xr:uid="{00000000-0005-0000-0000-0000A50A0000}"/>
    <cellStyle name="Énfasis1 10 3" xfId="2834" xr:uid="{00000000-0005-0000-0000-0000A60A0000}"/>
    <cellStyle name="Énfasis1 11" xfId="2835" xr:uid="{00000000-0005-0000-0000-0000A70A0000}"/>
    <cellStyle name="Énfasis1 11 2" xfId="2836" xr:uid="{00000000-0005-0000-0000-0000A80A0000}"/>
    <cellStyle name="Énfasis1 11 3" xfId="2837" xr:uid="{00000000-0005-0000-0000-0000A90A0000}"/>
    <cellStyle name="Énfasis1 12" xfId="2838" xr:uid="{00000000-0005-0000-0000-0000AA0A0000}"/>
    <cellStyle name="Énfasis1 12 2" xfId="2839" xr:uid="{00000000-0005-0000-0000-0000AB0A0000}"/>
    <cellStyle name="Énfasis1 12 3" xfId="2840" xr:uid="{00000000-0005-0000-0000-0000AC0A0000}"/>
    <cellStyle name="Énfasis1 13" xfId="2841" xr:uid="{00000000-0005-0000-0000-0000AD0A0000}"/>
    <cellStyle name="Énfasis1 13 2" xfId="2842" xr:uid="{00000000-0005-0000-0000-0000AE0A0000}"/>
    <cellStyle name="Énfasis1 13 3" xfId="2843" xr:uid="{00000000-0005-0000-0000-0000AF0A0000}"/>
    <cellStyle name="Énfasis1 14" xfId="2844" xr:uid="{00000000-0005-0000-0000-0000B00A0000}"/>
    <cellStyle name="Énfasis1 14 2" xfId="2845" xr:uid="{00000000-0005-0000-0000-0000B10A0000}"/>
    <cellStyle name="Énfasis1 14 3" xfId="2846" xr:uid="{00000000-0005-0000-0000-0000B20A0000}"/>
    <cellStyle name="Énfasis1 15" xfId="2847" xr:uid="{00000000-0005-0000-0000-0000B30A0000}"/>
    <cellStyle name="Énfasis1 15 2" xfId="2848" xr:uid="{00000000-0005-0000-0000-0000B40A0000}"/>
    <cellStyle name="Énfasis1 15 3" xfId="2849" xr:uid="{00000000-0005-0000-0000-0000B50A0000}"/>
    <cellStyle name="Énfasis1 16" xfId="2850" xr:uid="{00000000-0005-0000-0000-0000B60A0000}"/>
    <cellStyle name="Énfasis1 16 2" xfId="2851" xr:uid="{00000000-0005-0000-0000-0000B70A0000}"/>
    <cellStyle name="Énfasis1 16 3" xfId="2852" xr:uid="{00000000-0005-0000-0000-0000B80A0000}"/>
    <cellStyle name="Énfasis1 17" xfId="2853" xr:uid="{00000000-0005-0000-0000-0000B90A0000}"/>
    <cellStyle name="Énfasis1 17 2" xfId="2854" xr:uid="{00000000-0005-0000-0000-0000BA0A0000}"/>
    <cellStyle name="Énfasis1 17 3" xfId="2855" xr:uid="{00000000-0005-0000-0000-0000BB0A0000}"/>
    <cellStyle name="Énfasis1 18" xfId="2856" xr:uid="{00000000-0005-0000-0000-0000BC0A0000}"/>
    <cellStyle name="Énfasis1 18 2" xfId="2857" xr:uid="{00000000-0005-0000-0000-0000BD0A0000}"/>
    <cellStyle name="Énfasis1 18 3" xfId="2858" xr:uid="{00000000-0005-0000-0000-0000BE0A0000}"/>
    <cellStyle name="Énfasis1 19" xfId="2859" xr:uid="{00000000-0005-0000-0000-0000BF0A0000}"/>
    <cellStyle name="Énfasis1 19 2" xfId="2860" xr:uid="{00000000-0005-0000-0000-0000C00A0000}"/>
    <cellStyle name="Énfasis1 19 3" xfId="2861" xr:uid="{00000000-0005-0000-0000-0000C10A0000}"/>
    <cellStyle name="Énfasis1 2" xfId="76" xr:uid="{00000000-0005-0000-0000-0000C20A0000}"/>
    <cellStyle name="Énfasis1 2 2" xfId="2862" xr:uid="{00000000-0005-0000-0000-0000C30A0000}"/>
    <cellStyle name="Énfasis1 2 2 2" xfId="2863" xr:uid="{00000000-0005-0000-0000-0000C40A0000}"/>
    <cellStyle name="Énfasis1 2 2 3" xfId="2864" xr:uid="{00000000-0005-0000-0000-0000C50A0000}"/>
    <cellStyle name="Énfasis1 2 3" xfId="2865" xr:uid="{00000000-0005-0000-0000-0000C60A0000}"/>
    <cellStyle name="Énfasis1 20" xfId="2866" xr:uid="{00000000-0005-0000-0000-0000C70A0000}"/>
    <cellStyle name="Énfasis1 20 2" xfId="2867" xr:uid="{00000000-0005-0000-0000-0000C80A0000}"/>
    <cellStyle name="Énfasis1 20 3" xfId="2868" xr:uid="{00000000-0005-0000-0000-0000C90A0000}"/>
    <cellStyle name="Énfasis1 21" xfId="2869" xr:uid="{00000000-0005-0000-0000-0000CA0A0000}"/>
    <cellStyle name="Énfasis1 21 2" xfId="2870" xr:uid="{00000000-0005-0000-0000-0000CB0A0000}"/>
    <cellStyle name="Énfasis1 21 3" xfId="2871" xr:uid="{00000000-0005-0000-0000-0000CC0A0000}"/>
    <cellStyle name="Énfasis1 22" xfId="2872" xr:uid="{00000000-0005-0000-0000-0000CD0A0000}"/>
    <cellStyle name="Énfasis1 22 2" xfId="2873" xr:uid="{00000000-0005-0000-0000-0000CE0A0000}"/>
    <cellStyle name="Énfasis1 22 3" xfId="2874" xr:uid="{00000000-0005-0000-0000-0000CF0A0000}"/>
    <cellStyle name="Énfasis1 23" xfId="2875" xr:uid="{00000000-0005-0000-0000-0000D00A0000}"/>
    <cellStyle name="Énfasis1 23 2" xfId="2876" xr:uid="{00000000-0005-0000-0000-0000D10A0000}"/>
    <cellStyle name="Énfasis1 23 3" xfId="2877" xr:uid="{00000000-0005-0000-0000-0000D20A0000}"/>
    <cellStyle name="Énfasis1 24" xfId="2878" xr:uid="{00000000-0005-0000-0000-0000D30A0000}"/>
    <cellStyle name="Énfasis1 24 2" xfId="2879" xr:uid="{00000000-0005-0000-0000-0000D40A0000}"/>
    <cellStyle name="Énfasis1 24 3" xfId="2880" xr:uid="{00000000-0005-0000-0000-0000D50A0000}"/>
    <cellStyle name="Énfasis1 25" xfId="2881" xr:uid="{00000000-0005-0000-0000-0000D60A0000}"/>
    <cellStyle name="Énfasis1 25 2" xfId="2882" xr:uid="{00000000-0005-0000-0000-0000D70A0000}"/>
    <cellStyle name="Énfasis1 25 3" xfId="2883" xr:uid="{00000000-0005-0000-0000-0000D80A0000}"/>
    <cellStyle name="Énfasis1 26" xfId="2884" xr:uid="{00000000-0005-0000-0000-0000D90A0000}"/>
    <cellStyle name="Énfasis1 26 2" xfId="2885" xr:uid="{00000000-0005-0000-0000-0000DA0A0000}"/>
    <cellStyle name="Énfasis1 26 3" xfId="2886" xr:uid="{00000000-0005-0000-0000-0000DB0A0000}"/>
    <cellStyle name="Énfasis1 27" xfId="2887" xr:uid="{00000000-0005-0000-0000-0000DC0A0000}"/>
    <cellStyle name="Énfasis1 27 2" xfId="2888" xr:uid="{00000000-0005-0000-0000-0000DD0A0000}"/>
    <cellStyle name="Énfasis1 27 3" xfId="2889" xr:uid="{00000000-0005-0000-0000-0000DE0A0000}"/>
    <cellStyle name="Énfasis1 28" xfId="2890" xr:uid="{00000000-0005-0000-0000-0000DF0A0000}"/>
    <cellStyle name="Énfasis1 28 2" xfId="2891" xr:uid="{00000000-0005-0000-0000-0000E00A0000}"/>
    <cellStyle name="Énfasis1 28 3" xfId="2892" xr:uid="{00000000-0005-0000-0000-0000E10A0000}"/>
    <cellStyle name="Énfasis1 29" xfId="2893" xr:uid="{00000000-0005-0000-0000-0000E20A0000}"/>
    <cellStyle name="Énfasis1 29 2" xfId="2894" xr:uid="{00000000-0005-0000-0000-0000E30A0000}"/>
    <cellStyle name="Énfasis1 29 3" xfId="2895" xr:uid="{00000000-0005-0000-0000-0000E40A0000}"/>
    <cellStyle name="Énfasis1 3" xfId="2896" xr:uid="{00000000-0005-0000-0000-0000E50A0000}"/>
    <cellStyle name="Énfasis1 3 2" xfId="2897" xr:uid="{00000000-0005-0000-0000-0000E60A0000}"/>
    <cellStyle name="Énfasis1 3 3" xfId="2898" xr:uid="{00000000-0005-0000-0000-0000E70A0000}"/>
    <cellStyle name="Énfasis1 30" xfId="2899" xr:uid="{00000000-0005-0000-0000-0000E80A0000}"/>
    <cellStyle name="Énfasis1 30 2" xfId="2900" xr:uid="{00000000-0005-0000-0000-0000E90A0000}"/>
    <cellStyle name="Énfasis1 30 3" xfId="2901" xr:uid="{00000000-0005-0000-0000-0000EA0A0000}"/>
    <cellStyle name="Énfasis1 31" xfId="2902" xr:uid="{00000000-0005-0000-0000-0000EB0A0000}"/>
    <cellStyle name="Énfasis1 31 2" xfId="2903" xr:uid="{00000000-0005-0000-0000-0000EC0A0000}"/>
    <cellStyle name="Énfasis1 31 3" xfId="2904" xr:uid="{00000000-0005-0000-0000-0000ED0A0000}"/>
    <cellStyle name="Énfasis1 32" xfId="2905" xr:uid="{00000000-0005-0000-0000-0000EE0A0000}"/>
    <cellStyle name="Énfasis1 32 2" xfId="2906" xr:uid="{00000000-0005-0000-0000-0000EF0A0000}"/>
    <cellStyle name="Énfasis1 32 3" xfId="2907" xr:uid="{00000000-0005-0000-0000-0000F00A0000}"/>
    <cellStyle name="Énfasis1 33" xfId="2908" xr:uid="{00000000-0005-0000-0000-0000F10A0000}"/>
    <cellStyle name="Énfasis1 33 2" xfId="2909" xr:uid="{00000000-0005-0000-0000-0000F20A0000}"/>
    <cellStyle name="Énfasis1 33 3" xfId="2910" xr:uid="{00000000-0005-0000-0000-0000F30A0000}"/>
    <cellStyle name="Énfasis1 34" xfId="2911" xr:uid="{00000000-0005-0000-0000-0000F40A0000}"/>
    <cellStyle name="Énfasis1 34 2" xfId="2912" xr:uid="{00000000-0005-0000-0000-0000F50A0000}"/>
    <cellStyle name="Énfasis1 34 3" xfId="2913" xr:uid="{00000000-0005-0000-0000-0000F60A0000}"/>
    <cellStyle name="Énfasis1 35" xfId="2914" xr:uid="{00000000-0005-0000-0000-0000F70A0000}"/>
    <cellStyle name="Énfasis1 35 2" xfId="2915" xr:uid="{00000000-0005-0000-0000-0000F80A0000}"/>
    <cellStyle name="Énfasis1 35 3" xfId="2916" xr:uid="{00000000-0005-0000-0000-0000F90A0000}"/>
    <cellStyle name="Énfasis1 36" xfId="2917" xr:uid="{00000000-0005-0000-0000-0000FA0A0000}"/>
    <cellStyle name="Énfasis1 36 2" xfId="2918" xr:uid="{00000000-0005-0000-0000-0000FB0A0000}"/>
    <cellStyle name="Énfasis1 36 3" xfId="2919" xr:uid="{00000000-0005-0000-0000-0000FC0A0000}"/>
    <cellStyle name="Énfasis1 37" xfId="2920" xr:uid="{00000000-0005-0000-0000-0000FD0A0000}"/>
    <cellStyle name="Énfasis1 37 2" xfId="2921" xr:uid="{00000000-0005-0000-0000-0000FE0A0000}"/>
    <cellStyle name="Énfasis1 37 3" xfId="2922" xr:uid="{00000000-0005-0000-0000-0000FF0A0000}"/>
    <cellStyle name="Énfasis1 38" xfId="2923" xr:uid="{00000000-0005-0000-0000-0000000B0000}"/>
    <cellStyle name="Énfasis1 38 2" xfId="2924" xr:uid="{00000000-0005-0000-0000-0000010B0000}"/>
    <cellStyle name="Énfasis1 38 3" xfId="2925" xr:uid="{00000000-0005-0000-0000-0000020B0000}"/>
    <cellStyle name="Énfasis1 39" xfId="2926" xr:uid="{00000000-0005-0000-0000-0000030B0000}"/>
    <cellStyle name="Énfasis1 39 2" xfId="2927" xr:uid="{00000000-0005-0000-0000-0000040B0000}"/>
    <cellStyle name="Énfasis1 39 3" xfId="2928" xr:uid="{00000000-0005-0000-0000-0000050B0000}"/>
    <cellStyle name="Énfasis1 4" xfId="2929" xr:uid="{00000000-0005-0000-0000-0000060B0000}"/>
    <cellStyle name="Énfasis1 4 2" xfId="2930" xr:uid="{00000000-0005-0000-0000-0000070B0000}"/>
    <cellStyle name="Énfasis1 4 3" xfId="2931" xr:uid="{00000000-0005-0000-0000-0000080B0000}"/>
    <cellStyle name="Énfasis1 40" xfId="2932" xr:uid="{00000000-0005-0000-0000-0000090B0000}"/>
    <cellStyle name="Énfasis1 41" xfId="2933" xr:uid="{00000000-0005-0000-0000-00000A0B0000}"/>
    <cellStyle name="Énfasis1 5" xfId="2934" xr:uid="{00000000-0005-0000-0000-00000B0B0000}"/>
    <cellStyle name="Énfasis1 5 2" xfId="2935" xr:uid="{00000000-0005-0000-0000-00000C0B0000}"/>
    <cellStyle name="Énfasis1 5 3" xfId="2936" xr:uid="{00000000-0005-0000-0000-00000D0B0000}"/>
    <cellStyle name="Énfasis1 6" xfId="2937" xr:uid="{00000000-0005-0000-0000-00000E0B0000}"/>
    <cellStyle name="Énfasis1 6 2" xfId="2938" xr:uid="{00000000-0005-0000-0000-00000F0B0000}"/>
    <cellStyle name="Énfasis1 6 3" xfId="2939" xr:uid="{00000000-0005-0000-0000-0000100B0000}"/>
    <cellStyle name="Énfasis1 7" xfId="2940" xr:uid="{00000000-0005-0000-0000-0000110B0000}"/>
    <cellStyle name="Énfasis1 7 2" xfId="2941" xr:uid="{00000000-0005-0000-0000-0000120B0000}"/>
    <cellStyle name="Énfasis1 7 3" xfId="2942" xr:uid="{00000000-0005-0000-0000-0000130B0000}"/>
    <cellStyle name="Énfasis1 8" xfId="2943" xr:uid="{00000000-0005-0000-0000-0000140B0000}"/>
    <cellStyle name="Énfasis1 8 2" xfId="2944" xr:uid="{00000000-0005-0000-0000-0000150B0000}"/>
    <cellStyle name="Énfasis1 8 3" xfId="2945" xr:uid="{00000000-0005-0000-0000-0000160B0000}"/>
    <cellStyle name="Énfasis1 9" xfId="2946" xr:uid="{00000000-0005-0000-0000-0000170B0000}"/>
    <cellStyle name="Énfasis1 9 2" xfId="2947" xr:uid="{00000000-0005-0000-0000-0000180B0000}"/>
    <cellStyle name="Énfasis1 9 3" xfId="2948" xr:uid="{00000000-0005-0000-0000-0000190B0000}"/>
    <cellStyle name="Énfasis2 10" xfId="2949" xr:uid="{00000000-0005-0000-0000-00001A0B0000}"/>
    <cellStyle name="Énfasis2 10 2" xfId="2950" xr:uid="{00000000-0005-0000-0000-00001B0B0000}"/>
    <cellStyle name="Énfasis2 10 3" xfId="2951" xr:uid="{00000000-0005-0000-0000-00001C0B0000}"/>
    <cellStyle name="Énfasis2 11" xfId="2952" xr:uid="{00000000-0005-0000-0000-00001D0B0000}"/>
    <cellStyle name="Énfasis2 11 2" xfId="2953" xr:uid="{00000000-0005-0000-0000-00001E0B0000}"/>
    <cellStyle name="Énfasis2 11 3" xfId="2954" xr:uid="{00000000-0005-0000-0000-00001F0B0000}"/>
    <cellStyle name="Énfasis2 12" xfId="2955" xr:uid="{00000000-0005-0000-0000-0000200B0000}"/>
    <cellStyle name="Énfasis2 12 2" xfId="2956" xr:uid="{00000000-0005-0000-0000-0000210B0000}"/>
    <cellStyle name="Énfasis2 12 3" xfId="2957" xr:uid="{00000000-0005-0000-0000-0000220B0000}"/>
    <cellStyle name="Énfasis2 13" xfId="2958" xr:uid="{00000000-0005-0000-0000-0000230B0000}"/>
    <cellStyle name="Énfasis2 13 2" xfId="2959" xr:uid="{00000000-0005-0000-0000-0000240B0000}"/>
    <cellStyle name="Énfasis2 13 3" xfId="2960" xr:uid="{00000000-0005-0000-0000-0000250B0000}"/>
    <cellStyle name="Énfasis2 14" xfId="2961" xr:uid="{00000000-0005-0000-0000-0000260B0000}"/>
    <cellStyle name="Énfasis2 14 2" xfId="2962" xr:uid="{00000000-0005-0000-0000-0000270B0000}"/>
    <cellStyle name="Énfasis2 14 3" xfId="2963" xr:uid="{00000000-0005-0000-0000-0000280B0000}"/>
    <cellStyle name="Énfasis2 15" xfId="2964" xr:uid="{00000000-0005-0000-0000-0000290B0000}"/>
    <cellStyle name="Énfasis2 15 2" xfId="2965" xr:uid="{00000000-0005-0000-0000-00002A0B0000}"/>
    <cellStyle name="Énfasis2 15 3" xfId="2966" xr:uid="{00000000-0005-0000-0000-00002B0B0000}"/>
    <cellStyle name="Énfasis2 16" xfId="2967" xr:uid="{00000000-0005-0000-0000-00002C0B0000}"/>
    <cellStyle name="Énfasis2 16 2" xfId="2968" xr:uid="{00000000-0005-0000-0000-00002D0B0000}"/>
    <cellStyle name="Énfasis2 16 3" xfId="2969" xr:uid="{00000000-0005-0000-0000-00002E0B0000}"/>
    <cellStyle name="Énfasis2 17" xfId="2970" xr:uid="{00000000-0005-0000-0000-00002F0B0000}"/>
    <cellStyle name="Énfasis2 17 2" xfId="2971" xr:uid="{00000000-0005-0000-0000-0000300B0000}"/>
    <cellStyle name="Énfasis2 17 3" xfId="2972" xr:uid="{00000000-0005-0000-0000-0000310B0000}"/>
    <cellStyle name="Énfasis2 18" xfId="2973" xr:uid="{00000000-0005-0000-0000-0000320B0000}"/>
    <cellStyle name="Énfasis2 18 2" xfId="2974" xr:uid="{00000000-0005-0000-0000-0000330B0000}"/>
    <cellStyle name="Énfasis2 18 3" xfId="2975" xr:uid="{00000000-0005-0000-0000-0000340B0000}"/>
    <cellStyle name="Énfasis2 19" xfId="2976" xr:uid="{00000000-0005-0000-0000-0000350B0000}"/>
    <cellStyle name="Énfasis2 19 2" xfId="2977" xr:uid="{00000000-0005-0000-0000-0000360B0000}"/>
    <cellStyle name="Énfasis2 19 3" xfId="2978" xr:uid="{00000000-0005-0000-0000-0000370B0000}"/>
    <cellStyle name="Énfasis2 2" xfId="77" xr:uid="{00000000-0005-0000-0000-0000380B0000}"/>
    <cellStyle name="Énfasis2 2 2" xfId="2979" xr:uid="{00000000-0005-0000-0000-0000390B0000}"/>
    <cellStyle name="Énfasis2 2 2 2" xfId="2980" xr:uid="{00000000-0005-0000-0000-00003A0B0000}"/>
    <cellStyle name="Énfasis2 2 2 3" xfId="2981" xr:uid="{00000000-0005-0000-0000-00003B0B0000}"/>
    <cellStyle name="Énfasis2 2 3" xfId="2982" xr:uid="{00000000-0005-0000-0000-00003C0B0000}"/>
    <cellStyle name="Énfasis2 20" xfId="2983" xr:uid="{00000000-0005-0000-0000-00003D0B0000}"/>
    <cellStyle name="Énfasis2 20 2" xfId="2984" xr:uid="{00000000-0005-0000-0000-00003E0B0000}"/>
    <cellStyle name="Énfasis2 20 3" xfId="2985" xr:uid="{00000000-0005-0000-0000-00003F0B0000}"/>
    <cellStyle name="Énfasis2 21" xfId="2986" xr:uid="{00000000-0005-0000-0000-0000400B0000}"/>
    <cellStyle name="Énfasis2 21 2" xfId="2987" xr:uid="{00000000-0005-0000-0000-0000410B0000}"/>
    <cellStyle name="Énfasis2 21 3" xfId="2988" xr:uid="{00000000-0005-0000-0000-0000420B0000}"/>
    <cellStyle name="Énfasis2 22" xfId="2989" xr:uid="{00000000-0005-0000-0000-0000430B0000}"/>
    <cellStyle name="Énfasis2 22 2" xfId="2990" xr:uid="{00000000-0005-0000-0000-0000440B0000}"/>
    <cellStyle name="Énfasis2 22 3" xfId="2991" xr:uid="{00000000-0005-0000-0000-0000450B0000}"/>
    <cellStyle name="Énfasis2 23" xfId="2992" xr:uid="{00000000-0005-0000-0000-0000460B0000}"/>
    <cellStyle name="Énfasis2 23 2" xfId="2993" xr:uid="{00000000-0005-0000-0000-0000470B0000}"/>
    <cellStyle name="Énfasis2 23 3" xfId="2994" xr:uid="{00000000-0005-0000-0000-0000480B0000}"/>
    <cellStyle name="Énfasis2 24" xfId="2995" xr:uid="{00000000-0005-0000-0000-0000490B0000}"/>
    <cellStyle name="Énfasis2 24 2" xfId="2996" xr:uid="{00000000-0005-0000-0000-00004A0B0000}"/>
    <cellStyle name="Énfasis2 24 3" xfId="2997" xr:uid="{00000000-0005-0000-0000-00004B0B0000}"/>
    <cellStyle name="Énfasis2 25" xfId="2998" xr:uid="{00000000-0005-0000-0000-00004C0B0000}"/>
    <cellStyle name="Énfasis2 25 2" xfId="2999" xr:uid="{00000000-0005-0000-0000-00004D0B0000}"/>
    <cellStyle name="Énfasis2 25 3" xfId="3000" xr:uid="{00000000-0005-0000-0000-00004E0B0000}"/>
    <cellStyle name="Énfasis2 26" xfId="3001" xr:uid="{00000000-0005-0000-0000-00004F0B0000}"/>
    <cellStyle name="Énfasis2 26 2" xfId="3002" xr:uid="{00000000-0005-0000-0000-0000500B0000}"/>
    <cellStyle name="Énfasis2 26 3" xfId="3003" xr:uid="{00000000-0005-0000-0000-0000510B0000}"/>
    <cellStyle name="Énfasis2 27" xfId="3004" xr:uid="{00000000-0005-0000-0000-0000520B0000}"/>
    <cellStyle name="Énfasis2 27 2" xfId="3005" xr:uid="{00000000-0005-0000-0000-0000530B0000}"/>
    <cellStyle name="Énfasis2 27 3" xfId="3006" xr:uid="{00000000-0005-0000-0000-0000540B0000}"/>
    <cellStyle name="Énfasis2 28" xfId="3007" xr:uid="{00000000-0005-0000-0000-0000550B0000}"/>
    <cellStyle name="Énfasis2 28 2" xfId="3008" xr:uid="{00000000-0005-0000-0000-0000560B0000}"/>
    <cellStyle name="Énfasis2 28 3" xfId="3009" xr:uid="{00000000-0005-0000-0000-0000570B0000}"/>
    <cellStyle name="Énfasis2 29" xfId="3010" xr:uid="{00000000-0005-0000-0000-0000580B0000}"/>
    <cellStyle name="Énfasis2 29 2" xfId="3011" xr:uid="{00000000-0005-0000-0000-0000590B0000}"/>
    <cellStyle name="Énfasis2 29 3" xfId="3012" xr:uid="{00000000-0005-0000-0000-00005A0B0000}"/>
    <cellStyle name="Énfasis2 3" xfId="3013" xr:uid="{00000000-0005-0000-0000-00005B0B0000}"/>
    <cellStyle name="Énfasis2 3 2" xfId="3014" xr:uid="{00000000-0005-0000-0000-00005C0B0000}"/>
    <cellStyle name="Énfasis2 3 3" xfId="3015" xr:uid="{00000000-0005-0000-0000-00005D0B0000}"/>
    <cellStyle name="Énfasis2 30" xfId="3016" xr:uid="{00000000-0005-0000-0000-00005E0B0000}"/>
    <cellStyle name="Énfasis2 30 2" xfId="3017" xr:uid="{00000000-0005-0000-0000-00005F0B0000}"/>
    <cellStyle name="Énfasis2 30 3" xfId="3018" xr:uid="{00000000-0005-0000-0000-0000600B0000}"/>
    <cellStyle name="Énfasis2 31" xfId="3019" xr:uid="{00000000-0005-0000-0000-0000610B0000}"/>
    <cellStyle name="Énfasis2 31 2" xfId="3020" xr:uid="{00000000-0005-0000-0000-0000620B0000}"/>
    <cellStyle name="Énfasis2 31 3" xfId="3021" xr:uid="{00000000-0005-0000-0000-0000630B0000}"/>
    <cellStyle name="Énfasis2 32" xfId="3022" xr:uid="{00000000-0005-0000-0000-0000640B0000}"/>
    <cellStyle name="Énfasis2 32 2" xfId="3023" xr:uid="{00000000-0005-0000-0000-0000650B0000}"/>
    <cellStyle name="Énfasis2 32 3" xfId="3024" xr:uid="{00000000-0005-0000-0000-0000660B0000}"/>
    <cellStyle name="Énfasis2 33" xfId="3025" xr:uid="{00000000-0005-0000-0000-0000670B0000}"/>
    <cellStyle name="Énfasis2 33 2" xfId="3026" xr:uid="{00000000-0005-0000-0000-0000680B0000}"/>
    <cellStyle name="Énfasis2 33 3" xfId="3027" xr:uid="{00000000-0005-0000-0000-0000690B0000}"/>
    <cellStyle name="Énfasis2 34" xfId="3028" xr:uid="{00000000-0005-0000-0000-00006A0B0000}"/>
    <cellStyle name="Énfasis2 34 2" xfId="3029" xr:uid="{00000000-0005-0000-0000-00006B0B0000}"/>
    <cellStyle name="Énfasis2 34 3" xfId="3030" xr:uid="{00000000-0005-0000-0000-00006C0B0000}"/>
    <cellStyle name="Énfasis2 35" xfId="3031" xr:uid="{00000000-0005-0000-0000-00006D0B0000}"/>
    <cellStyle name="Énfasis2 35 2" xfId="3032" xr:uid="{00000000-0005-0000-0000-00006E0B0000}"/>
    <cellStyle name="Énfasis2 35 3" xfId="3033" xr:uid="{00000000-0005-0000-0000-00006F0B0000}"/>
    <cellStyle name="Énfasis2 36" xfId="3034" xr:uid="{00000000-0005-0000-0000-0000700B0000}"/>
    <cellStyle name="Énfasis2 36 2" xfId="3035" xr:uid="{00000000-0005-0000-0000-0000710B0000}"/>
    <cellStyle name="Énfasis2 36 3" xfId="3036" xr:uid="{00000000-0005-0000-0000-0000720B0000}"/>
    <cellStyle name="Énfasis2 37" xfId="3037" xr:uid="{00000000-0005-0000-0000-0000730B0000}"/>
    <cellStyle name="Énfasis2 37 2" xfId="3038" xr:uid="{00000000-0005-0000-0000-0000740B0000}"/>
    <cellStyle name="Énfasis2 37 3" xfId="3039" xr:uid="{00000000-0005-0000-0000-0000750B0000}"/>
    <cellStyle name="Énfasis2 38" xfId="3040" xr:uid="{00000000-0005-0000-0000-0000760B0000}"/>
    <cellStyle name="Énfasis2 38 2" xfId="3041" xr:uid="{00000000-0005-0000-0000-0000770B0000}"/>
    <cellStyle name="Énfasis2 38 3" xfId="3042" xr:uid="{00000000-0005-0000-0000-0000780B0000}"/>
    <cellStyle name="Énfasis2 39" xfId="3043" xr:uid="{00000000-0005-0000-0000-0000790B0000}"/>
    <cellStyle name="Énfasis2 39 2" xfId="3044" xr:uid="{00000000-0005-0000-0000-00007A0B0000}"/>
    <cellStyle name="Énfasis2 39 3" xfId="3045" xr:uid="{00000000-0005-0000-0000-00007B0B0000}"/>
    <cellStyle name="Énfasis2 4" xfId="3046" xr:uid="{00000000-0005-0000-0000-00007C0B0000}"/>
    <cellStyle name="Énfasis2 4 2" xfId="3047" xr:uid="{00000000-0005-0000-0000-00007D0B0000}"/>
    <cellStyle name="Énfasis2 4 3" xfId="3048" xr:uid="{00000000-0005-0000-0000-00007E0B0000}"/>
    <cellStyle name="Énfasis2 40" xfId="3049" xr:uid="{00000000-0005-0000-0000-00007F0B0000}"/>
    <cellStyle name="Énfasis2 41" xfId="3050" xr:uid="{00000000-0005-0000-0000-0000800B0000}"/>
    <cellStyle name="Énfasis2 5" xfId="3051" xr:uid="{00000000-0005-0000-0000-0000810B0000}"/>
    <cellStyle name="Énfasis2 5 2" xfId="3052" xr:uid="{00000000-0005-0000-0000-0000820B0000}"/>
    <cellStyle name="Énfasis2 5 3" xfId="3053" xr:uid="{00000000-0005-0000-0000-0000830B0000}"/>
    <cellStyle name="Énfasis2 6" xfId="3054" xr:uid="{00000000-0005-0000-0000-0000840B0000}"/>
    <cellStyle name="Énfasis2 6 2" xfId="3055" xr:uid="{00000000-0005-0000-0000-0000850B0000}"/>
    <cellStyle name="Énfasis2 6 3" xfId="3056" xr:uid="{00000000-0005-0000-0000-0000860B0000}"/>
    <cellStyle name="Énfasis2 7" xfId="3057" xr:uid="{00000000-0005-0000-0000-0000870B0000}"/>
    <cellStyle name="Énfasis2 7 2" xfId="3058" xr:uid="{00000000-0005-0000-0000-0000880B0000}"/>
    <cellStyle name="Énfasis2 7 3" xfId="3059" xr:uid="{00000000-0005-0000-0000-0000890B0000}"/>
    <cellStyle name="Énfasis2 8" xfId="3060" xr:uid="{00000000-0005-0000-0000-00008A0B0000}"/>
    <cellStyle name="Énfasis2 8 2" xfId="3061" xr:uid="{00000000-0005-0000-0000-00008B0B0000}"/>
    <cellStyle name="Énfasis2 8 3" xfId="3062" xr:uid="{00000000-0005-0000-0000-00008C0B0000}"/>
    <cellStyle name="Énfasis2 9" xfId="3063" xr:uid="{00000000-0005-0000-0000-00008D0B0000}"/>
    <cellStyle name="Énfasis2 9 2" xfId="3064" xr:uid="{00000000-0005-0000-0000-00008E0B0000}"/>
    <cellStyle name="Énfasis2 9 3" xfId="3065" xr:uid="{00000000-0005-0000-0000-00008F0B0000}"/>
    <cellStyle name="Énfasis3 10" xfId="3066" xr:uid="{00000000-0005-0000-0000-0000900B0000}"/>
    <cellStyle name="Énfasis3 10 2" xfId="3067" xr:uid="{00000000-0005-0000-0000-0000910B0000}"/>
    <cellStyle name="Énfasis3 10 3" xfId="3068" xr:uid="{00000000-0005-0000-0000-0000920B0000}"/>
    <cellStyle name="Énfasis3 11" xfId="3069" xr:uid="{00000000-0005-0000-0000-0000930B0000}"/>
    <cellStyle name="Énfasis3 11 2" xfId="3070" xr:uid="{00000000-0005-0000-0000-0000940B0000}"/>
    <cellStyle name="Énfasis3 11 3" xfId="3071" xr:uid="{00000000-0005-0000-0000-0000950B0000}"/>
    <cellStyle name="Énfasis3 12" xfId="3072" xr:uid="{00000000-0005-0000-0000-0000960B0000}"/>
    <cellStyle name="Énfasis3 12 2" xfId="3073" xr:uid="{00000000-0005-0000-0000-0000970B0000}"/>
    <cellStyle name="Énfasis3 12 3" xfId="3074" xr:uid="{00000000-0005-0000-0000-0000980B0000}"/>
    <cellStyle name="Énfasis3 13" xfId="3075" xr:uid="{00000000-0005-0000-0000-0000990B0000}"/>
    <cellStyle name="Énfasis3 13 2" xfId="3076" xr:uid="{00000000-0005-0000-0000-00009A0B0000}"/>
    <cellStyle name="Énfasis3 13 3" xfId="3077" xr:uid="{00000000-0005-0000-0000-00009B0B0000}"/>
    <cellStyle name="Énfasis3 14" xfId="3078" xr:uid="{00000000-0005-0000-0000-00009C0B0000}"/>
    <cellStyle name="Énfasis3 14 2" xfId="3079" xr:uid="{00000000-0005-0000-0000-00009D0B0000}"/>
    <cellStyle name="Énfasis3 14 3" xfId="3080" xr:uid="{00000000-0005-0000-0000-00009E0B0000}"/>
    <cellStyle name="Énfasis3 15" xfId="3081" xr:uid="{00000000-0005-0000-0000-00009F0B0000}"/>
    <cellStyle name="Énfasis3 15 2" xfId="3082" xr:uid="{00000000-0005-0000-0000-0000A00B0000}"/>
    <cellStyle name="Énfasis3 15 3" xfId="3083" xr:uid="{00000000-0005-0000-0000-0000A10B0000}"/>
    <cellStyle name="Énfasis3 16" xfId="3084" xr:uid="{00000000-0005-0000-0000-0000A20B0000}"/>
    <cellStyle name="Énfasis3 16 2" xfId="3085" xr:uid="{00000000-0005-0000-0000-0000A30B0000}"/>
    <cellStyle name="Énfasis3 16 3" xfId="3086" xr:uid="{00000000-0005-0000-0000-0000A40B0000}"/>
    <cellStyle name="Énfasis3 17" xfId="3087" xr:uid="{00000000-0005-0000-0000-0000A50B0000}"/>
    <cellStyle name="Énfasis3 17 2" xfId="3088" xr:uid="{00000000-0005-0000-0000-0000A60B0000}"/>
    <cellStyle name="Énfasis3 17 3" xfId="3089" xr:uid="{00000000-0005-0000-0000-0000A70B0000}"/>
    <cellStyle name="Énfasis3 18" xfId="3090" xr:uid="{00000000-0005-0000-0000-0000A80B0000}"/>
    <cellStyle name="Énfasis3 18 2" xfId="3091" xr:uid="{00000000-0005-0000-0000-0000A90B0000}"/>
    <cellStyle name="Énfasis3 18 3" xfId="3092" xr:uid="{00000000-0005-0000-0000-0000AA0B0000}"/>
    <cellStyle name="Énfasis3 19" xfId="3093" xr:uid="{00000000-0005-0000-0000-0000AB0B0000}"/>
    <cellStyle name="Énfasis3 19 2" xfId="3094" xr:uid="{00000000-0005-0000-0000-0000AC0B0000}"/>
    <cellStyle name="Énfasis3 19 3" xfId="3095" xr:uid="{00000000-0005-0000-0000-0000AD0B0000}"/>
    <cellStyle name="Énfasis3 2" xfId="78" xr:uid="{00000000-0005-0000-0000-0000AE0B0000}"/>
    <cellStyle name="Énfasis3 2 2" xfId="3096" xr:uid="{00000000-0005-0000-0000-0000AF0B0000}"/>
    <cellStyle name="Énfasis3 2 2 2" xfId="3097" xr:uid="{00000000-0005-0000-0000-0000B00B0000}"/>
    <cellStyle name="Énfasis3 2 2 3" xfId="3098" xr:uid="{00000000-0005-0000-0000-0000B10B0000}"/>
    <cellStyle name="Énfasis3 2 3" xfId="3099" xr:uid="{00000000-0005-0000-0000-0000B20B0000}"/>
    <cellStyle name="Énfasis3 20" xfId="3100" xr:uid="{00000000-0005-0000-0000-0000B30B0000}"/>
    <cellStyle name="Énfasis3 20 2" xfId="3101" xr:uid="{00000000-0005-0000-0000-0000B40B0000}"/>
    <cellStyle name="Énfasis3 20 3" xfId="3102" xr:uid="{00000000-0005-0000-0000-0000B50B0000}"/>
    <cellStyle name="Énfasis3 21" xfId="3103" xr:uid="{00000000-0005-0000-0000-0000B60B0000}"/>
    <cellStyle name="Énfasis3 21 2" xfId="3104" xr:uid="{00000000-0005-0000-0000-0000B70B0000}"/>
    <cellStyle name="Énfasis3 21 3" xfId="3105" xr:uid="{00000000-0005-0000-0000-0000B80B0000}"/>
    <cellStyle name="Énfasis3 22" xfId="3106" xr:uid="{00000000-0005-0000-0000-0000B90B0000}"/>
    <cellStyle name="Énfasis3 22 2" xfId="3107" xr:uid="{00000000-0005-0000-0000-0000BA0B0000}"/>
    <cellStyle name="Énfasis3 22 3" xfId="3108" xr:uid="{00000000-0005-0000-0000-0000BB0B0000}"/>
    <cellStyle name="Énfasis3 23" xfId="3109" xr:uid="{00000000-0005-0000-0000-0000BC0B0000}"/>
    <cellStyle name="Énfasis3 23 2" xfId="3110" xr:uid="{00000000-0005-0000-0000-0000BD0B0000}"/>
    <cellStyle name="Énfasis3 23 3" xfId="3111" xr:uid="{00000000-0005-0000-0000-0000BE0B0000}"/>
    <cellStyle name="Énfasis3 24" xfId="3112" xr:uid="{00000000-0005-0000-0000-0000BF0B0000}"/>
    <cellStyle name="Énfasis3 24 2" xfId="3113" xr:uid="{00000000-0005-0000-0000-0000C00B0000}"/>
    <cellStyle name="Énfasis3 24 3" xfId="3114" xr:uid="{00000000-0005-0000-0000-0000C10B0000}"/>
    <cellStyle name="Énfasis3 25" xfId="3115" xr:uid="{00000000-0005-0000-0000-0000C20B0000}"/>
    <cellStyle name="Énfasis3 25 2" xfId="3116" xr:uid="{00000000-0005-0000-0000-0000C30B0000}"/>
    <cellStyle name="Énfasis3 25 3" xfId="3117" xr:uid="{00000000-0005-0000-0000-0000C40B0000}"/>
    <cellStyle name="Énfasis3 26" xfId="3118" xr:uid="{00000000-0005-0000-0000-0000C50B0000}"/>
    <cellStyle name="Énfasis3 26 2" xfId="3119" xr:uid="{00000000-0005-0000-0000-0000C60B0000}"/>
    <cellStyle name="Énfasis3 26 3" xfId="3120" xr:uid="{00000000-0005-0000-0000-0000C70B0000}"/>
    <cellStyle name="Énfasis3 27" xfId="3121" xr:uid="{00000000-0005-0000-0000-0000C80B0000}"/>
    <cellStyle name="Énfasis3 27 2" xfId="3122" xr:uid="{00000000-0005-0000-0000-0000C90B0000}"/>
    <cellStyle name="Énfasis3 27 3" xfId="3123" xr:uid="{00000000-0005-0000-0000-0000CA0B0000}"/>
    <cellStyle name="Énfasis3 28" xfId="3124" xr:uid="{00000000-0005-0000-0000-0000CB0B0000}"/>
    <cellStyle name="Énfasis3 28 2" xfId="3125" xr:uid="{00000000-0005-0000-0000-0000CC0B0000}"/>
    <cellStyle name="Énfasis3 28 3" xfId="3126" xr:uid="{00000000-0005-0000-0000-0000CD0B0000}"/>
    <cellStyle name="Énfasis3 29" xfId="3127" xr:uid="{00000000-0005-0000-0000-0000CE0B0000}"/>
    <cellStyle name="Énfasis3 29 2" xfId="3128" xr:uid="{00000000-0005-0000-0000-0000CF0B0000}"/>
    <cellStyle name="Énfasis3 29 3" xfId="3129" xr:uid="{00000000-0005-0000-0000-0000D00B0000}"/>
    <cellStyle name="Énfasis3 3" xfId="3130" xr:uid="{00000000-0005-0000-0000-0000D10B0000}"/>
    <cellStyle name="Énfasis3 3 2" xfId="3131" xr:uid="{00000000-0005-0000-0000-0000D20B0000}"/>
    <cellStyle name="Énfasis3 3 3" xfId="3132" xr:uid="{00000000-0005-0000-0000-0000D30B0000}"/>
    <cellStyle name="Énfasis3 30" xfId="3133" xr:uid="{00000000-0005-0000-0000-0000D40B0000}"/>
    <cellStyle name="Énfasis3 30 2" xfId="3134" xr:uid="{00000000-0005-0000-0000-0000D50B0000}"/>
    <cellStyle name="Énfasis3 30 3" xfId="3135" xr:uid="{00000000-0005-0000-0000-0000D60B0000}"/>
    <cellStyle name="Énfasis3 31" xfId="3136" xr:uid="{00000000-0005-0000-0000-0000D70B0000}"/>
    <cellStyle name="Énfasis3 31 2" xfId="3137" xr:uid="{00000000-0005-0000-0000-0000D80B0000}"/>
    <cellStyle name="Énfasis3 31 3" xfId="3138" xr:uid="{00000000-0005-0000-0000-0000D90B0000}"/>
    <cellStyle name="Énfasis3 32" xfId="3139" xr:uid="{00000000-0005-0000-0000-0000DA0B0000}"/>
    <cellStyle name="Énfasis3 32 2" xfId="3140" xr:uid="{00000000-0005-0000-0000-0000DB0B0000}"/>
    <cellStyle name="Énfasis3 32 3" xfId="3141" xr:uid="{00000000-0005-0000-0000-0000DC0B0000}"/>
    <cellStyle name="Énfasis3 33" xfId="3142" xr:uid="{00000000-0005-0000-0000-0000DD0B0000}"/>
    <cellStyle name="Énfasis3 33 2" xfId="3143" xr:uid="{00000000-0005-0000-0000-0000DE0B0000}"/>
    <cellStyle name="Énfasis3 33 3" xfId="3144" xr:uid="{00000000-0005-0000-0000-0000DF0B0000}"/>
    <cellStyle name="Énfasis3 34" xfId="3145" xr:uid="{00000000-0005-0000-0000-0000E00B0000}"/>
    <cellStyle name="Énfasis3 34 2" xfId="3146" xr:uid="{00000000-0005-0000-0000-0000E10B0000}"/>
    <cellStyle name="Énfasis3 34 3" xfId="3147" xr:uid="{00000000-0005-0000-0000-0000E20B0000}"/>
    <cellStyle name="Énfasis3 35" xfId="3148" xr:uid="{00000000-0005-0000-0000-0000E30B0000}"/>
    <cellStyle name="Énfasis3 35 2" xfId="3149" xr:uid="{00000000-0005-0000-0000-0000E40B0000}"/>
    <cellStyle name="Énfasis3 35 3" xfId="3150" xr:uid="{00000000-0005-0000-0000-0000E50B0000}"/>
    <cellStyle name="Énfasis3 36" xfId="3151" xr:uid="{00000000-0005-0000-0000-0000E60B0000}"/>
    <cellStyle name="Énfasis3 36 2" xfId="3152" xr:uid="{00000000-0005-0000-0000-0000E70B0000}"/>
    <cellStyle name="Énfasis3 36 3" xfId="3153" xr:uid="{00000000-0005-0000-0000-0000E80B0000}"/>
    <cellStyle name="Énfasis3 37" xfId="3154" xr:uid="{00000000-0005-0000-0000-0000E90B0000}"/>
    <cellStyle name="Énfasis3 37 2" xfId="3155" xr:uid="{00000000-0005-0000-0000-0000EA0B0000}"/>
    <cellStyle name="Énfasis3 37 3" xfId="3156" xr:uid="{00000000-0005-0000-0000-0000EB0B0000}"/>
    <cellStyle name="Énfasis3 38" xfId="3157" xr:uid="{00000000-0005-0000-0000-0000EC0B0000}"/>
    <cellStyle name="Énfasis3 38 2" xfId="3158" xr:uid="{00000000-0005-0000-0000-0000ED0B0000}"/>
    <cellStyle name="Énfasis3 38 3" xfId="3159" xr:uid="{00000000-0005-0000-0000-0000EE0B0000}"/>
    <cellStyle name="Énfasis3 39" xfId="3160" xr:uid="{00000000-0005-0000-0000-0000EF0B0000}"/>
    <cellStyle name="Énfasis3 39 2" xfId="3161" xr:uid="{00000000-0005-0000-0000-0000F00B0000}"/>
    <cellStyle name="Énfasis3 39 3" xfId="3162" xr:uid="{00000000-0005-0000-0000-0000F10B0000}"/>
    <cellStyle name="Énfasis3 4" xfId="3163" xr:uid="{00000000-0005-0000-0000-0000F20B0000}"/>
    <cellStyle name="Énfasis3 4 2" xfId="3164" xr:uid="{00000000-0005-0000-0000-0000F30B0000}"/>
    <cellStyle name="Énfasis3 4 3" xfId="3165" xr:uid="{00000000-0005-0000-0000-0000F40B0000}"/>
    <cellStyle name="Énfasis3 40" xfId="3166" xr:uid="{00000000-0005-0000-0000-0000F50B0000}"/>
    <cellStyle name="Énfasis3 41" xfId="3167" xr:uid="{00000000-0005-0000-0000-0000F60B0000}"/>
    <cellStyle name="Énfasis3 5" xfId="3168" xr:uid="{00000000-0005-0000-0000-0000F70B0000}"/>
    <cellStyle name="Énfasis3 5 2" xfId="3169" xr:uid="{00000000-0005-0000-0000-0000F80B0000}"/>
    <cellStyle name="Énfasis3 5 3" xfId="3170" xr:uid="{00000000-0005-0000-0000-0000F90B0000}"/>
    <cellStyle name="Énfasis3 6" xfId="3171" xr:uid="{00000000-0005-0000-0000-0000FA0B0000}"/>
    <cellStyle name="Énfasis3 6 2" xfId="3172" xr:uid="{00000000-0005-0000-0000-0000FB0B0000}"/>
    <cellStyle name="Énfasis3 6 3" xfId="3173" xr:uid="{00000000-0005-0000-0000-0000FC0B0000}"/>
    <cellStyle name="Énfasis3 7" xfId="3174" xr:uid="{00000000-0005-0000-0000-0000FD0B0000}"/>
    <cellStyle name="Énfasis3 7 2" xfId="3175" xr:uid="{00000000-0005-0000-0000-0000FE0B0000}"/>
    <cellStyle name="Énfasis3 7 3" xfId="3176" xr:uid="{00000000-0005-0000-0000-0000FF0B0000}"/>
    <cellStyle name="Énfasis3 8" xfId="3177" xr:uid="{00000000-0005-0000-0000-0000000C0000}"/>
    <cellStyle name="Énfasis3 8 2" xfId="3178" xr:uid="{00000000-0005-0000-0000-0000010C0000}"/>
    <cellStyle name="Énfasis3 8 3" xfId="3179" xr:uid="{00000000-0005-0000-0000-0000020C0000}"/>
    <cellStyle name="Énfasis3 9" xfId="3180" xr:uid="{00000000-0005-0000-0000-0000030C0000}"/>
    <cellStyle name="Énfasis3 9 2" xfId="3181" xr:uid="{00000000-0005-0000-0000-0000040C0000}"/>
    <cellStyle name="Énfasis3 9 3" xfId="3182" xr:uid="{00000000-0005-0000-0000-0000050C0000}"/>
    <cellStyle name="Énfasis4 10" xfId="3183" xr:uid="{00000000-0005-0000-0000-0000060C0000}"/>
    <cellStyle name="Énfasis4 10 2" xfId="3184" xr:uid="{00000000-0005-0000-0000-0000070C0000}"/>
    <cellStyle name="Énfasis4 10 3" xfId="3185" xr:uid="{00000000-0005-0000-0000-0000080C0000}"/>
    <cellStyle name="Énfasis4 11" xfId="3186" xr:uid="{00000000-0005-0000-0000-0000090C0000}"/>
    <cellStyle name="Énfasis4 11 2" xfId="3187" xr:uid="{00000000-0005-0000-0000-00000A0C0000}"/>
    <cellStyle name="Énfasis4 11 3" xfId="3188" xr:uid="{00000000-0005-0000-0000-00000B0C0000}"/>
    <cellStyle name="Énfasis4 12" xfId="3189" xr:uid="{00000000-0005-0000-0000-00000C0C0000}"/>
    <cellStyle name="Énfasis4 12 2" xfId="3190" xr:uid="{00000000-0005-0000-0000-00000D0C0000}"/>
    <cellStyle name="Énfasis4 12 3" xfId="3191" xr:uid="{00000000-0005-0000-0000-00000E0C0000}"/>
    <cellStyle name="Énfasis4 13" xfId="3192" xr:uid="{00000000-0005-0000-0000-00000F0C0000}"/>
    <cellStyle name="Énfasis4 13 2" xfId="3193" xr:uid="{00000000-0005-0000-0000-0000100C0000}"/>
    <cellStyle name="Énfasis4 13 3" xfId="3194" xr:uid="{00000000-0005-0000-0000-0000110C0000}"/>
    <cellStyle name="Énfasis4 14" xfId="3195" xr:uid="{00000000-0005-0000-0000-0000120C0000}"/>
    <cellStyle name="Énfasis4 14 2" xfId="3196" xr:uid="{00000000-0005-0000-0000-0000130C0000}"/>
    <cellStyle name="Énfasis4 14 3" xfId="3197" xr:uid="{00000000-0005-0000-0000-0000140C0000}"/>
    <cellStyle name="Énfasis4 15" xfId="3198" xr:uid="{00000000-0005-0000-0000-0000150C0000}"/>
    <cellStyle name="Énfasis4 15 2" xfId="3199" xr:uid="{00000000-0005-0000-0000-0000160C0000}"/>
    <cellStyle name="Énfasis4 15 3" xfId="3200" xr:uid="{00000000-0005-0000-0000-0000170C0000}"/>
    <cellStyle name="Énfasis4 16" xfId="3201" xr:uid="{00000000-0005-0000-0000-0000180C0000}"/>
    <cellStyle name="Énfasis4 16 2" xfId="3202" xr:uid="{00000000-0005-0000-0000-0000190C0000}"/>
    <cellStyle name="Énfasis4 16 3" xfId="3203" xr:uid="{00000000-0005-0000-0000-00001A0C0000}"/>
    <cellStyle name="Énfasis4 17" xfId="3204" xr:uid="{00000000-0005-0000-0000-00001B0C0000}"/>
    <cellStyle name="Énfasis4 17 2" xfId="3205" xr:uid="{00000000-0005-0000-0000-00001C0C0000}"/>
    <cellStyle name="Énfasis4 17 3" xfId="3206" xr:uid="{00000000-0005-0000-0000-00001D0C0000}"/>
    <cellStyle name="Énfasis4 18" xfId="3207" xr:uid="{00000000-0005-0000-0000-00001E0C0000}"/>
    <cellStyle name="Énfasis4 18 2" xfId="3208" xr:uid="{00000000-0005-0000-0000-00001F0C0000}"/>
    <cellStyle name="Énfasis4 18 3" xfId="3209" xr:uid="{00000000-0005-0000-0000-0000200C0000}"/>
    <cellStyle name="Énfasis4 19" xfId="3210" xr:uid="{00000000-0005-0000-0000-0000210C0000}"/>
    <cellStyle name="Énfasis4 19 2" xfId="3211" xr:uid="{00000000-0005-0000-0000-0000220C0000}"/>
    <cellStyle name="Énfasis4 19 3" xfId="3212" xr:uid="{00000000-0005-0000-0000-0000230C0000}"/>
    <cellStyle name="Énfasis4 2" xfId="79" xr:uid="{00000000-0005-0000-0000-0000240C0000}"/>
    <cellStyle name="Énfasis4 2 2" xfId="3213" xr:uid="{00000000-0005-0000-0000-0000250C0000}"/>
    <cellStyle name="Énfasis4 2 2 2" xfId="3214" xr:uid="{00000000-0005-0000-0000-0000260C0000}"/>
    <cellStyle name="Énfasis4 2 2 3" xfId="3215" xr:uid="{00000000-0005-0000-0000-0000270C0000}"/>
    <cellStyle name="Énfasis4 2 3" xfId="3216" xr:uid="{00000000-0005-0000-0000-0000280C0000}"/>
    <cellStyle name="Énfasis4 20" xfId="3217" xr:uid="{00000000-0005-0000-0000-0000290C0000}"/>
    <cellStyle name="Énfasis4 20 2" xfId="3218" xr:uid="{00000000-0005-0000-0000-00002A0C0000}"/>
    <cellStyle name="Énfasis4 20 3" xfId="3219" xr:uid="{00000000-0005-0000-0000-00002B0C0000}"/>
    <cellStyle name="Énfasis4 21" xfId="3220" xr:uid="{00000000-0005-0000-0000-00002C0C0000}"/>
    <cellStyle name="Énfasis4 21 2" xfId="3221" xr:uid="{00000000-0005-0000-0000-00002D0C0000}"/>
    <cellStyle name="Énfasis4 21 3" xfId="3222" xr:uid="{00000000-0005-0000-0000-00002E0C0000}"/>
    <cellStyle name="Énfasis4 22" xfId="3223" xr:uid="{00000000-0005-0000-0000-00002F0C0000}"/>
    <cellStyle name="Énfasis4 22 2" xfId="3224" xr:uid="{00000000-0005-0000-0000-0000300C0000}"/>
    <cellStyle name="Énfasis4 22 3" xfId="3225" xr:uid="{00000000-0005-0000-0000-0000310C0000}"/>
    <cellStyle name="Énfasis4 23" xfId="3226" xr:uid="{00000000-0005-0000-0000-0000320C0000}"/>
    <cellStyle name="Énfasis4 23 2" xfId="3227" xr:uid="{00000000-0005-0000-0000-0000330C0000}"/>
    <cellStyle name="Énfasis4 23 3" xfId="3228" xr:uid="{00000000-0005-0000-0000-0000340C0000}"/>
    <cellStyle name="Énfasis4 24" xfId="3229" xr:uid="{00000000-0005-0000-0000-0000350C0000}"/>
    <cellStyle name="Énfasis4 24 2" xfId="3230" xr:uid="{00000000-0005-0000-0000-0000360C0000}"/>
    <cellStyle name="Énfasis4 24 3" xfId="3231" xr:uid="{00000000-0005-0000-0000-0000370C0000}"/>
    <cellStyle name="Énfasis4 25" xfId="3232" xr:uid="{00000000-0005-0000-0000-0000380C0000}"/>
    <cellStyle name="Énfasis4 25 2" xfId="3233" xr:uid="{00000000-0005-0000-0000-0000390C0000}"/>
    <cellStyle name="Énfasis4 25 3" xfId="3234" xr:uid="{00000000-0005-0000-0000-00003A0C0000}"/>
    <cellStyle name="Énfasis4 26" xfId="3235" xr:uid="{00000000-0005-0000-0000-00003B0C0000}"/>
    <cellStyle name="Énfasis4 26 2" xfId="3236" xr:uid="{00000000-0005-0000-0000-00003C0C0000}"/>
    <cellStyle name="Énfasis4 26 3" xfId="3237" xr:uid="{00000000-0005-0000-0000-00003D0C0000}"/>
    <cellStyle name="Énfasis4 27" xfId="3238" xr:uid="{00000000-0005-0000-0000-00003E0C0000}"/>
    <cellStyle name="Énfasis4 27 2" xfId="3239" xr:uid="{00000000-0005-0000-0000-00003F0C0000}"/>
    <cellStyle name="Énfasis4 27 3" xfId="3240" xr:uid="{00000000-0005-0000-0000-0000400C0000}"/>
    <cellStyle name="Énfasis4 28" xfId="3241" xr:uid="{00000000-0005-0000-0000-0000410C0000}"/>
    <cellStyle name="Énfasis4 28 2" xfId="3242" xr:uid="{00000000-0005-0000-0000-0000420C0000}"/>
    <cellStyle name="Énfasis4 28 3" xfId="3243" xr:uid="{00000000-0005-0000-0000-0000430C0000}"/>
    <cellStyle name="Énfasis4 29" xfId="3244" xr:uid="{00000000-0005-0000-0000-0000440C0000}"/>
    <cellStyle name="Énfasis4 29 2" xfId="3245" xr:uid="{00000000-0005-0000-0000-0000450C0000}"/>
    <cellStyle name="Énfasis4 29 3" xfId="3246" xr:uid="{00000000-0005-0000-0000-0000460C0000}"/>
    <cellStyle name="Énfasis4 3" xfId="3247" xr:uid="{00000000-0005-0000-0000-0000470C0000}"/>
    <cellStyle name="Énfasis4 3 2" xfId="3248" xr:uid="{00000000-0005-0000-0000-0000480C0000}"/>
    <cellStyle name="Énfasis4 3 3" xfId="3249" xr:uid="{00000000-0005-0000-0000-0000490C0000}"/>
    <cellStyle name="Énfasis4 30" xfId="3250" xr:uid="{00000000-0005-0000-0000-00004A0C0000}"/>
    <cellStyle name="Énfasis4 30 2" xfId="3251" xr:uid="{00000000-0005-0000-0000-00004B0C0000}"/>
    <cellStyle name="Énfasis4 30 3" xfId="3252" xr:uid="{00000000-0005-0000-0000-00004C0C0000}"/>
    <cellStyle name="Énfasis4 31" xfId="3253" xr:uid="{00000000-0005-0000-0000-00004D0C0000}"/>
    <cellStyle name="Énfasis4 31 2" xfId="3254" xr:uid="{00000000-0005-0000-0000-00004E0C0000}"/>
    <cellStyle name="Énfasis4 31 3" xfId="3255" xr:uid="{00000000-0005-0000-0000-00004F0C0000}"/>
    <cellStyle name="Énfasis4 32" xfId="3256" xr:uid="{00000000-0005-0000-0000-0000500C0000}"/>
    <cellStyle name="Énfasis4 32 2" xfId="3257" xr:uid="{00000000-0005-0000-0000-0000510C0000}"/>
    <cellStyle name="Énfasis4 32 3" xfId="3258" xr:uid="{00000000-0005-0000-0000-0000520C0000}"/>
    <cellStyle name="Énfasis4 33" xfId="3259" xr:uid="{00000000-0005-0000-0000-0000530C0000}"/>
    <cellStyle name="Énfasis4 33 2" xfId="3260" xr:uid="{00000000-0005-0000-0000-0000540C0000}"/>
    <cellStyle name="Énfasis4 33 3" xfId="3261" xr:uid="{00000000-0005-0000-0000-0000550C0000}"/>
    <cellStyle name="Énfasis4 34" xfId="3262" xr:uid="{00000000-0005-0000-0000-0000560C0000}"/>
    <cellStyle name="Énfasis4 34 2" xfId="3263" xr:uid="{00000000-0005-0000-0000-0000570C0000}"/>
    <cellStyle name="Énfasis4 34 3" xfId="3264" xr:uid="{00000000-0005-0000-0000-0000580C0000}"/>
    <cellStyle name="Énfasis4 35" xfId="3265" xr:uid="{00000000-0005-0000-0000-0000590C0000}"/>
    <cellStyle name="Énfasis4 35 2" xfId="3266" xr:uid="{00000000-0005-0000-0000-00005A0C0000}"/>
    <cellStyle name="Énfasis4 35 3" xfId="3267" xr:uid="{00000000-0005-0000-0000-00005B0C0000}"/>
    <cellStyle name="Énfasis4 36" xfId="3268" xr:uid="{00000000-0005-0000-0000-00005C0C0000}"/>
    <cellStyle name="Énfasis4 36 2" xfId="3269" xr:uid="{00000000-0005-0000-0000-00005D0C0000}"/>
    <cellStyle name="Énfasis4 36 3" xfId="3270" xr:uid="{00000000-0005-0000-0000-00005E0C0000}"/>
    <cellStyle name="Énfasis4 37" xfId="3271" xr:uid="{00000000-0005-0000-0000-00005F0C0000}"/>
    <cellStyle name="Énfasis4 37 2" xfId="3272" xr:uid="{00000000-0005-0000-0000-0000600C0000}"/>
    <cellStyle name="Énfasis4 37 3" xfId="3273" xr:uid="{00000000-0005-0000-0000-0000610C0000}"/>
    <cellStyle name="Énfasis4 38" xfId="3274" xr:uid="{00000000-0005-0000-0000-0000620C0000}"/>
    <cellStyle name="Énfasis4 38 2" xfId="3275" xr:uid="{00000000-0005-0000-0000-0000630C0000}"/>
    <cellStyle name="Énfasis4 38 3" xfId="3276" xr:uid="{00000000-0005-0000-0000-0000640C0000}"/>
    <cellStyle name="Énfasis4 39" xfId="3277" xr:uid="{00000000-0005-0000-0000-0000650C0000}"/>
    <cellStyle name="Énfasis4 39 2" xfId="3278" xr:uid="{00000000-0005-0000-0000-0000660C0000}"/>
    <cellStyle name="Énfasis4 39 3" xfId="3279" xr:uid="{00000000-0005-0000-0000-0000670C0000}"/>
    <cellStyle name="Énfasis4 4" xfId="3280" xr:uid="{00000000-0005-0000-0000-0000680C0000}"/>
    <cellStyle name="Énfasis4 4 2" xfId="3281" xr:uid="{00000000-0005-0000-0000-0000690C0000}"/>
    <cellStyle name="Énfasis4 4 3" xfId="3282" xr:uid="{00000000-0005-0000-0000-00006A0C0000}"/>
    <cellStyle name="Énfasis4 40" xfId="3283" xr:uid="{00000000-0005-0000-0000-00006B0C0000}"/>
    <cellStyle name="Énfasis4 41" xfId="3284" xr:uid="{00000000-0005-0000-0000-00006C0C0000}"/>
    <cellStyle name="Énfasis4 5" xfId="3285" xr:uid="{00000000-0005-0000-0000-00006D0C0000}"/>
    <cellStyle name="Énfasis4 5 2" xfId="3286" xr:uid="{00000000-0005-0000-0000-00006E0C0000}"/>
    <cellStyle name="Énfasis4 5 3" xfId="3287" xr:uid="{00000000-0005-0000-0000-00006F0C0000}"/>
    <cellStyle name="Énfasis4 6" xfId="3288" xr:uid="{00000000-0005-0000-0000-0000700C0000}"/>
    <cellStyle name="Énfasis4 6 2" xfId="3289" xr:uid="{00000000-0005-0000-0000-0000710C0000}"/>
    <cellStyle name="Énfasis4 6 3" xfId="3290" xr:uid="{00000000-0005-0000-0000-0000720C0000}"/>
    <cellStyle name="Énfasis4 7" xfId="3291" xr:uid="{00000000-0005-0000-0000-0000730C0000}"/>
    <cellStyle name="Énfasis4 7 2" xfId="3292" xr:uid="{00000000-0005-0000-0000-0000740C0000}"/>
    <cellStyle name="Énfasis4 7 3" xfId="3293" xr:uid="{00000000-0005-0000-0000-0000750C0000}"/>
    <cellStyle name="Énfasis4 8" xfId="3294" xr:uid="{00000000-0005-0000-0000-0000760C0000}"/>
    <cellStyle name="Énfasis4 8 2" xfId="3295" xr:uid="{00000000-0005-0000-0000-0000770C0000}"/>
    <cellStyle name="Énfasis4 8 3" xfId="3296" xr:uid="{00000000-0005-0000-0000-0000780C0000}"/>
    <cellStyle name="Énfasis4 9" xfId="3297" xr:uid="{00000000-0005-0000-0000-0000790C0000}"/>
    <cellStyle name="Énfasis4 9 2" xfId="3298" xr:uid="{00000000-0005-0000-0000-00007A0C0000}"/>
    <cellStyle name="Énfasis4 9 3" xfId="3299" xr:uid="{00000000-0005-0000-0000-00007B0C0000}"/>
    <cellStyle name="Énfasis5 10" xfId="3300" xr:uid="{00000000-0005-0000-0000-00007C0C0000}"/>
    <cellStyle name="Énfasis5 10 2" xfId="3301" xr:uid="{00000000-0005-0000-0000-00007D0C0000}"/>
    <cellStyle name="Énfasis5 10 3" xfId="3302" xr:uid="{00000000-0005-0000-0000-00007E0C0000}"/>
    <cellStyle name="Énfasis5 11" xfId="3303" xr:uid="{00000000-0005-0000-0000-00007F0C0000}"/>
    <cellStyle name="Énfasis5 11 2" xfId="3304" xr:uid="{00000000-0005-0000-0000-0000800C0000}"/>
    <cellStyle name="Énfasis5 11 3" xfId="3305" xr:uid="{00000000-0005-0000-0000-0000810C0000}"/>
    <cellStyle name="Énfasis5 12" xfId="3306" xr:uid="{00000000-0005-0000-0000-0000820C0000}"/>
    <cellStyle name="Énfasis5 12 2" xfId="3307" xr:uid="{00000000-0005-0000-0000-0000830C0000}"/>
    <cellStyle name="Énfasis5 12 3" xfId="3308" xr:uid="{00000000-0005-0000-0000-0000840C0000}"/>
    <cellStyle name="Énfasis5 13" xfId="3309" xr:uid="{00000000-0005-0000-0000-0000850C0000}"/>
    <cellStyle name="Énfasis5 13 2" xfId="3310" xr:uid="{00000000-0005-0000-0000-0000860C0000}"/>
    <cellStyle name="Énfasis5 13 3" xfId="3311" xr:uid="{00000000-0005-0000-0000-0000870C0000}"/>
    <cellStyle name="Énfasis5 14" xfId="3312" xr:uid="{00000000-0005-0000-0000-0000880C0000}"/>
    <cellStyle name="Énfasis5 14 2" xfId="3313" xr:uid="{00000000-0005-0000-0000-0000890C0000}"/>
    <cellStyle name="Énfasis5 14 3" xfId="3314" xr:uid="{00000000-0005-0000-0000-00008A0C0000}"/>
    <cellStyle name="Énfasis5 15" xfId="3315" xr:uid="{00000000-0005-0000-0000-00008B0C0000}"/>
    <cellStyle name="Énfasis5 15 2" xfId="3316" xr:uid="{00000000-0005-0000-0000-00008C0C0000}"/>
    <cellStyle name="Énfasis5 15 3" xfId="3317" xr:uid="{00000000-0005-0000-0000-00008D0C0000}"/>
    <cellStyle name="Énfasis5 16" xfId="3318" xr:uid="{00000000-0005-0000-0000-00008E0C0000}"/>
    <cellStyle name="Énfasis5 16 2" xfId="3319" xr:uid="{00000000-0005-0000-0000-00008F0C0000}"/>
    <cellStyle name="Énfasis5 16 3" xfId="3320" xr:uid="{00000000-0005-0000-0000-0000900C0000}"/>
    <cellStyle name="Énfasis5 17" xfId="3321" xr:uid="{00000000-0005-0000-0000-0000910C0000}"/>
    <cellStyle name="Énfasis5 17 2" xfId="3322" xr:uid="{00000000-0005-0000-0000-0000920C0000}"/>
    <cellStyle name="Énfasis5 17 3" xfId="3323" xr:uid="{00000000-0005-0000-0000-0000930C0000}"/>
    <cellStyle name="Énfasis5 18" xfId="3324" xr:uid="{00000000-0005-0000-0000-0000940C0000}"/>
    <cellStyle name="Énfasis5 18 2" xfId="3325" xr:uid="{00000000-0005-0000-0000-0000950C0000}"/>
    <cellStyle name="Énfasis5 18 3" xfId="3326" xr:uid="{00000000-0005-0000-0000-0000960C0000}"/>
    <cellStyle name="Énfasis5 19" xfId="3327" xr:uid="{00000000-0005-0000-0000-0000970C0000}"/>
    <cellStyle name="Énfasis5 19 2" xfId="3328" xr:uid="{00000000-0005-0000-0000-0000980C0000}"/>
    <cellStyle name="Énfasis5 19 3" xfId="3329" xr:uid="{00000000-0005-0000-0000-0000990C0000}"/>
    <cellStyle name="Énfasis5 2" xfId="80" xr:uid="{00000000-0005-0000-0000-00009A0C0000}"/>
    <cellStyle name="Énfasis5 2 2" xfId="3330" xr:uid="{00000000-0005-0000-0000-00009B0C0000}"/>
    <cellStyle name="Énfasis5 2 2 2" xfId="3331" xr:uid="{00000000-0005-0000-0000-00009C0C0000}"/>
    <cellStyle name="Énfasis5 2 2 3" xfId="3332" xr:uid="{00000000-0005-0000-0000-00009D0C0000}"/>
    <cellStyle name="Énfasis5 2 3" xfId="3333" xr:uid="{00000000-0005-0000-0000-00009E0C0000}"/>
    <cellStyle name="Énfasis5 20" xfId="3334" xr:uid="{00000000-0005-0000-0000-00009F0C0000}"/>
    <cellStyle name="Énfasis5 20 2" xfId="3335" xr:uid="{00000000-0005-0000-0000-0000A00C0000}"/>
    <cellStyle name="Énfasis5 20 3" xfId="3336" xr:uid="{00000000-0005-0000-0000-0000A10C0000}"/>
    <cellStyle name="Énfasis5 21" xfId="3337" xr:uid="{00000000-0005-0000-0000-0000A20C0000}"/>
    <cellStyle name="Énfasis5 21 2" xfId="3338" xr:uid="{00000000-0005-0000-0000-0000A30C0000}"/>
    <cellStyle name="Énfasis5 21 3" xfId="3339" xr:uid="{00000000-0005-0000-0000-0000A40C0000}"/>
    <cellStyle name="Énfasis5 22" xfId="3340" xr:uid="{00000000-0005-0000-0000-0000A50C0000}"/>
    <cellStyle name="Énfasis5 22 2" xfId="3341" xr:uid="{00000000-0005-0000-0000-0000A60C0000}"/>
    <cellStyle name="Énfasis5 22 3" xfId="3342" xr:uid="{00000000-0005-0000-0000-0000A70C0000}"/>
    <cellStyle name="Énfasis5 23" xfId="3343" xr:uid="{00000000-0005-0000-0000-0000A80C0000}"/>
    <cellStyle name="Énfasis5 23 2" xfId="3344" xr:uid="{00000000-0005-0000-0000-0000A90C0000}"/>
    <cellStyle name="Énfasis5 23 3" xfId="3345" xr:uid="{00000000-0005-0000-0000-0000AA0C0000}"/>
    <cellStyle name="Énfasis5 24" xfId="3346" xr:uid="{00000000-0005-0000-0000-0000AB0C0000}"/>
    <cellStyle name="Énfasis5 24 2" xfId="3347" xr:uid="{00000000-0005-0000-0000-0000AC0C0000}"/>
    <cellStyle name="Énfasis5 24 3" xfId="3348" xr:uid="{00000000-0005-0000-0000-0000AD0C0000}"/>
    <cellStyle name="Énfasis5 25" xfId="3349" xr:uid="{00000000-0005-0000-0000-0000AE0C0000}"/>
    <cellStyle name="Énfasis5 25 2" xfId="3350" xr:uid="{00000000-0005-0000-0000-0000AF0C0000}"/>
    <cellStyle name="Énfasis5 25 3" xfId="3351" xr:uid="{00000000-0005-0000-0000-0000B00C0000}"/>
    <cellStyle name="Énfasis5 26" xfId="3352" xr:uid="{00000000-0005-0000-0000-0000B10C0000}"/>
    <cellStyle name="Énfasis5 26 2" xfId="3353" xr:uid="{00000000-0005-0000-0000-0000B20C0000}"/>
    <cellStyle name="Énfasis5 26 3" xfId="3354" xr:uid="{00000000-0005-0000-0000-0000B30C0000}"/>
    <cellStyle name="Énfasis5 27" xfId="3355" xr:uid="{00000000-0005-0000-0000-0000B40C0000}"/>
    <cellStyle name="Énfasis5 27 2" xfId="3356" xr:uid="{00000000-0005-0000-0000-0000B50C0000}"/>
    <cellStyle name="Énfasis5 27 3" xfId="3357" xr:uid="{00000000-0005-0000-0000-0000B60C0000}"/>
    <cellStyle name="Énfasis5 28" xfId="3358" xr:uid="{00000000-0005-0000-0000-0000B70C0000}"/>
    <cellStyle name="Énfasis5 28 2" xfId="3359" xr:uid="{00000000-0005-0000-0000-0000B80C0000}"/>
    <cellStyle name="Énfasis5 28 3" xfId="3360" xr:uid="{00000000-0005-0000-0000-0000B90C0000}"/>
    <cellStyle name="Énfasis5 29" xfId="3361" xr:uid="{00000000-0005-0000-0000-0000BA0C0000}"/>
    <cellStyle name="Énfasis5 29 2" xfId="3362" xr:uid="{00000000-0005-0000-0000-0000BB0C0000}"/>
    <cellStyle name="Énfasis5 29 3" xfId="3363" xr:uid="{00000000-0005-0000-0000-0000BC0C0000}"/>
    <cellStyle name="Énfasis5 3" xfId="3364" xr:uid="{00000000-0005-0000-0000-0000BD0C0000}"/>
    <cellStyle name="Énfasis5 3 2" xfId="3365" xr:uid="{00000000-0005-0000-0000-0000BE0C0000}"/>
    <cellStyle name="Énfasis5 3 3" xfId="3366" xr:uid="{00000000-0005-0000-0000-0000BF0C0000}"/>
    <cellStyle name="Énfasis5 30" xfId="3367" xr:uid="{00000000-0005-0000-0000-0000C00C0000}"/>
    <cellStyle name="Énfasis5 30 2" xfId="3368" xr:uid="{00000000-0005-0000-0000-0000C10C0000}"/>
    <cellStyle name="Énfasis5 30 3" xfId="3369" xr:uid="{00000000-0005-0000-0000-0000C20C0000}"/>
    <cellStyle name="Énfasis5 31" xfId="3370" xr:uid="{00000000-0005-0000-0000-0000C30C0000}"/>
    <cellStyle name="Énfasis5 31 2" xfId="3371" xr:uid="{00000000-0005-0000-0000-0000C40C0000}"/>
    <cellStyle name="Énfasis5 31 3" xfId="3372" xr:uid="{00000000-0005-0000-0000-0000C50C0000}"/>
    <cellStyle name="Énfasis5 32" xfId="3373" xr:uid="{00000000-0005-0000-0000-0000C60C0000}"/>
    <cellStyle name="Énfasis5 32 2" xfId="3374" xr:uid="{00000000-0005-0000-0000-0000C70C0000}"/>
    <cellStyle name="Énfasis5 32 3" xfId="3375" xr:uid="{00000000-0005-0000-0000-0000C80C0000}"/>
    <cellStyle name="Énfasis5 33" xfId="3376" xr:uid="{00000000-0005-0000-0000-0000C90C0000}"/>
    <cellStyle name="Énfasis5 33 2" xfId="3377" xr:uid="{00000000-0005-0000-0000-0000CA0C0000}"/>
    <cellStyle name="Énfasis5 33 3" xfId="3378" xr:uid="{00000000-0005-0000-0000-0000CB0C0000}"/>
    <cellStyle name="Énfasis5 34" xfId="3379" xr:uid="{00000000-0005-0000-0000-0000CC0C0000}"/>
    <cellStyle name="Énfasis5 34 2" xfId="3380" xr:uid="{00000000-0005-0000-0000-0000CD0C0000}"/>
    <cellStyle name="Énfasis5 34 3" xfId="3381" xr:uid="{00000000-0005-0000-0000-0000CE0C0000}"/>
    <cellStyle name="Énfasis5 35" xfId="3382" xr:uid="{00000000-0005-0000-0000-0000CF0C0000}"/>
    <cellStyle name="Énfasis5 35 2" xfId="3383" xr:uid="{00000000-0005-0000-0000-0000D00C0000}"/>
    <cellStyle name="Énfasis5 35 3" xfId="3384" xr:uid="{00000000-0005-0000-0000-0000D10C0000}"/>
    <cellStyle name="Énfasis5 36" xfId="3385" xr:uid="{00000000-0005-0000-0000-0000D20C0000}"/>
    <cellStyle name="Énfasis5 36 2" xfId="3386" xr:uid="{00000000-0005-0000-0000-0000D30C0000}"/>
    <cellStyle name="Énfasis5 36 3" xfId="3387" xr:uid="{00000000-0005-0000-0000-0000D40C0000}"/>
    <cellStyle name="Énfasis5 37" xfId="3388" xr:uid="{00000000-0005-0000-0000-0000D50C0000}"/>
    <cellStyle name="Énfasis5 37 2" xfId="3389" xr:uid="{00000000-0005-0000-0000-0000D60C0000}"/>
    <cellStyle name="Énfasis5 37 3" xfId="3390" xr:uid="{00000000-0005-0000-0000-0000D70C0000}"/>
    <cellStyle name="Énfasis5 38" xfId="3391" xr:uid="{00000000-0005-0000-0000-0000D80C0000}"/>
    <cellStyle name="Énfasis5 38 2" xfId="3392" xr:uid="{00000000-0005-0000-0000-0000D90C0000}"/>
    <cellStyle name="Énfasis5 38 3" xfId="3393" xr:uid="{00000000-0005-0000-0000-0000DA0C0000}"/>
    <cellStyle name="Énfasis5 39" xfId="3394" xr:uid="{00000000-0005-0000-0000-0000DB0C0000}"/>
    <cellStyle name="Énfasis5 39 2" xfId="3395" xr:uid="{00000000-0005-0000-0000-0000DC0C0000}"/>
    <cellStyle name="Énfasis5 39 3" xfId="3396" xr:uid="{00000000-0005-0000-0000-0000DD0C0000}"/>
    <cellStyle name="Énfasis5 4" xfId="3397" xr:uid="{00000000-0005-0000-0000-0000DE0C0000}"/>
    <cellStyle name="Énfasis5 4 2" xfId="3398" xr:uid="{00000000-0005-0000-0000-0000DF0C0000}"/>
    <cellStyle name="Énfasis5 4 3" xfId="3399" xr:uid="{00000000-0005-0000-0000-0000E00C0000}"/>
    <cellStyle name="Énfasis5 40" xfId="3400" xr:uid="{00000000-0005-0000-0000-0000E10C0000}"/>
    <cellStyle name="Énfasis5 41" xfId="3401" xr:uid="{00000000-0005-0000-0000-0000E20C0000}"/>
    <cellStyle name="Énfasis5 5" xfId="3402" xr:uid="{00000000-0005-0000-0000-0000E30C0000}"/>
    <cellStyle name="Énfasis5 5 2" xfId="3403" xr:uid="{00000000-0005-0000-0000-0000E40C0000}"/>
    <cellStyle name="Énfasis5 5 3" xfId="3404" xr:uid="{00000000-0005-0000-0000-0000E50C0000}"/>
    <cellStyle name="Énfasis5 6" xfId="3405" xr:uid="{00000000-0005-0000-0000-0000E60C0000}"/>
    <cellStyle name="Énfasis5 6 2" xfId="3406" xr:uid="{00000000-0005-0000-0000-0000E70C0000}"/>
    <cellStyle name="Énfasis5 6 3" xfId="3407" xr:uid="{00000000-0005-0000-0000-0000E80C0000}"/>
    <cellStyle name="Énfasis5 7" xfId="3408" xr:uid="{00000000-0005-0000-0000-0000E90C0000}"/>
    <cellStyle name="Énfasis5 7 2" xfId="3409" xr:uid="{00000000-0005-0000-0000-0000EA0C0000}"/>
    <cellStyle name="Énfasis5 7 3" xfId="3410" xr:uid="{00000000-0005-0000-0000-0000EB0C0000}"/>
    <cellStyle name="Énfasis5 8" xfId="3411" xr:uid="{00000000-0005-0000-0000-0000EC0C0000}"/>
    <cellStyle name="Énfasis5 8 2" xfId="3412" xr:uid="{00000000-0005-0000-0000-0000ED0C0000}"/>
    <cellStyle name="Énfasis5 8 3" xfId="3413" xr:uid="{00000000-0005-0000-0000-0000EE0C0000}"/>
    <cellStyle name="Énfasis5 9" xfId="3414" xr:uid="{00000000-0005-0000-0000-0000EF0C0000}"/>
    <cellStyle name="Énfasis5 9 2" xfId="3415" xr:uid="{00000000-0005-0000-0000-0000F00C0000}"/>
    <cellStyle name="Énfasis5 9 3" xfId="3416" xr:uid="{00000000-0005-0000-0000-0000F10C0000}"/>
    <cellStyle name="Énfasis6 10" xfId="3417" xr:uid="{00000000-0005-0000-0000-0000F20C0000}"/>
    <cellStyle name="Énfasis6 10 2" xfId="3418" xr:uid="{00000000-0005-0000-0000-0000F30C0000}"/>
    <cellStyle name="Énfasis6 10 3" xfId="3419" xr:uid="{00000000-0005-0000-0000-0000F40C0000}"/>
    <cellStyle name="Énfasis6 11" xfId="3420" xr:uid="{00000000-0005-0000-0000-0000F50C0000}"/>
    <cellStyle name="Énfasis6 11 2" xfId="3421" xr:uid="{00000000-0005-0000-0000-0000F60C0000}"/>
    <cellStyle name="Énfasis6 11 3" xfId="3422" xr:uid="{00000000-0005-0000-0000-0000F70C0000}"/>
    <cellStyle name="Énfasis6 12" xfId="3423" xr:uid="{00000000-0005-0000-0000-0000F80C0000}"/>
    <cellStyle name="Énfasis6 12 2" xfId="3424" xr:uid="{00000000-0005-0000-0000-0000F90C0000}"/>
    <cellStyle name="Énfasis6 12 3" xfId="3425" xr:uid="{00000000-0005-0000-0000-0000FA0C0000}"/>
    <cellStyle name="Énfasis6 13" xfId="3426" xr:uid="{00000000-0005-0000-0000-0000FB0C0000}"/>
    <cellStyle name="Énfasis6 13 2" xfId="3427" xr:uid="{00000000-0005-0000-0000-0000FC0C0000}"/>
    <cellStyle name="Énfasis6 13 3" xfId="3428" xr:uid="{00000000-0005-0000-0000-0000FD0C0000}"/>
    <cellStyle name="Énfasis6 14" xfId="3429" xr:uid="{00000000-0005-0000-0000-0000FE0C0000}"/>
    <cellStyle name="Énfasis6 14 2" xfId="3430" xr:uid="{00000000-0005-0000-0000-0000FF0C0000}"/>
    <cellStyle name="Énfasis6 14 3" xfId="3431" xr:uid="{00000000-0005-0000-0000-0000000D0000}"/>
    <cellStyle name="Énfasis6 15" xfId="3432" xr:uid="{00000000-0005-0000-0000-0000010D0000}"/>
    <cellStyle name="Énfasis6 15 2" xfId="3433" xr:uid="{00000000-0005-0000-0000-0000020D0000}"/>
    <cellStyle name="Énfasis6 15 3" xfId="3434" xr:uid="{00000000-0005-0000-0000-0000030D0000}"/>
    <cellStyle name="Énfasis6 16" xfId="3435" xr:uid="{00000000-0005-0000-0000-0000040D0000}"/>
    <cellStyle name="Énfasis6 16 2" xfId="3436" xr:uid="{00000000-0005-0000-0000-0000050D0000}"/>
    <cellStyle name="Énfasis6 16 3" xfId="3437" xr:uid="{00000000-0005-0000-0000-0000060D0000}"/>
    <cellStyle name="Énfasis6 17" xfId="3438" xr:uid="{00000000-0005-0000-0000-0000070D0000}"/>
    <cellStyle name="Énfasis6 17 2" xfId="3439" xr:uid="{00000000-0005-0000-0000-0000080D0000}"/>
    <cellStyle name="Énfasis6 17 3" xfId="3440" xr:uid="{00000000-0005-0000-0000-0000090D0000}"/>
    <cellStyle name="Énfasis6 18" xfId="3441" xr:uid="{00000000-0005-0000-0000-00000A0D0000}"/>
    <cellStyle name="Énfasis6 18 2" xfId="3442" xr:uid="{00000000-0005-0000-0000-00000B0D0000}"/>
    <cellStyle name="Énfasis6 18 3" xfId="3443" xr:uid="{00000000-0005-0000-0000-00000C0D0000}"/>
    <cellStyle name="Énfasis6 19" xfId="3444" xr:uid="{00000000-0005-0000-0000-00000D0D0000}"/>
    <cellStyle name="Énfasis6 19 2" xfId="3445" xr:uid="{00000000-0005-0000-0000-00000E0D0000}"/>
    <cellStyle name="Énfasis6 19 3" xfId="3446" xr:uid="{00000000-0005-0000-0000-00000F0D0000}"/>
    <cellStyle name="Énfasis6 2" xfId="81" xr:uid="{00000000-0005-0000-0000-0000100D0000}"/>
    <cellStyle name="Énfasis6 2 2" xfId="3447" xr:uid="{00000000-0005-0000-0000-0000110D0000}"/>
    <cellStyle name="Énfasis6 2 2 2" xfId="3448" xr:uid="{00000000-0005-0000-0000-0000120D0000}"/>
    <cellStyle name="Énfasis6 2 2 3" xfId="3449" xr:uid="{00000000-0005-0000-0000-0000130D0000}"/>
    <cellStyle name="Énfasis6 2 3" xfId="3450" xr:uid="{00000000-0005-0000-0000-0000140D0000}"/>
    <cellStyle name="Énfasis6 20" xfId="3451" xr:uid="{00000000-0005-0000-0000-0000150D0000}"/>
    <cellStyle name="Énfasis6 20 2" xfId="3452" xr:uid="{00000000-0005-0000-0000-0000160D0000}"/>
    <cellStyle name="Énfasis6 20 3" xfId="3453" xr:uid="{00000000-0005-0000-0000-0000170D0000}"/>
    <cellStyle name="Énfasis6 21" xfId="3454" xr:uid="{00000000-0005-0000-0000-0000180D0000}"/>
    <cellStyle name="Énfasis6 21 2" xfId="3455" xr:uid="{00000000-0005-0000-0000-0000190D0000}"/>
    <cellStyle name="Énfasis6 21 3" xfId="3456" xr:uid="{00000000-0005-0000-0000-00001A0D0000}"/>
    <cellStyle name="Énfasis6 22" xfId="3457" xr:uid="{00000000-0005-0000-0000-00001B0D0000}"/>
    <cellStyle name="Énfasis6 22 2" xfId="3458" xr:uid="{00000000-0005-0000-0000-00001C0D0000}"/>
    <cellStyle name="Énfasis6 22 3" xfId="3459" xr:uid="{00000000-0005-0000-0000-00001D0D0000}"/>
    <cellStyle name="Énfasis6 23" xfId="3460" xr:uid="{00000000-0005-0000-0000-00001E0D0000}"/>
    <cellStyle name="Énfasis6 23 2" xfId="3461" xr:uid="{00000000-0005-0000-0000-00001F0D0000}"/>
    <cellStyle name="Énfasis6 23 3" xfId="3462" xr:uid="{00000000-0005-0000-0000-0000200D0000}"/>
    <cellStyle name="Énfasis6 24" xfId="3463" xr:uid="{00000000-0005-0000-0000-0000210D0000}"/>
    <cellStyle name="Énfasis6 24 2" xfId="3464" xr:uid="{00000000-0005-0000-0000-0000220D0000}"/>
    <cellStyle name="Énfasis6 24 3" xfId="3465" xr:uid="{00000000-0005-0000-0000-0000230D0000}"/>
    <cellStyle name="Énfasis6 25" xfId="3466" xr:uid="{00000000-0005-0000-0000-0000240D0000}"/>
    <cellStyle name="Énfasis6 25 2" xfId="3467" xr:uid="{00000000-0005-0000-0000-0000250D0000}"/>
    <cellStyle name="Énfasis6 25 3" xfId="3468" xr:uid="{00000000-0005-0000-0000-0000260D0000}"/>
    <cellStyle name="Énfasis6 26" xfId="3469" xr:uid="{00000000-0005-0000-0000-0000270D0000}"/>
    <cellStyle name="Énfasis6 26 2" xfId="3470" xr:uid="{00000000-0005-0000-0000-0000280D0000}"/>
    <cellStyle name="Énfasis6 26 3" xfId="3471" xr:uid="{00000000-0005-0000-0000-0000290D0000}"/>
    <cellStyle name="Énfasis6 27" xfId="3472" xr:uid="{00000000-0005-0000-0000-00002A0D0000}"/>
    <cellStyle name="Énfasis6 27 2" xfId="3473" xr:uid="{00000000-0005-0000-0000-00002B0D0000}"/>
    <cellStyle name="Énfasis6 27 3" xfId="3474" xr:uid="{00000000-0005-0000-0000-00002C0D0000}"/>
    <cellStyle name="Énfasis6 28" xfId="3475" xr:uid="{00000000-0005-0000-0000-00002D0D0000}"/>
    <cellStyle name="Énfasis6 28 2" xfId="3476" xr:uid="{00000000-0005-0000-0000-00002E0D0000}"/>
    <cellStyle name="Énfasis6 28 3" xfId="3477" xr:uid="{00000000-0005-0000-0000-00002F0D0000}"/>
    <cellStyle name="Énfasis6 29" xfId="3478" xr:uid="{00000000-0005-0000-0000-0000300D0000}"/>
    <cellStyle name="Énfasis6 29 2" xfId="3479" xr:uid="{00000000-0005-0000-0000-0000310D0000}"/>
    <cellStyle name="Énfasis6 29 3" xfId="3480" xr:uid="{00000000-0005-0000-0000-0000320D0000}"/>
    <cellStyle name="Énfasis6 3" xfId="3481" xr:uid="{00000000-0005-0000-0000-0000330D0000}"/>
    <cellStyle name="Énfasis6 3 2" xfId="3482" xr:uid="{00000000-0005-0000-0000-0000340D0000}"/>
    <cellStyle name="Énfasis6 3 3" xfId="3483" xr:uid="{00000000-0005-0000-0000-0000350D0000}"/>
    <cellStyle name="Énfasis6 30" xfId="3484" xr:uid="{00000000-0005-0000-0000-0000360D0000}"/>
    <cellStyle name="Énfasis6 30 2" xfId="3485" xr:uid="{00000000-0005-0000-0000-0000370D0000}"/>
    <cellStyle name="Énfasis6 30 3" xfId="3486" xr:uid="{00000000-0005-0000-0000-0000380D0000}"/>
    <cellStyle name="Énfasis6 31" xfId="3487" xr:uid="{00000000-0005-0000-0000-0000390D0000}"/>
    <cellStyle name="Énfasis6 31 2" xfId="3488" xr:uid="{00000000-0005-0000-0000-00003A0D0000}"/>
    <cellStyle name="Énfasis6 31 3" xfId="3489" xr:uid="{00000000-0005-0000-0000-00003B0D0000}"/>
    <cellStyle name="Énfasis6 32" xfId="3490" xr:uid="{00000000-0005-0000-0000-00003C0D0000}"/>
    <cellStyle name="Énfasis6 32 2" xfId="3491" xr:uid="{00000000-0005-0000-0000-00003D0D0000}"/>
    <cellStyle name="Énfasis6 32 3" xfId="3492" xr:uid="{00000000-0005-0000-0000-00003E0D0000}"/>
    <cellStyle name="Énfasis6 33" xfId="3493" xr:uid="{00000000-0005-0000-0000-00003F0D0000}"/>
    <cellStyle name="Énfasis6 33 2" xfId="3494" xr:uid="{00000000-0005-0000-0000-0000400D0000}"/>
    <cellStyle name="Énfasis6 33 3" xfId="3495" xr:uid="{00000000-0005-0000-0000-0000410D0000}"/>
    <cellStyle name="Énfasis6 34" xfId="3496" xr:uid="{00000000-0005-0000-0000-0000420D0000}"/>
    <cellStyle name="Énfasis6 34 2" xfId="3497" xr:uid="{00000000-0005-0000-0000-0000430D0000}"/>
    <cellStyle name="Énfasis6 34 3" xfId="3498" xr:uid="{00000000-0005-0000-0000-0000440D0000}"/>
    <cellStyle name="Énfasis6 35" xfId="3499" xr:uid="{00000000-0005-0000-0000-0000450D0000}"/>
    <cellStyle name="Énfasis6 35 2" xfId="3500" xr:uid="{00000000-0005-0000-0000-0000460D0000}"/>
    <cellStyle name="Énfasis6 35 3" xfId="3501" xr:uid="{00000000-0005-0000-0000-0000470D0000}"/>
    <cellStyle name="Énfasis6 36" xfId="3502" xr:uid="{00000000-0005-0000-0000-0000480D0000}"/>
    <cellStyle name="Énfasis6 36 2" xfId="3503" xr:uid="{00000000-0005-0000-0000-0000490D0000}"/>
    <cellStyle name="Énfasis6 36 3" xfId="3504" xr:uid="{00000000-0005-0000-0000-00004A0D0000}"/>
    <cellStyle name="Énfasis6 37" xfId="3505" xr:uid="{00000000-0005-0000-0000-00004B0D0000}"/>
    <cellStyle name="Énfasis6 37 2" xfId="3506" xr:uid="{00000000-0005-0000-0000-00004C0D0000}"/>
    <cellStyle name="Énfasis6 37 3" xfId="3507" xr:uid="{00000000-0005-0000-0000-00004D0D0000}"/>
    <cellStyle name="Énfasis6 38" xfId="3508" xr:uid="{00000000-0005-0000-0000-00004E0D0000}"/>
    <cellStyle name="Énfasis6 38 2" xfId="3509" xr:uid="{00000000-0005-0000-0000-00004F0D0000}"/>
    <cellStyle name="Énfasis6 38 3" xfId="3510" xr:uid="{00000000-0005-0000-0000-0000500D0000}"/>
    <cellStyle name="Énfasis6 39" xfId="3511" xr:uid="{00000000-0005-0000-0000-0000510D0000}"/>
    <cellStyle name="Énfasis6 39 2" xfId="3512" xr:uid="{00000000-0005-0000-0000-0000520D0000}"/>
    <cellStyle name="Énfasis6 39 3" xfId="3513" xr:uid="{00000000-0005-0000-0000-0000530D0000}"/>
    <cellStyle name="Énfasis6 4" xfId="3514" xr:uid="{00000000-0005-0000-0000-0000540D0000}"/>
    <cellStyle name="Énfasis6 4 2" xfId="3515" xr:uid="{00000000-0005-0000-0000-0000550D0000}"/>
    <cellStyle name="Énfasis6 4 3" xfId="3516" xr:uid="{00000000-0005-0000-0000-0000560D0000}"/>
    <cellStyle name="Énfasis6 40" xfId="3517" xr:uid="{00000000-0005-0000-0000-0000570D0000}"/>
    <cellStyle name="Énfasis6 41" xfId="3518" xr:uid="{00000000-0005-0000-0000-0000580D0000}"/>
    <cellStyle name="Énfasis6 5" xfId="3519" xr:uid="{00000000-0005-0000-0000-0000590D0000}"/>
    <cellStyle name="Entrada 2" xfId="82" xr:uid="{00000000-0005-0000-0000-00005A0D0000}"/>
    <cellStyle name="Entrada 3" xfId="3570" xr:uid="{00000000-0005-0000-0000-00005B0D0000}"/>
    <cellStyle name="Entrada 5" xfId="3538" xr:uid="{00000000-0005-0000-0000-00005C0D0000}"/>
    <cellStyle name="Estilo 1" xfId="140" xr:uid="{00000000-0005-0000-0000-00005D0D0000}"/>
    <cellStyle name="Estilo 2" xfId="3520" xr:uid="{00000000-0005-0000-0000-00005E0D0000}"/>
    <cellStyle name="Euro" xfId="2" xr:uid="{00000000-0005-0000-0000-00005F0D0000}"/>
    <cellStyle name="Euro 10" xfId="83" xr:uid="{00000000-0005-0000-0000-0000600D0000}"/>
    <cellStyle name="Euro 10 10" xfId="3539" xr:uid="{00000000-0005-0000-0000-0000610D0000}"/>
    <cellStyle name="Euro 10 10 4" xfId="3585" xr:uid="{00F320C0-C298-4B0F-9779-F5DE497C27FB}"/>
    <cellStyle name="Euro 11" xfId="84" xr:uid="{00000000-0005-0000-0000-0000620D0000}"/>
    <cellStyle name="Euro 12" xfId="85" xr:uid="{00000000-0005-0000-0000-0000630D0000}"/>
    <cellStyle name="Euro 13" xfId="86" xr:uid="{00000000-0005-0000-0000-0000640D0000}"/>
    <cellStyle name="Euro 14" xfId="87" xr:uid="{00000000-0005-0000-0000-0000650D0000}"/>
    <cellStyle name="Euro 15" xfId="88" xr:uid="{00000000-0005-0000-0000-0000660D0000}"/>
    <cellStyle name="Euro 16" xfId="3540" xr:uid="{00000000-0005-0000-0000-0000670D0000}"/>
    <cellStyle name="Euro 17" xfId="3541" xr:uid="{00000000-0005-0000-0000-0000680D0000}"/>
    <cellStyle name="Euro 18" xfId="3542" xr:uid="{00000000-0005-0000-0000-0000690D0000}"/>
    <cellStyle name="Euro 2" xfId="3" xr:uid="{00000000-0005-0000-0000-00006A0D0000}"/>
    <cellStyle name="Euro 2 2" xfId="3543" xr:uid="{00000000-0005-0000-0000-00006B0D0000}"/>
    <cellStyle name="Euro 3" xfId="4" xr:uid="{00000000-0005-0000-0000-00006C0D0000}"/>
    <cellStyle name="Euro 3 2" xfId="3544" xr:uid="{00000000-0005-0000-0000-00006D0D0000}"/>
    <cellStyle name="Euro 4" xfId="5" xr:uid="{00000000-0005-0000-0000-00006E0D0000}"/>
    <cellStyle name="Euro 5" xfId="89" xr:uid="{00000000-0005-0000-0000-00006F0D0000}"/>
    <cellStyle name="Euro 6" xfId="90" xr:uid="{00000000-0005-0000-0000-0000700D0000}"/>
    <cellStyle name="Euro 7" xfId="91" xr:uid="{00000000-0005-0000-0000-0000710D0000}"/>
    <cellStyle name="Euro 8" xfId="92" xr:uid="{00000000-0005-0000-0000-0000720D0000}"/>
    <cellStyle name="Euro 9" xfId="93" xr:uid="{00000000-0005-0000-0000-0000730D0000}"/>
    <cellStyle name="Euro_ANEXO2" xfId="94" xr:uid="{00000000-0005-0000-0000-0000740D0000}"/>
    <cellStyle name="Hipervínculo" xfId="3532" builtinId="8"/>
    <cellStyle name="Hipervínculo 2" xfId="6" xr:uid="{00000000-0005-0000-0000-0000760D0000}"/>
    <cellStyle name="Hipervínculo 2 2" xfId="7" xr:uid="{00000000-0005-0000-0000-0000770D0000}"/>
    <cellStyle name="Hipervínculo 2 3" xfId="3521" xr:uid="{00000000-0005-0000-0000-0000780D0000}"/>
    <cellStyle name="Hipervínculo 3" xfId="39" xr:uid="{00000000-0005-0000-0000-0000790D0000}"/>
    <cellStyle name="Hipervínculo 3 2" xfId="3545" xr:uid="{00000000-0005-0000-0000-00007A0D0000}"/>
    <cellStyle name="Incorrecto 2" xfId="95" xr:uid="{00000000-0005-0000-0000-00007B0D0000}"/>
    <cellStyle name="Incorrecto 3" xfId="3571" xr:uid="{00000000-0005-0000-0000-00007C0D0000}"/>
    <cellStyle name="Incorrecto 5" xfId="3546" xr:uid="{00000000-0005-0000-0000-00007D0D0000}"/>
    <cellStyle name="Millares" xfId="8" builtinId="3"/>
    <cellStyle name="Millares [0]" xfId="9" builtinId="6"/>
    <cellStyle name="Millares [0] 2" xfId="96" xr:uid="{00000000-0005-0000-0000-0000800D0000}"/>
    <cellStyle name="Millares 10" xfId="10" xr:uid="{00000000-0005-0000-0000-0000810D0000}"/>
    <cellStyle name="Millares 11" xfId="41" xr:uid="{00000000-0005-0000-0000-0000820D0000}"/>
    <cellStyle name="Millares 11 2" xfId="47" xr:uid="{00000000-0005-0000-0000-0000830D0000}"/>
    <cellStyle name="Millares 12" xfId="97" xr:uid="{00000000-0005-0000-0000-0000840D0000}"/>
    <cellStyle name="Millares 13" xfId="98" xr:uid="{00000000-0005-0000-0000-0000850D0000}"/>
    <cellStyle name="Millares 14" xfId="99" xr:uid="{00000000-0005-0000-0000-0000860D0000}"/>
    <cellStyle name="Millares 15" xfId="100" xr:uid="{00000000-0005-0000-0000-0000870D0000}"/>
    <cellStyle name="Millares 16" xfId="101" xr:uid="{00000000-0005-0000-0000-0000880D0000}"/>
    <cellStyle name="Millares 17" xfId="102" xr:uid="{00000000-0005-0000-0000-0000890D0000}"/>
    <cellStyle name="Millares 18" xfId="103" xr:uid="{00000000-0005-0000-0000-00008A0D0000}"/>
    <cellStyle name="Millares 18 2" xfId="104" xr:uid="{00000000-0005-0000-0000-00008B0D0000}"/>
    <cellStyle name="Millares 19" xfId="105" xr:uid="{00000000-0005-0000-0000-00008C0D0000}"/>
    <cellStyle name="Millares 2" xfId="11" xr:uid="{00000000-0005-0000-0000-00008D0D0000}"/>
    <cellStyle name="Millares 2 2" xfId="12" xr:uid="{00000000-0005-0000-0000-00008E0D0000}"/>
    <cellStyle name="Millares 2 2 2" xfId="3547" xr:uid="{00000000-0005-0000-0000-00008F0D0000}"/>
    <cellStyle name="Millares 2 2 2 2" xfId="3548" xr:uid="{00000000-0005-0000-0000-0000900D0000}"/>
    <cellStyle name="Millares 2 2 3" xfId="3549" xr:uid="{00000000-0005-0000-0000-0000910D0000}"/>
    <cellStyle name="Millares 2 2 4" xfId="3550" xr:uid="{00000000-0005-0000-0000-0000920D0000}"/>
    <cellStyle name="Millares 2 3" xfId="13" xr:uid="{00000000-0005-0000-0000-0000930D0000}"/>
    <cellStyle name="Millares 2 3 2" xfId="3551" xr:uid="{00000000-0005-0000-0000-0000940D0000}"/>
    <cellStyle name="Millares 2 4" xfId="3552" xr:uid="{00000000-0005-0000-0000-0000950D0000}"/>
    <cellStyle name="Millares 2 5" xfId="3553" xr:uid="{00000000-0005-0000-0000-0000960D0000}"/>
    <cellStyle name="Millares 2 6" xfId="3582" xr:uid="{C59E993F-7E35-4AFC-8E85-D64C57ECC786}"/>
    <cellStyle name="Millares 20" xfId="106" xr:uid="{00000000-0005-0000-0000-0000970D0000}"/>
    <cellStyle name="Millares 21" xfId="107" xr:uid="{00000000-0005-0000-0000-0000980D0000}"/>
    <cellStyle name="Millares 22" xfId="108" xr:uid="{00000000-0005-0000-0000-0000990D0000}"/>
    <cellStyle name="Millares 23" xfId="109" xr:uid="{00000000-0005-0000-0000-00009A0D0000}"/>
    <cellStyle name="Millares 24" xfId="110" xr:uid="{00000000-0005-0000-0000-00009B0D0000}"/>
    <cellStyle name="Millares 25" xfId="111" xr:uid="{00000000-0005-0000-0000-00009C0D0000}"/>
    <cellStyle name="Millares 26" xfId="112" xr:uid="{00000000-0005-0000-0000-00009D0D0000}"/>
    <cellStyle name="Millares 27" xfId="3528" xr:uid="{00000000-0005-0000-0000-00009E0D0000}"/>
    <cellStyle name="Millares 28" xfId="3530" xr:uid="{00000000-0005-0000-0000-00009F0D0000}"/>
    <cellStyle name="Millares 29" xfId="3580" xr:uid="{BE4DCAD1-009B-4707-B99A-764227CB2C7C}"/>
    <cellStyle name="Millares 3" xfId="14" xr:uid="{00000000-0005-0000-0000-0000A00D0000}"/>
    <cellStyle name="Millares 3 2" xfId="15" xr:uid="{00000000-0005-0000-0000-0000A10D0000}"/>
    <cellStyle name="Millares 3 3" xfId="40" xr:uid="{00000000-0005-0000-0000-0000A20D0000}"/>
    <cellStyle name="Millares 30" xfId="3584" xr:uid="{33E8C61E-3287-43C7-83D4-6F4B48C0BA88}"/>
    <cellStyle name="Millares 4" xfId="16" xr:uid="{00000000-0005-0000-0000-0000A30D0000}"/>
    <cellStyle name="Millares 4 2" xfId="17" xr:uid="{00000000-0005-0000-0000-0000A40D0000}"/>
    <cellStyle name="Millares 5" xfId="18" xr:uid="{00000000-0005-0000-0000-0000A50D0000}"/>
    <cellStyle name="Millares 5 2" xfId="19" xr:uid="{00000000-0005-0000-0000-0000A60D0000}"/>
    <cellStyle name="Millares 6" xfId="20" xr:uid="{00000000-0005-0000-0000-0000A70D0000}"/>
    <cellStyle name="Millares 7" xfId="21" xr:uid="{00000000-0005-0000-0000-0000A80D0000}"/>
    <cellStyle name="Millares 8" xfId="22" xr:uid="{00000000-0005-0000-0000-0000A90D0000}"/>
    <cellStyle name="Millares 8 2" xfId="44" xr:uid="{00000000-0005-0000-0000-0000AA0D0000}"/>
    <cellStyle name="Millares 9" xfId="23" xr:uid="{00000000-0005-0000-0000-0000AB0D0000}"/>
    <cellStyle name="Millares 9 2" xfId="42" xr:uid="{00000000-0005-0000-0000-0000AC0D0000}"/>
    <cellStyle name="Moneda" xfId="24" builtinId="4"/>
    <cellStyle name="Moneda 2" xfId="25" xr:uid="{00000000-0005-0000-0000-0000AE0D0000}"/>
    <cellStyle name="Moneda 2 2" xfId="45" xr:uid="{00000000-0005-0000-0000-0000AF0D0000}"/>
    <cellStyle name="Moneda 3" xfId="113" xr:uid="{00000000-0005-0000-0000-0000B00D0000}"/>
    <cellStyle name="Moneda 4" xfId="114" xr:uid="{00000000-0005-0000-0000-0000B10D0000}"/>
    <cellStyle name="Moneda 5" xfId="115" xr:uid="{00000000-0005-0000-0000-0000B20D0000}"/>
    <cellStyle name="n" xfId="3522" xr:uid="{00000000-0005-0000-0000-0000B30D0000}"/>
    <cellStyle name="n_MATRIZ VeR Historico" xfId="3523" xr:uid="{00000000-0005-0000-0000-0000B40D0000}"/>
    <cellStyle name="n_MATRIZ VeR Historico_Intranet - Informe" xfId="3524" xr:uid="{00000000-0005-0000-0000-0000B50D0000}"/>
    <cellStyle name="Neutral 2" xfId="116" xr:uid="{00000000-0005-0000-0000-0000B60D0000}"/>
    <cellStyle name="Neutral 3" xfId="3572" xr:uid="{00000000-0005-0000-0000-0000B70D0000}"/>
    <cellStyle name="Neutral 5" xfId="3554" xr:uid="{00000000-0005-0000-0000-0000B80D0000}"/>
    <cellStyle name="Normal" xfId="0" builtinId="0"/>
    <cellStyle name="Normal 10" xfId="117" xr:uid="{00000000-0005-0000-0000-0000BA0D0000}"/>
    <cellStyle name="Normal 11" xfId="3527" xr:uid="{00000000-0005-0000-0000-0000BB0D0000}"/>
    <cellStyle name="Normal 11 4 2" xfId="3583" xr:uid="{0A12B4EB-F517-4CF8-B493-92E279564ADF}"/>
    <cellStyle name="Normal 12" xfId="3579" xr:uid="{FF14D08D-3AE6-4AE2-AA7D-93D24D9178FE}"/>
    <cellStyle name="Normal 2" xfId="26" xr:uid="{00000000-0005-0000-0000-0000BC0D0000}"/>
    <cellStyle name="Normal 2 2" xfId="118" xr:uid="{00000000-0005-0000-0000-0000BD0D0000}"/>
    <cellStyle name="Normal 2 3" xfId="119" xr:uid="{00000000-0005-0000-0000-0000BE0D0000}"/>
    <cellStyle name="Normal 2 4" xfId="120" xr:uid="{00000000-0005-0000-0000-0000BF0D0000}"/>
    <cellStyle name="Normal 2 5" xfId="121" xr:uid="{00000000-0005-0000-0000-0000C00D0000}"/>
    <cellStyle name="Normal 2 6" xfId="122" xr:uid="{00000000-0005-0000-0000-0000C10D0000}"/>
    <cellStyle name="Normal 2_CONSOL.FONDO" xfId="3525" xr:uid="{00000000-0005-0000-0000-0000C20D0000}"/>
    <cellStyle name="Normal 3" xfId="27" xr:uid="{00000000-0005-0000-0000-0000C30D0000}"/>
    <cellStyle name="Normal 3 2" xfId="28" xr:uid="{00000000-0005-0000-0000-0000C40D0000}"/>
    <cellStyle name="Normal 3 3" xfId="3555" xr:uid="{00000000-0005-0000-0000-0000C50D0000}"/>
    <cellStyle name="Normal 4" xfId="29" xr:uid="{00000000-0005-0000-0000-0000C60D0000}"/>
    <cellStyle name="Normal 5" xfId="38" xr:uid="{00000000-0005-0000-0000-0000C70D0000}"/>
    <cellStyle name="Normal 6" xfId="123" xr:uid="{00000000-0005-0000-0000-0000C80D0000}"/>
    <cellStyle name="Normal 69" xfId="3526" xr:uid="{00000000-0005-0000-0000-0000C90D0000}"/>
    <cellStyle name="Normal 7" xfId="124" xr:uid="{00000000-0005-0000-0000-0000CA0D0000}"/>
    <cellStyle name="Normal 8" xfId="125" xr:uid="{00000000-0005-0000-0000-0000CB0D0000}"/>
    <cellStyle name="Normal 9" xfId="126" xr:uid="{00000000-0005-0000-0000-0000CC0D0000}"/>
    <cellStyle name="Notas 2" xfId="127" xr:uid="{00000000-0005-0000-0000-0000CD0D0000}"/>
    <cellStyle name="Notas 5" xfId="3556" xr:uid="{00000000-0005-0000-0000-0000CE0D0000}"/>
    <cellStyle name="Notas 6" xfId="3557" xr:uid="{00000000-0005-0000-0000-0000CF0D0000}"/>
    <cellStyle name="Porcentaje" xfId="30" builtinId="5"/>
    <cellStyle name="Porcentaje 2" xfId="3573" xr:uid="{00000000-0005-0000-0000-0000D10D0000}"/>
    <cellStyle name="Porcentaje 3" xfId="3581" xr:uid="{8A7A152D-1021-426D-BAC6-4E5FE0845632}"/>
    <cellStyle name="Porcentual 10" xfId="128" xr:uid="{00000000-0005-0000-0000-0000D20D0000}"/>
    <cellStyle name="Porcentual 10 13" xfId="3586" xr:uid="{32CF5432-935C-4C18-804E-A20717D894A9}"/>
    <cellStyle name="Porcentual 11" xfId="139" xr:uid="{00000000-0005-0000-0000-0000D30D0000}"/>
    <cellStyle name="Porcentual 12" xfId="3529" xr:uid="{00000000-0005-0000-0000-0000D40D0000}"/>
    <cellStyle name="Porcentual 2" xfId="31" xr:uid="{00000000-0005-0000-0000-0000D50D0000}"/>
    <cellStyle name="Porcentual 2 2" xfId="32" xr:uid="{00000000-0005-0000-0000-0000D60D0000}"/>
    <cellStyle name="Porcentual 2 3" xfId="3531" xr:uid="{00000000-0005-0000-0000-0000D70D0000}"/>
    <cellStyle name="Porcentual 2 4" xfId="3558" xr:uid="{00000000-0005-0000-0000-0000D80D0000}"/>
    <cellStyle name="Porcentual 3" xfId="33" xr:uid="{00000000-0005-0000-0000-0000D90D0000}"/>
    <cellStyle name="Porcentual 3 2" xfId="43" xr:uid="{00000000-0005-0000-0000-0000DA0D0000}"/>
    <cellStyle name="Porcentual 4" xfId="34" xr:uid="{00000000-0005-0000-0000-0000DB0D0000}"/>
    <cellStyle name="Porcentual 4 2" xfId="35" xr:uid="{00000000-0005-0000-0000-0000DC0D0000}"/>
    <cellStyle name="Porcentual 5" xfId="36" xr:uid="{00000000-0005-0000-0000-0000DD0D0000}"/>
    <cellStyle name="Porcentual 6" xfId="37" xr:uid="{00000000-0005-0000-0000-0000DE0D0000}"/>
    <cellStyle name="Porcentual 6 2" xfId="46" xr:uid="{00000000-0005-0000-0000-0000DF0D0000}"/>
    <cellStyle name="Porcentual 7" xfId="129" xr:uid="{00000000-0005-0000-0000-0000E00D0000}"/>
    <cellStyle name="Porcentual 8" xfId="48" xr:uid="{00000000-0005-0000-0000-0000E10D0000}"/>
    <cellStyle name="Porcentual 9" xfId="130" xr:uid="{00000000-0005-0000-0000-0000E20D0000}"/>
    <cellStyle name="Salida 2" xfId="131" xr:uid="{00000000-0005-0000-0000-0000E30D0000}"/>
    <cellStyle name="Salida 3" xfId="3574" xr:uid="{00000000-0005-0000-0000-0000E40D0000}"/>
    <cellStyle name="Salida 5" xfId="3559" xr:uid="{00000000-0005-0000-0000-0000E50D0000}"/>
    <cellStyle name="TABLA DINAMICA" xfId="3560" xr:uid="{00000000-0005-0000-0000-0000E60D0000}"/>
    <cellStyle name="TABLADINAMICAPO" xfId="3561" xr:uid="{00000000-0005-0000-0000-0000E70D0000}"/>
    <cellStyle name="Texto de advertencia 2" xfId="132" xr:uid="{00000000-0005-0000-0000-0000E80D0000}"/>
    <cellStyle name="Texto de advertencia 5" xfId="3562" xr:uid="{00000000-0005-0000-0000-0000E90D0000}"/>
    <cellStyle name="Texto explicativo 2" xfId="133" xr:uid="{00000000-0005-0000-0000-0000EA0D0000}"/>
    <cellStyle name="Texto explicativo 5" xfId="3563" xr:uid="{00000000-0005-0000-0000-0000EB0D0000}"/>
    <cellStyle name="Título 1 2" xfId="134" xr:uid="{00000000-0005-0000-0000-0000EC0D0000}"/>
    <cellStyle name="Título 1 3" xfId="3575" xr:uid="{00000000-0005-0000-0000-0000ED0D0000}"/>
    <cellStyle name="Título 1 5" xfId="3564" xr:uid="{00000000-0005-0000-0000-0000EE0D0000}"/>
    <cellStyle name="Título 2 2" xfId="135" xr:uid="{00000000-0005-0000-0000-0000EF0D0000}"/>
    <cellStyle name="Título 2 3" xfId="3576" xr:uid="{00000000-0005-0000-0000-0000F00D0000}"/>
    <cellStyle name="Título 2 5" xfId="3565" xr:uid="{00000000-0005-0000-0000-0000F10D0000}"/>
    <cellStyle name="Título 3 2" xfId="136" xr:uid="{00000000-0005-0000-0000-0000F20D0000}"/>
    <cellStyle name="Título 3 3" xfId="3577" xr:uid="{00000000-0005-0000-0000-0000F30D0000}"/>
    <cellStyle name="Título 3 5" xfId="3566" xr:uid="{00000000-0005-0000-0000-0000F40D0000}"/>
    <cellStyle name="Título 4" xfId="137" xr:uid="{00000000-0005-0000-0000-0000F50D0000}"/>
    <cellStyle name="Título 7" xfId="3567" xr:uid="{00000000-0005-0000-0000-0000F60D0000}"/>
    <cellStyle name="Total 2" xfId="138" xr:uid="{00000000-0005-0000-0000-0000F70D0000}"/>
    <cellStyle name="Total 3" xfId="3578" xr:uid="{00000000-0005-0000-0000-0000F80D0000}"/>
    <cellStyle name="Total 5" xfId="3568" xr:uid="{00000000-0005-0000-0000-0000F90D0000}"/>
    <cellStyle name="VERSION1" xfId="3569" xr:uid="{00000000-0005-0000-0000-0000FA0D0000}"/>
  </cellStyles>
  <dxfs count="0"/>
  <tableStyles count="0" defaultTableStyle="TableStyleMedium9" defaultPivotStyle="PivotStyleLight16"/>
  <colors>
    <mruColors>
      <color rgb="FF0000CC"/>
      <color rgb="FF0033CC"/>
      <color rgb="FFC2D69A"/>
      <color rgb="FF00CC99"/>
      <color rgb="FF33CC33"/>
      <color rgb="FF00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31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21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externalLink" Target="externalLinks/externalLink16.xml"/><Relationship Id="rId123" Type="http://schemas.openxmlformats.org/officeDocument/2006/relationships/externalLink" Target="externalLinks/externalLink37.xml"/><Relationship Id="rId128" Type="http://schemas.openxmlformats.org/officeDocument/2006/relationships/externalLink" Target="externalLinks/externalLink42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4.xml"/><Relationship Id="rId95" Type="http://schemas.openxmlformats.org/officeDocument/2006/relationships/externalLink" Target="externalLinks/externalLink9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externalLink" Target="externalLinks/externalLink27.xml"/><Relationship Id="rId118" Type="http://schemas.openxmlformats.org/officeDocument/2006/relationships/externalLink" Target="externalLinks/externalLink32.xml"/><Relationship Id="rId134" Type="http://schemas.openxmlformats.org/officeDocument/2006/relationships/calcChain" Target="calcChain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externalLink" Target="externalLinks/externalLink17.xml"/><Relationship Id="rId108" Type="http://schemas.openxmlformats.org/officeDocument/2006/relationships/externalLink" Target="externalLinks/externalLink22.xml"/><Relationship Id="rId124" Type="http://schemas.openxmlformats.org/officeDocument/2006/relationships/externalLink" Target="externalLinks/externalLink38.xml"/><Relationship Id="rId129" Type="http://schemas.openxmlformats.org/officeDocument/2006/relationships/externalLink" Target="externalLinks/externalLink43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externalLink" Target="externalLinks/externalLink5.xml"/><Relationship Id="rId96" Type="http://schemas.openxmlformats.org/officeDocument/2006/relationships/externalLink" Target="externalLinks/externalLink1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externalLink" Target="externalLinks/externalLink28.xml"/><Relationship Id="rId119" Type="http://schemas.openxmlformats.org/officeDocument/2006/relationships/externalLink" Target="externalLinks/externalLink33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externalLink" Target="externalLinks/externalLink44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23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externalLink" Target="externalLinks/externalLink11.xml"/><Relationship Id="rId104" Type="http://schemas.openxmlformats.org/officeDocument/2006/relationships/externalLink" Target="externalLinks/externalLink18.xml"/><Relationship Id="rId120" Type="http://schemas.openxmlformats.org/officeDocument/2006/relationships/externalLink" Target="externalLinks/externalLink34.xml"/><Relationship Id="rId125" Type="http://schemas.openxmlformats.org/officeDocument/2006/relationships/externalLink" Target="externalLinks/externalLink3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externalLink" Target="externalLinks/externalLink1.xml"/><Relationship Id="rId110" Type="http://schemas.openxmlformats.org/officeDocument/2006/relationships/externalLink" Target="externalLinks/externalLink24.xml"/><Relationship Id="rId115" Type="http://schemas.openxmlformats.org/officeDocument/2006/relationships/externalLink" Target="externalLinks/externalLink29.xml"/><Relationship Id="rId131" Type="http://schemas.openxmlformats.org/officeDocument/2006/relationships/theme" Target="theme/theme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externalLink" Target="externalLinks/externalLink14.xml"/><Relationship Id="rId105" Type="http://schemas.openxmlformats.org/officeDocument/2006/relationships/externalLink" Target="externalLinks/externalLink19.xml"/><Relationship Id="rId126" Type="http://schemas.openxmlformats.org/officeDocument/2006/relationships/externalLink" Target="externalLinks/externalLink40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externalLink" Target="externalLinks/externalLink7.xml"/><Relationship Id="rId98" Type="http://schemas.openxmlformats.org/officeDocument/2006/relationships/externalLink" Target="externalLinks/externalLink12.xml"/><Relationship Id="rId121" Type="http://schemas.openxmlformats.org/officeDocument/2006/relationships/externalLink" Target="externalLinks/externalLink35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externalLink" Target="externalLinks/externalLink30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externalLink" Target="externalLinks/externalLink2.xml"/><Relationship Id="rId111" Type="http://schemas.openxmlformats.org/officeDocument/2006/relationships/externalLink" Target="externalLinks/externalLink25.xml"/><Relationship Id="rId132" Type="http://schemas.openxmlformats.org/officeDocument/2006/relationships/styles" Target="style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20.xml"/><Relationship Id="rId127" Type="http://schemas.openxmlformats.org/officeDocument/2006/relationships/externalLink" Target="externalLinks/externalLink4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externalLink" Target="externalLinks/externalLink8.xml"/><Relationship Id="rId99" Type="http://schemas.openxmlformats.org/officeDocument/2006/relationships/externalLink" Target="externalLinks/externalLink13.xml"/><Relationship Id="rId101" Type="http://schemas.openxmlformats.org/officeDocument/2006/relationships/externalLink" Target="externalLinks/externalLink15.xml"/><Relationship Id="rId122" Type="http://schemas.openxmlformats.org/officeDocument/2006/relationships/externalLink" Target="externalLinks/externalLink3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externalLink" Target="externalLinks/externalLink3.xml"/><Relationship Id="rId112" Type="http://schemas.openxmlformats.org/officeDocument/2006/relationships/externalLink" Target="externalLinks/externalLink26.xml"/><Relationship Id="rId133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emf"/><Relationship Id="rId2" Type="http://schemas.openxmlformats.org/officeDocument/2006/relationships/image" Target="../media/image20.emf"/><Relationship Id="rId1" Type="http://schemas.openxmlformats.org/officeDocument/2006/relationships/image" Target="../media/image19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emf"/><Relationship Id="rId2" Type="http://schemas.openxmlformats.org/officeDocument/2006/relationships/image" Target="../media/image24.emf"/><Relationship Id="rId1" Type="http://schemas.openxmlformats.org/officeDocument/2006/relationships/image" Target="../media/image23.emf"/><Relationship Id="rId4" Type="http://schemas.openxmlformats.org/officeDocument/2006/relationships/image" Target="../media/image26.emf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emf"/><Relationship Id="rId2" Type="http://schemas.openxmlformats.org/officeDocument/2006/relationships/image" Target="../media/image28.emf"/><Relationship Id="rId1" Type="http://schemas.openxmlformats.org/officeDocument/2006/relationships/image" Target="../media/image27.emf"/><Relationship Id="rId5" Type="http://schemas.openxmlformats.org/officeDocument/2006/relationships/image" Target="../media/image31.emf"/><Relationship Id="rId4" Type="http://schemas.openxmlformats.org/officeDocument/2006/relationships/image" Target="../media/image30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emf"/><Relationship Id="rId2" Type="http://schemas.openxmlformats.org/officeDocument/2006/relationships/image" Target="../media/image36.emf"/><Relationship Id="rId1" Type="http://schemas.openxmlformats.org/officeDocument/2006/relationships/image" Target="../media/image35.emf"/><Relationship Id="rId6" Type="http://schemas.openxmlformats.org/officeDocument/2006/relationships/image" Target="../media/image40.emf"/><Relationship Id="rId5" Type="http://schemas.openxmlformats.org/officeDocument/2006/relationships/image" Target="../media/image39.emf"/><Relationship Id="rId4" Type="http://schemas.openxmlformats.org/officeDocument/2006/relationships/image" Target="../media/image38.emf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emf"/><Relationship Id="rId2" Type="http://schemas.openxmlformats.org/officeDocument/2006/relationships/image" Target="../media/image42.emf"/><Relationship Id="rId1" Type="http://schemas.openxmlformats.org/officeDocument/2006/relationships/image" Target="../media/image41.png"/><Relationship Id="rId4" Type="http://schemas.openxmlformats.org/officeDocument/2006/relationships/image" Target="../media/image44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emf"/><Relationship Id="rId1" Type="http://schemas.openxmlformats.org/officeDocument/2006/relationships/image" Target="../media/image10.emf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emf"/><Relationship Id="rId1" Type="http://schemas.openxmlformats.org/officeDocument/2006/relationships/image" Target="../media/image1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2</xdr:row>
      <xdr:rowOff>19050</xdr:rowOff>
    </xdr:from>
    <xdr:to>
      <xdr:col>9</xdr:col>
      <xdr:colOff>310267</xdr:colOff>
      <xdr:row>39</xdr:row>
      <xdr:rowOff>95985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342900"/>
          <a:ext cx="6787267" cy="60681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166686</xdr:colOff>
      <xdr:row>7</xdr:row>
      <xdr:rowOff>63500</xdr:rowOff>
    </xdr:from>
    <xdr:to>
      <xdr:col>7</xdr:col>
      <xdr:colOff>85883</xdr:colOff>
      <xdr:row>17</xdr:row>
      <xdr:rowOff>87313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8686" y="1174750"/>
          <a:ext cx="5507197" cy="16113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552450</xdr:rowOff>
    </xdr:from>
    <xdr:to>
      <xdr:col>2</xdr:col>
      <xdr:colOff>9525</xdr:colOff>
      <xdr:row>6</xdr:row>
      <xdr:rowOff>66675</xdr:rowOff>
    </xdr:to>
    <xdr:sp macro="" textlink="">
      <xdr:nvSpPr>
        <xdr:cNvPr id="322391" name="Line 1">
          <a:extLst>
            <a:ext uri="{FF2B5EF4-FFF2-40B4-BE49-F238E27FC236}">
              <a16:creationId xmlns:a16="http://schemas.microsoft.com/office/drawing/2014/main" id="{00000000-0008-0000-2D00-000057EB0400}"/>
            </a:ext>
          </a:extLst>
        </xdr:cNvPr>
        <xdr:cNvSpPr>
          <a:spLocks noChangeShapeType="1"/>
        </xdr:cNvSpPr>
      </xdr:nvSpPr>
      <xdr:spPr bwMode="auto">
        <a:xfrm>
          <a:off x="1276350" y="2019300"/>
          <a:ext cx="9525" cy="6572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4</xdr:row>
      <xdr:rowOff>552449</xdr:rowOff>
    </xdr:from>
    <xdr:to>
      <xdr:col>6</xdr:col>
      <xdr:colOff>47625</xdr:colOff>
      <xdr:row>4</xdr:row>
      <xdr:rowOff>571499</xdr:rowOff>
    </xdr:to>
    <xdr:sp macro="" textlink="">
      <xdr:nvSpPr>
        <xdr:cNvPr id="322392" name="Line 4">
          <a:extLst>
            <a:ext uri="{FF2B5EF4-FFF2-40B4-BE49-F238E27FC236}">
              <a16:creationId xmlns:a16="http://schemas.microsoft.com/office/drawing/2014/main" id="{00000000-0008-0000-2D00-000058EB0400}"/>
            </a:ext>
          </a:extLst>
        </xdr:cNvPr>
        <xdr:cNvSpPr>
          <a:spLocks noChangeShapeType="1"/>
        </xdr:cNvSpPr>
      </xdr:nvSpPr>
      <xdr:spPr bwMode="auto">
        <a:xfrm>
          <a:off x="1276350" y="2590799"/>
          <a:ext cx="4010025" cy="19050"/>
        </a:xfrm>
        <a:prstGeom prst="line">
          <a:avLst/>
        </a:prstGeom>
        <a:ln>
          <a:solidFill>
            <a:schemeClr val="tx2">
              <a:lumMod val="50000"/>
            </a:schemeClr>
          </a:solidFill>
          <a:headEnd/>
          <a:tailEnd type="triangle" w="med" len="med"/>
        </a:ln>
      </xdr:spPr>
      <xdr:style>
        <a:lnRef idx="1">
          <a:schemeClr val="accent4"/>
        </a:lnRef>
        <a:fillRef idx="0">
          <a:schemeClr val="accent4"/>
        </a:fillRef>
        <a:effectRef idx="0">
          <a:schemeClr val="accent4"/>
        </a:effectRef>
        <a:fontRef idx="minor">
          <a:schemeClr val="tx1"/>
        </a:fontRef>
      </xdr:style>
    </xdr:sp>
    <xdr:clientData/>
  </xdr:twoCellAnchor>
  <xdr:twoCellAnchor>
    <xdr:from>
      <xdr:col>6</xdr:col>
      <xdr:colOff>0</xdr:colOff>
      <xdr:row>5</xdr:row>
      <xdr:rowOff>38100</xdr:rowOff>
    </xdr:from>
    <xdr:to>
      <xdr:col>6</xdr:col>
      <xdr:colOff>0</xdr:colOff>
      <xdr:row>5</xdr:row>
      <xdr:rowOff>476250</xdr:rowOff>
    </xdr:to>
    <xdr:sp macro="" textlink="">
      <xdr:nvSpPr>
        <xdr:cNvPr id="322393" name="Line 5">
          <a:extLst>
            <a:ext uri="{FF2B5EF4-FFF2-40B4-BE49-F238E27FC236}">
              <a16:creationId xmlns:a16="http://schemas.microsoft.com/office/drawing/2014/main" id="{00000000-0008-0000-2D00-000059EB0400}"/>
            </a:ext>
          </a:extLst>
        </xdr:cNvPr>
        <xdr:cNvSpPr>
          <a:spLocks noChangeShapeType="1"/>
        </xdr:cNvSpPr>
      </xdr:nvSpPr>
      <xdr:spPr bwMode="auto">
        <a:xfrm>
          <a:off x="5238750" y="2076450"/>
          <a:ext cx="0" cy="4381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3</xdr:col>
      <xdr:colOff>9525</xdr:colOff>
      <xdr:row>4</xdr:row>
      <xdr:rowOff>142875</xdr:rowOff>
    </xdr:from>
    <xdr:to>
      <xdr:col>3</xdr:col>
      <xdr:colOff>9525</xdr:colOff>
      <xdr:row>4</xdr:row>
      <xdr:rowOff>561975</xdr:rowOff>
    </xdr:to>
    <xdr:sp macro="" textlink="">
      <xdr:nvSpPr>
        <xdr:cNvPr id="322394" name="Line 6">
          <a:extLst>
            <a:ext uri="{FF2B5EF4-FFF2-40B4-BE49-F238E27FC236}">
              <a16:creationId xmlns:a16="http://schemas.microsoft.com/office/drawing/2014/main" id="{00000000-0008-0000-2D00-00005AEB0400}"/>
            </a:ext>
          </a:extLst>
        </xdr:cNvPr>
        <xdr:cNvSpPr>
          <a:spLocks noChangeShapeType="1"/>
        </xdr:cNvSpPr>
      </xdr:nvSpPr>
      <xdr:spPr bwMode="auto">
        <a:xfrm flipV="1">
          <a:off x="2324100" y="1609725"/>
          <a:ext cx="0" cy="4191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4</xdr:col>
      <xdr:colOff>0</xdr:colOff>
      <xdr:row>4</xdr:row>
      <xdr:rowOff>238125</xdr:rowOff>
    </xdr:from>
    <xdr:to>
      <xdr:col>4</xdr:col>
      <xdr:colOff>0</xdr:colOff>
      <xdr:row>4</xdr:row>
      <xdr:rowOff>542925</xdr:rowOff>
    </xdr:to>
    <xdr:sp macro="" textlink="">
      <xdr:nvSpPr>
        <xdr:cNvPr id="322395" name="Line 7">
          <a:extLst>
            <a:ext uri="{FF2B5EF4-FFF2-40B4-BE49-F238E27FC236}">
              <a16:creationId xmlns:a16="http://schemas.microsoft.com/office/drawing/2014/main" id="{00000000-0008-0000-2D00-00005BEB0400}"/>
            </a:ext>
          </a:extLst>
        </xdr:cNvPr>
        <xdr:cNvSpPr>
          <a:spLocks noChangeShapeType="1"/>
        </xdr:cNvSpPr>
      </xdr:nvSpPr>
      <xdr:spPr bwMode="auto">
        <a:xfrm flipV="1">
          <a:off x="3429000" y="1704975"/>
          <a:ext cx="0" cy="3048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5</xdr:col>
      <xdr:colOff>0</xdr:colOff>
      <xdr:row>4</xdr:row>
      <xdr:rowOff>38100</xdr:rowOff>
    </xdr:from>
    <xdr:to>
      <xdr:col>5</xdr:col>
      <xdr:colOff>0</xdr:colOff>
      <xdr:row>4</xdr:row>
      <xdr:rowOff>552450</xdr:rowOff>
    </xdr:to>
    <xdr:sp macro="" textlink="">
      <xdr:nvSpPr>
        <xdr:cNvPr id="322396" name="Line 8">
          <a:extLst>
            <a:ext uri="{FF2B5EF4-FFF2-40B4-BE49-F238E27FC236}">
              <a16:creationId xmlns:a16="http://schemas.microsoft.com/office/drawing/2014/main" id="{00000000-0008-0000-2D00-00005CEB0400}"/>
            </a:ext>
          </a:extLst>
        </xdr:cNvPr>
        <xdr:cNvSpPr>
          <a:spLocks noChangeShapeType="1"/>
        </xdr:cNvSpPr>
      </xdr:nvSpPr>
      <xdr:spPr bwMode="auto">
        <a:xfrm flipV="1">
          <a:off x="4371975" y="15049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952500</xdr:colOff>
      <xdr:row>6</xdr:row>
      <xdr:rowOff>85725</xdr:rowOff>
    </xdr:from>
    <xdr:to>
      <xdr:col>2</xdr:col>
      <xdr:colOff>323850</xdr:colOff>
      <xdr:row>7</xdr:row>
      <xdr:rowOff>66675</xdr:rowOff>
    </xdr:to>
    <xdr:sp macro="" textlink="">
      <xdr:nvSpPr>
        <xdr:cNvPr id="2057" name="Text Box 9">
          <a:extLst>
            <a:ext uri="{FF2B5EF4-FFF2-40B4-BE49-F238E27FC236}">
              <a16:creationId xmlns:a16="http://schemas.microsoft.com/office/drawing/2014/main" id="{00000000-0008-0000-2D00-000009080000}"/>
            </a:ext>
          </a:extLst>
        </xdr:cNvPr>
        <xdr:cNvSpPr txBox="1">
          <a:spLocks noChangeArrowheads="1"/>
        </xdr:cNvSpPr>
      </xdr:nvSpPr>
      <xdr:spPr bwMode="auto">
        <a:xfrm>
          <a:off x="2047875" y="3267075"/>
          <a:ext cx="771525" cy="1619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es-CO" sz="1000" b="0" i="0" strike="noStrike">
              <a:solidFill>
                <a:srgbClr val="000000"/>
              </a:solidFill>
              <a:latin typeface="Arial"/>
              <a:cs typeface="Arial"/>
            </a:rPr>
            <a:t>$1.2</a:t>
          </a:r>
          <a:r>
            <a:rPr lang="es-CO" sz="1000" b="1" i="0" strike="noStrike">
              <a:solidFill>
                <a:srgbClr val="000000"/>
              </a:solidFill>
              <a:latin typeface="Arial"/>
              <a:cs typeface="Arial"/>
            </a:rPr>
            <a:t>00.000</a:t>
          </a:r>
        </a:p>
      </xdr:txBody>
    </xdr:sp>
    <xdr:clientData/>
  </xdr:twoCellAnchor>
  <xdr:twoCellAnchor>
    <xdr:from>
      <xdr:col>2</xdr:col>
      <xdr:colOff>666750</xdr:colOff>
      <xdr:row>3</xdr:row>
      <xdr:rowOff>485775</xdr:rowOff>
    </xdr:from>
    <xdr:to>
      <xdr:col>3</xdr:col>
      <xdr:colOff>247650</xdr:colOff>
      <xdr:row>4</xdr:row>
      <xdr:rowOff>95250</xdr:rowOff>
    </xdr:to>
    <xdr:sp macro="" textlink="">
      <xdr:nvSpPr>
        <xdr:cNvPr id="2058" name="Text Box 10">
          <a:extLst>
            <a:ext uri="{FF2B5EF4-FFF2-40B4-BE49-F238E27FC236}">
              <a16:creationId xmlns:a16="http://schemas.microsoft.com/office/drawing/2014/main" id="{00000000-0008-0000-2D00-00000A080000}"/>
            </a:ext>
          </a:extLst>
        </xdr:cNvPr>
        <xdr:cNvSpPr txBox="1">
          <a:spLocks noChangeArrowheads="1"/>
        </xdr:cNvSpPr>
      </xdr:nvSpPr>
      <xdr:spPr bwMode="auto">
        <a:xfrm>
          <a:off x="1943100" y="1381125"/>
          <a:ext cx="61912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es-CO" sz="1000" b="0" i="0" strike="noStrike">
              <a:solidFill>
                <a:srgbClr val="000000"/>
              </a:solidFill>
              <a:latin typeface="Arial"/>
              <a:cs typeface="Arial"/>
            </a:rPr>
            <a:t>$45</a:t>
          </a:r>
          <a:r>
            <a:rPr lang="es-CO" sz="1000" b="1" i="0" strike="noStrike">
              <a:solidFill>
                <a:srgbClr val="000000"/>
              </a:solidFill>
              <a:latin typeface="Arial"/>
              <a:cs typeface="Arial"/>
            </a:rPr>
            <a:t>0,000</a:t>
          </a:r>
        </a:p>
      </xdr:txBody>
    </xdr:sp>
    <xdr:clientData/>
  </xdr:twoCellAnchor>
  <xdr:twoCellAnchor>
    <xdr:from>
      <xdr:col>3</xdr:col>
      <xdr:colOff>571500</xdr:colOff>
      <xdr:row>4</xdr:row>
      <xdr:rowOff>57150</xdr:rowOff>
    </xdr:from>
    <xdr:to>
      <xdr:col>4</xdr:col>
      <xdr:colOff>342900</xdr:colOff>
      <xdr:row>4</xdr:row>
      <xdr:rowOff>219075</xdr:rowOff>
    </xdr:to>
    <xdr:sp macro="" textlink="">
      <xdr:nvSpPr>
        <xdr:cNvPr id="2059" name="Text Box 11">
          <a:extLst>
            <a:ext uri="{FF2B5EF4-FFF2-40B4-BE49-F238E27FC236}">
              <a16:creationId xmlns:a16="http://schemas.microsoft.com/office/drawing/2014/main" id="{00000000-0008-0000-2D00-00000B080000}"/>
            </a:ext>
          </a:extLst>
        </xdr:cNvPr>
        <xdr:cNvSpPr txBox="1">
          <a:spLocks noChangeArrowheads="1"/>
        </xdr:cNvSpPr>
      </xdr:nvSpPr>
      <xdr:spPr bwMode="auto">
        <a:xfrm>
          <a:off x="2886075" y="1524000"/>
          <a:ext cx="885825" cy="1619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es-CO" sz="1000" b="0" i="0" strike="noStrike">
              <a:solidFill>
                <a:srgbClr val="000000"/>
              </a:solidFill>
              <a:latin typeface="Arial"/>
              <a:cs typeface="Arial"/>
            </a:rPr>
            <a:t>$320,000</a:t>
          </a:r>
        </a:p>
      </xdr:txBody>
    </xdr:sp>
    <xdr:clientData/>
  </xdr:twoCellAnchor>
  <xdr:twoCellAnchor>
    <xdr:from>
      <xdr:col>4</xdr:col>
      <xdr:colOff>619125</xdr:colOff>
      <xdr:row>3</xdr:row>
      <xdr:rowOff>457200</xdr:rowOff>
    </xdr:from>
    <xdr:to>
      <xdr:col>5</xdr:col>
      <xdr:colOff>295275</xdr:colOff>
      <xdr:row>4</xdr:row>
      <xdr:rowOff>57150</xdr:rowOff>
    </xdr:to>
    <xdr:sp macro="" textlink="">
      <xdr:nvSpPr>
        <xdr:cNvPr id="2060" name="Text Box 12">
          <a:extLst>
            <a:ext uri="{FF2B5EF4-FFF2-40B4-BE49-F238E27FC236}">
              <a16:creationId xmlns:a16="http://schemas.microsoft.com/office/drawing/2014/main" id="{00000000-0008-0000-2D00-00000C080000}"/>
            </a:ext>
          </a:extLst>
        </xdr:cNvPr>
        <xdr:cNvSpPr txBox="1">
          <a:spLocks noChangeArrowheads="1"/>
        </xdr:cNvSpPr>
      </xdr:nvSpPr>
      <xdr:spPr bwMode="auto">
        <a:xfrm>
          <a:off x="4048125" y="1352550"/>
          <a:ext cx="619125" cy="171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es-CO" sz="1000" b="0" i="0" strike="noStrike">
              <a:solidFill>
                <a:srgbClr val="000000"/>
              </a:solidFill>
              <a:latin typeface="Arial"/>
              <a:cs typeface="Arial"/>
            </a:rPr>
            <a:t>$</a:t>
          </a:r>
          <a:r>
            <a:rPr lang="es-CO" sz="1000" b="1" i="0" strike="noStrike">
              <a:solidFill>
                <a:srgbClr val="000000"/>
              </a:solidFill>
              <a:latin typeface="Arial"/>
              <a:cs typeface="Arial"/>
            </a:rPr>
            <a:t>715,000</a:t>
          </a:r>
        </a:p>
      </xdr:txBody>
    </xdr:sp>
    <xdr:clientData/>
  </xdr:twoCellAnchor>
  <xdr:twoCellAnchor>
    <xdr:from>
      <xdr:col>5</xdr:col>
      <xdr:colOff>609600</xdr:colOff>
      <xdr:row>4</xdr:row>
      <xdr:rowOff>295275</xdr:rowOff>
    </xdr:from>
    <xdr:to>
      <xdr:col>6</xdr:col>
      <xdr:colOff>190500</xdr:colOff>
      <xdr:row>4</xdr:row>
      <xdr:rowOff>466725</xdr:rowOff>
    </xdr:to>
    <xdr:sp macro="" textlink="">
      <xdr:nvSpPr>
        <xdr:cNvPr id="2061" name="Text Box 13">
          <a:extLst>
            <a:ext uri="{FF2B5EF4-FFF2-40B4-BE49-F238E27FC236}">
              <a16:creationId xmlns:a16="http://schemas.microsoft.com/office/drawing/2014/main" id="{00000000-0008-0000-2D00-00000D080000}"/>
            </a:ext>
          </a:extLst>
        </xdr:cNvPr>
        <xdr:cNvSpPr txBox="1">
          <a:spLocks noChangeArrowheads="1"/>
        </xdr:cNvSpPr>
      </xdr:nvSpPr>
      <xdr:spPr bwMode="auto">
        <a:xfrm>
          <a:off x="4981575" y="1762125"/>
          <a:ext cx="447675" cy="171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es-CO" sz="1000" b="0" i="0" strike="noStrike">
              <a:solidFill>
                <a:srgbClr val="000000"/>
              </a:solidFill>
              <a:latin typeface="Arial"/>
              <a:cs typeface="Arial"/>
            </a:rPr>
            <a:t>4 </a:t>
          </a:r>
          <a:r>
            <a:rPr lang="es-CO" sz="1000" b="1" i="0" strike="noStrike">
              <a:solidFill>
                <a:srgbClr val="000000"/>
              </a:solidFill>
              <a:latin typeface="Arial"/>
              <a:cs typeface="Arial"/>
            </a:rPr>
            <a:t>años</a:t>
          </a:r>
        </a:p>
      </xdr:txBody>
    </xdr:sp>
    <xdr:clientData/>
  </xdr:twoCellAnchor>
  <xdr:twoCellAnchor>
    <xdr:from>
      <xdr:col>2</xdr:col>
      <xdr:colOff>981075</xdr:colOff>
      <xdr:row>5</xdr:row>
      <xdr:rowOff>19050</xdr:rowOff>
    </xdr:from>
    <xdr:to>
      <xdr:col>3</xdr:col>
      <xdr:colOff>85725</xdr:colOff>
      <xdr:row>5</xdr:row>
      <xdr:rowOff>190500</xdr:rowOff>
    </xdr:to>
    <xdr:sp macro="" textlink="">
      <xdr:nvSpPr>
        <xdr:cNvPr id="2062" name="Text Box 14">
          <a:extLst>
            <a:ext uri="{FF2B5EF4-FFF2-40B4-BE49-F238E27FC236}">
              <a16:creationId xmlns:a16="http://schemas.microsoft.com/office/drawing/2014/main" id="{00000000-0008-0000-2D00-00000E080000}"/>
            </a:ext>
          </a:extLst>
        </xdr:cNvPr>
        <xdr:cNvSpPr txBox="1">
          <a:spLocks noChangeArrowheads="1"/>
        </xdr:cNvSpPr>
      </xdr:nvSpPr>
      <xdr:spPr bwMode="auto">
        <a:xfrm>
          <a:off x="3476625" y="2628900"/>
          <a:ext cx="257175" cy="171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es-CO" sz="1000" b="0" i="0" strike="noStrike">
              <a:solidFill>
                <a:srgbClr val="000000"/>
              </a:solidFill>
              <a:latin typeface="Arial"/>
              <a:cs typeface="Arial"/>
            </a:rPr>
            <a:t>1</a:t>
          </a:r>
        </a:p>
      </xdr:txBody>
    </xdr:sp>
    <xdr:clientData/>
  </xdr:twoCellAnchor>
  <xdr:twoCellAnchor>
    <xdr:from>
      <xdr:col>3</xdr:col>
      <xdr:colOff>914400</xdr:colOff>
      <xdr:row>5</xdr:row>
      <xdr:rowOff>28575</xdr:rowOff>
    </xdr:from>
    <xdr:to>
      <xdr:col>4</xdr:col>
      <xdr:colOff>66674</xdr:colOff>
      <xdr:row>5</xdr:row>
      <xdr:rowOff>209551</xdr:rowOff>
    </xdr:to>
    <xdr:sp macro="" textlink="">
      <xdr:nvSpPr>
        <xdr:cNvPr id="2063" name="Text Box 15">
          <a:extLst>
            <a:ext uri="{FF2B5EF4-FFF2-40B4-BE49-F238E27FC236}">
              <a16:creationId xmlns:a16="http://schemas.microsoft.com/office/drawing/2014/main" id="{00000000-0008-0000-2D00-00000F080000}"/>
            </a:ext>
          </a:extLst>
        </xdr:cNvPr>
        <xdr:cNvSpPr txBox="1">
          <a:spLocks noChangeArrowheads="1"/>
        </xdr:cNvSpPr>
      </xdr:nvSpPr>
      <xdr:spPr bwMode="auto">
        <a:xfrm>
          <a:off x="4562475" y="2638425"/>
          <a:ext cx="266699" cy="1809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es-CO" sz="1000" b="0" i="0" strike="noStrike">
              <a:solidFill>
                <a:srgbClr val="000000"/>
              </a:solidFill>
              <a:latin typeface="Arial"/>
              <a:cs typeface="Arial"/>
            </a:rPr>
            <a:t>2</a:t>
          </a:r>
        </a:p>
      </xdr:txBody>
    </xdr:sp>
    <xdr:clientData/>
  </xdr:twoCellAnchor>
  <xdr:twoCellAnchor>
    <xdr:from>
      <xdr:col>4</xdr:col>
      <xdr:colOff>819151</xdr:colOff>
      <xdr:row>5</xdr:row>
      <xdr:rowOff>57150</xdr:rowOff>
    </xdr:from>
    <xdr:to>
      <xdr:col>5</xdr:col>
      <xdr:colOff>104776</xdr:colOff>
      <xdr:row>5</xdr:row>
      <xdr:rowOff>238125</xdr:rowOff>
    </xdr:to>
    <xdr:sp macro="" textlink="">
      <xdr:nvSpPr>
        <xdr:cNvPr id="2064" name="Text Box 16">
          <a:extLst>
            <a:ext uri="{FF2B5EF4-FFF2-40B4-BE49-F238E27FC236}">
              <a16:creationId xmlns:a16="http://schemas.microsoft.com/office/drawing/2014/main" id="{00000000-0008-0000-2D00-000010080000}"/>
            </a:ext>
          </a:extLst>
        </xdr:cNvPr>
        <xdr:cNvSpPr txBox="1">
          <a:spLocks noChangeArrowheads="1"/>
        </xdr:cNvSpPr>
      </xdr:nvSpPr>
      <xdr:spPr bwMode="auto">
        <a:xfrm>
          <a:off x="5581651" y="2667000"/>
          <a:ext cx="228600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es-CO" sz="1000" b="0" i="0" strike="noStrike">
              <a:solidFill>
                <a:srgbClr val="000000"/>
              </a:solidFill>
              <a:latin typeface="Arial"/>
              <a:cs typeface="Arial"/>
            </a:rPr>
            <a:t>3</a:t>
          </a:r>
        </a:p>
      </xdr:txBody>
    </xdr:sp>
    <xdr:clientData/>
  </xdr:twoCellAnchor>
  <xdr:twoCellAnchor>
    <xdr:from>
      <xdr:col>5</xdr:col>
      <xdr:colOff>590549</xdr:colOff>
      <xdr:row>5</xdr:row>
      <xdr:rowOff>523874</xdr:rowOff>
    </xdr:from>
    <xdr:to>
      <xdr:col>6</xdr:col>
      <xdr:colOff>342899</xdr:colOff>
      <xdr:row>6</xdr:row>
      <xdr:rowOff>133349</xdr:rowOff>
    </xdr:to>
    <xdr:sp macro="" textlink="">
      <xdr:nvSpPr>
        <xdr:cNvPr id="2065" name="Text Box 17">
          <a:extLst>
            <a:ext uri="{FF2B5EF4-FFF2-40B4-BE49-F238E27FC236}">
              <a16:creationId xmlns:a16="http://schemas.microsoft.com/office/drawing/2014/main" id="{00000000-0008-0000-2D00-000011080000}"/>
            </a:ext>
          </a:extLst>
        </xdr:cNvPr>
        <xdr:cNvSpPr txBox="1">
          <a:spLocks noChangeArrowheads="1"/>
        </xdr:cNvSpPr>
      </xdr:nvSpPr>
      <xdr:spPr bwMode="auto">
        <a:xfrm>
          <a:off x="4962524" y="3133724"/>
          <a:ext cx="61912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es-CO" sz="1000" b="0" i="0" strike="noStrike">
              <a:solidFill>
                <a:srgbClr val="000000"/>
              </a:solidFill>
              <a:latin typeface="Arial"/>
              <a:cs typeface="Arial"/>
            </a:rPr>
            <a:t>$6</a:t>
          </a:r>
          <a:r>
            <a:rPr lang="es-CO" sz="1000" b="1" i="0" strike="noStrike">
              <a:solidFill>
                <a:srgbClr val="000000"/>
              </a:solidFill>
              <a:latin typeface="Arial"/>
              <a:cs typeface="Arial"/>
            </a:rPr>
            <a:t>50.000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552450</xdr:rowOff>
    </xdr:from>
    <xdr:to>
      <xdr:col>2</xdr:col>
      <xdr:colOff>9525</xdr:colOff>
      <xdr:row>7</xdr:row>
      <xdr:rowOff>66675</xdr:rowOff>
    </xdr:to>
    <xdr:sp macro="" textlink="">
      <xdr:nvSpPr>
        <xdr:cNvPr id="325292" name="Line 15">
          <a:extLst>
            <a:ext uri="{FF2B5EF4-FFF2-40B4-BE49-F238E27FC236}">
              <a16:creationId xmlns:a16="http://schemas.microsoft.com/office/drawing/2014/main" id="{00000000-0008-0000-2E00-0000ACF60400}"/>
            </a:ext>
          </a:extLst>
        </xdr:cNvPr>
        <xdr:cNvSpPr>
          <a:spLocks noChangeShapeType="1"/>
        </xdr:cNvSpPr>
      </xdr:nvSpPr>
      <xdr:spPr bwMode="auto">
        <a:xfrm>
          <a:off x="762000" y="1714500"/>
          <a:ext cx="95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5</xdr:row>
      <xdr:rowOff>552450</xdr:rowOff>
    </xdr:from>
    <xdr:to>
      <xdr:col>5</xdr:col>
      <xdr:colOff>9525</xdr:colOff>
      <xdr:row>6</xdr:row>
      <xdr:rowOff>0</xdr:rowOff>
    </xdr:to>
    <xdr:sp macro="" textlink="">
      <xdr:nvSpPr>
        <xdr:cNvPr id="325293" name="Line 16">
          <a:extLst>
            <a:ext uri="{FF2B5EF4-FFF2-40B4-BE49-F238E27FC236}">
              <a16:creationId xmlns:a16="http://schemas.microsoft.com/office/drawing/2014/main" id="{00000000-0008-0000-2E00-0000ADF60400}"/>
            </a:ext>
          </a:extLst>
        </xdr:cNvPr>
        <xdr:cNvSpPr>
          <a:spLocks noChangeShapeType="1"/>
        </xdr:cNvSpPr>
      </xdr:nvSpPr>
      <xdr:spPr bwMode="auto">
        <a:xfrm flipV="1">
          <a:off x="762000" y="1714500"/>
          <a:ext cx="357187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4</xdr:col>
      <xdr:colOff>9525</xdr:colOff>
      <xdr:row>5</xdr:row>
      <xdr:rowOff>133350</xdr:rowOff>
    </xdr:from>
    <xdr:to>
      <xdr:col>4</xdr:col>
      <xdr:colOff>9525</xdr:colOff>
      <xdr:row>5</xdr:row>
      <xdr:rowOff>552450</xdr:rowOff>
    </xdr:to>
    <xdr:sp macro="" textlink="">
      <xdr:nvSpPr>
        <xdr:cNvPr id="325294" name="Line 18">
          <a:extLst>
            <a:ext uri="{FF2B5EF4-FFF2-40B4-BE49-F238E27FC236}">
              <a16:creationId xmlns:a16="http://schemas.microsoft.com/office/drawing/2014/main" id="{00000000-0008-0000-2E00-0000AEF60400}"/>
            </a:ext>
          </a:extLst>
        </xdr:cNvPr>
        <xdr:cNvSpPr>
          <a:spLocks noChangeShapeType="1"/>
        </xdr:cNvSpPr>
      </xdr:nvSpPr>
      <xdr:spPr bwMode="auto">
        <a:xfrm flipV="1">
          <a:off x="3133725" y="1295400"/>
          <a:ext cx="0" cy="4191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3</xdr:col>
      <xdr:colOff>0</xdr:colOff>
      <xdr:row>5</xdr:row>
      <xdr:rowOff>247650</xdr:rowOff>
    </xdr:from>
    <xdr:to>
      <xdr:col>3</xdr:col>
      <xdr:colOff>0</xdr:colOff>
      <xdr:row>5</xdr:row>
      <xdr:rowOff>552450</xdr:rowOff>
    </xdr:to>
    <xdr:sp macro="" textlink="">
      <xdr:nvSpPr>
        <xdr:cNvPr id="325295" name="Line 19">
          <a:extLst>
            <a:ext uri="{FF2B5EF4-FFF2-40B4-BE49-F238E27FC236}">
              <a16:creationId xmlns:a16="http://schemas.microsoft.com/office/drawing/2014/main" id="{00000000-0008-0000-2E00-0000AFF60400}"/>
            </a:ext>
          </a:extLst>
        </xdr:cNvPr>
        <xdr:cNvSpPr>
          <a:spLocks noChangeShapeType="1"/>
        </xdr:cNvSpPr>
      </xdr:nvSpPr>
      <xdr:spPr bwMode="auto">
        <a:xfrm flipV="1">
          <a:off x="1943100" y="1409700"/>
          <a:ext cx="0" cy="3048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5</xdr:col>
      <xdr:colOff>0</xdr:colOff>
      <xdr:row>5</xdr:row>
      <xdr:rowOff>38100</xdr:rowOff>
    </xdr:from>
    <xdr:to>
      <xdr:col>5</xdr:col>
      <xdr:colOff>0</xdr:colOff>
      <xdr:row>5</xdr:row>
      <xdr:rowOff>552450</xdr:rowOff>
    </xdr:to>
    <xdr:sp macro="" textlink="">
      <xdr:nvSpPr>
        <xdr:cNvPr id="325296" name="Line 20">
          <a:extLst>
            <a:ext uri="{FF2B5EF4-FFF2-40B4-BE49-F238E27FC236}">
              <a16:creationId xmlns:a16="http://schemas.microsoft.com/office/drawing/2014/main" id="{00000000-0008-0000-2E00-0000B0F60400}"/>
            </a:ext>
          </a:extLst>
        </xdr:cNvPr>
        <xdr:cNvSpPr>
          <a:spLocks noChangeShapeType="1"/>
        </xdr:cNvSpPr>
      </xdr:nvSpPr>
      <xdr:spPr bwMode="auto">
        <a:xfrm flipV="1">
          <a:off x="4324350" y="12001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409575</xdr:colOff>
      <xdr:row>7</xdr:row>
      <xdr:rowOff>95250</xdr:rowOff>
    </xdr:from>
    <xdr:to>
      <xdr:col>2</xdr:col>
      <xdr:colOff>314325</xdr:colOff>
      <xdr:row>8</xdr:row>
      <xdr:rowOff>47625</xdr:rowOff>
    </xdr:to>
    <xdr:sp macro="" textlink="">
      <xdr:nvSpPr>
        <xdr:cNvPr id="3093" name="Text Box 21">
          <a:extLst>
            <a:ext uri="{FF2B5EF4-FFF2-40B4-BE49-F238E27FC236}">
              <a16:creationId xmlns:a16="http://schemas.microsoft.com/office/drawing/2014/main" id="{00000000-0008-0000-2E00-0000150C0000}"/>
            </a:ext>
          </a:extLst>
        </xdr:cNvPr>
        <xdr:cNvSpPr txBox="1">
          <a:spLocks noChangeArrowheads="1"/>
        </xdr:cNvSpPr>
      </xdr:nvSpPr>
      <xdr:spPr bwMode="auto">
        <a:xfrm>
          <a:off x="409575" y="2314575"/>
          <a:ext cx="666750" cy="209550"/>
        </a:xfrm>
        <a:prstGeom prst="rect">
          <a:avLst/>
        </a:prstGeom>
        <a:solidFill>
          <a:schemeClr val="bg1">
            <a:lumMod val="85000"/>
          </a:schemeClr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es-CO" sz="1000" b="0" i="0" strike="noStrike">
              <a:solidFill>
                <a:srgbClr val="000000"/>
              </a:solidFill>
              <a:latin typeface="Arial"/>
              <a:cs typeface="Arial"/>
            </a:rPr>
            <a:t>$1,100.000</a:t>
          </a:r>
        </a:p>
      </xdr:txBody>
    </xdr:sp>
    <xdr:clientData/>
  </xdr:twoCellAnchor>
  <xdr:twoCellAnchor>
    <xdr:from>
      <xdr:col>2</xdr:col>
      <xdr:colOff>952500</xdr:colOff>
      <xdr:row>5</xdr:row>
      <xdr:rowOff>28575</xdr:rowOff>
    </xdr:from>
    <xdr:to>
      <xdr:col>3</xdr:col>
      <xdr:colOff>428625</xdr:colOff>
      <xdr:row>5</xdr:row>
      <xdr:rowOff>209550</xdr:rowOff>
    </xdr:to>
    <xdr:sp macro="" textlink="">
      <xdr:nvSpPr>
        <xdr:cNvPr id="3094" name="Text Box 22">
          <a:extLst>
            <a:ext uri="{FF2B5EF4-FFF2-40B4-BE49-F238E27FC236}">
              <a16:creationId xmlns:a16="http://schemas.microsoft.com/office/drawing/2014/main" id="{00000000-0008-0000-2E00-0000160C0000}"/>
            </a:ext>
          </a:extLst>
        </xdr:cNvPr>
        <xdr:cNvSpPr txBox="1">
          <a:spLocks noChangeArrowheads="1"/>
        </xdr:cNvSpPr>
      </xdr:nvSpPr>
      <xdr:spPr bwMode="auto">
        <a:xfrm>
          <a:off x="2647950" y="1190625"/>
          <a:ext cx="923925" cy="180975"/>
        </a:xfrm>
        <a:prstGeom prst="rect">
          <a:avLst/>
        </a:prstGeom>
        <a:solidFill>
          <a:schemeClr val="bg1">
            <a:lumMod val="85000"/>
          </a:schemeClr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es-CO" sz="1000" b="0" i="0" strike="noStrike">
              <a:solidFill>
                <a:srgbClr val="000000"/>
              </a:solidFill>
              <a:latin typeface="Arial"/>
              <a:cs typeface="Arial"/>
            </a:rPr>
            <a:t>$150,000</a:t>
          </a:r>
        </a:p>
      </xdr:txBody>
    </xdr:sp>
    <xdr:clientData/>
  </xdr:twoCellAnchor>
  <xdr:twoCellAnchor>
    <xdr:from>
      <xdr:col>3</xdr:col>
      <xdr:colOff>971550</xdr:colOff>
      <xdr:row>4</xdr:row>
      <xdr:rowOff>304800</xdr:rowOff>
    </xdr:from>
    <xdr:to>
      <xdr:col>4</xdr:col>
      <xdr:colOff>514350</xdr:colOff>
      <xdr:row>5</xdr:row>
      <xdr:rowOff>85725</xdr:rowOff>
    </xdr:to>
    <xdr:sp macro="" textlink="">
      <xdr:nvSpPr>
        <xdr:cNvPr id="3095" name="Text Box 23">
          <a:extLst>
            <a:ext uri="{FF2B5EF4-FFF2-40B4-BE49-F238E27FC236}">
              <a16:creationId xmlns:a16="http://schemas.microsoft.com/office/drawing/2014/main" id="{00000000-0008-0000-2E00-0000170C0000}"/>
            </a:ext>
          </a:extLst>
        </xdr:cNvPr>
        <xdr:cNvSpPr txBox="1">
          <a:spLocks noChangeArrowheads="1"/>
        </xdr:cNvSpPr>
      </xdr:nvSpPr>
      <xdr:spPr bwMode="auto">
        <a:xfrm>
          <a:off x="4114800" y="1076325"/>
          <a:ext cx="1028700" cy="171450"/>
        </a:xfrm>
        <a:prstGeom prst="rect">
          <a:avLst/>
        </a:prstGeom>
        <a:solidFill>
          <a:schemeClr val="bg1">
            <a:lumMod val="85000"/>
          </a:schemeClr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es-CO" sz="1000" b="0" i="0" strike="noStrike">
              <a:solidFill>
                <a:srgbClr val="000000"/>
              </a:solidFill>
              <a:latin typeface="Arial"/>
              <a:cs typeface="Arial"/>
            </a:rPr>
            <a:t>$360,000</a:t>
          </a:r>
        </a:p>
      </xdr:txBody>
    </xdr:sp>
    <xdr:clientData/>
  </xdr:twoCellAnchor>
  <xdr:twoCellAnchor>
    <xdr:from>
      <xdr:col>4</xdr:col>
      <xdr:colOff>990600</xdr:colOff>
      <xdr:row>4</xdr:row>
      <xdr:rowOff>209550</xdr:rowOff>
    </xdr:from>
    <xdr:to>
      <xdr:col>5</xdr:col>
      <xdr:colOff>447675</xdr:colOff>
      <xdr:row>5</xdr:row>
      <xdr:rowOff>9525</xdr:rowOff>
    </xdr:to>
    <xdr:sp macro="" textlink="">
      <xdr:nvSpPr>
        <xdr:cNvPr id="3096" name="Text Box 24">
          <a:extLst>
            <a:ext uri="{FF2B5EF4-FFF2-40B4-BE49-F238E27FC236}">
              <a16:creationId xmlns:a16="http://schemas.microsoft.com/office/drawing/2014/main" id="{00000000-0008-0000-2E00-0000180C0000}"/>
            </a:ext>
          </a:extLst>
        </xdr:cNvPr>
        <xdr:cNvSpPr txBox="1">
          <a:spLocks noChangeArrowheads="1"/>
        </xdr:cNvSpPr>
      </xdr:nvSpPr>
      <xdr:spPr bwMode="auto">
        <a:xfrm>
          <a:off x="4686300" y="981075"/>
          <a:ext cx="866775" cy="190500"/>
        </a:xfrm>
        <a:prstGeom prst="rect">
          <a:avLst/>
        </a:prstGeom>
        <a:solidFill>
          <a:schemeClr val="bg1">
            <a:lumMod val="85000"/>
          </a:schemeClr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es-CO" sz="1000" b="0" i="0" strike="noStrike">
              <a:solidFill>
                <a:srgbClr val="000000"/>
              </a:solidFill>
              <a:latin typeface="Arial"/>
              <a:cs typeface="Arial"/>
            </a:rPr>
            <a:t>$430,000</a:t>
          </a:r>
        </a:p>
      </xdr:txBody>
    </xdr:sp>
    <xdr:clientData/>
  </xdr:twoCellAnchor>
  <xdr:twoCellAnchor>
    <xdr:from>
      <xdr:col>2</xdr:col>
      <xdr:colOff>1171574</xdr:colOff>
      <xdr:row>6</xdr:row>
      <xdr:rowOff>66674</xdr:rowOff>
    </xdr:from>
    <xdr:to>
      <xdr:col>3</xdr:col>
      <xdr:colOff>171449</xdr:colOff>
      <xdr:row>6</xdr:row>
      <xdr:rowOff>266699</xdr:rowOff>
    </xdr:to>
    <xdr:sp macro="" textlink="">
      <xdr:nvSpPr>
        <xdr:cNvPr id="3098" name="Text Box 26">
          <a:extLst>
            <a:ext uri="{FF2B5EF4-FFF2-40B4-BE49-F238E27FC236}">
              <a16:creationId xmlns:a16="http://schemas.microsoft.com/office/drawing/2014/main" id="{00000000-0008-0000-2E00-00001A0C0000}"/>
            </a:ext>
          </a:extLst>
        </xdr:cNvPr>
        <xdr:cNvSpPr txBox="1">
          <a:spLocks noChangeArrowheads="1"/>
        </xdr:cNvSpPr>
      </xdr:nvSpPr>
      <xdr:spPr bwMode="auto">
        <a:xfrm>
          <a:off x="1933574" y="1790699"/>
          <a:ext cx="447675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es-CO" sz="1000" b="0" i="0" strike="noStrike">
              <a:solidFill>
                <a:srgbClr val="000000"/>
              </a:solidFill>
              <a:latin typeface="Arial"/>
              <a:cs typeface="Arial"/>
            </a:rPr>
            <a:t>1</a:t>
          </a:r>
        </a:p>
      </xdr:txBody>
    </xdr:sp>
    <xdr:clientData/>
  </xdr:twoCellAnchor>
  <xdr:twoCellAnchor>
    <xdr:from>
      <xdr:col>3</xdr:col>
      <xdr:colOff>1181099</xdr:colOff>
      <xdr:row>6</xdr:row>
      <xdr:rowOff>66675</xdr:rowOff>
    </xdr:from>
    <xdr:to>
      <xdr:col>4</xdr:col>
      <xdr:colOff>200024</xdr:colOff>
      <xdr:row>6</xdr:row>
      <xdr:rowOff>276225</xdr:rowOff>
    </xdr:to>
    <xdr:sp macro="" textlink="">
      <xdr:nvSpPr>
        <xdr:cNvPr id="3099" name="Text Box 27">
          <a:extLst>
            <a:ext uri="{FF2B5EF4-FFF2-40B4-BE49-F238E27FC236}">
              <a16:creationId xmlns:a16="http://schemas.microsoft.com/office/drawing/2014/main" id="{00000000-0008-0000-2E00-00001B0C0000}"/>
            </a:ext>
          </a:extLst>
        </xdr:cNvPr>
        <xdr:cNvSpPr txBox="1">
          <a:spLocks noChangeArrowheads="1"/>
        </xdr:cNvSpPr>
      </xdr:nvSpPr>
      <xdr:spPr bwMode="auto">
        <a:xfrm>
          <a:off x="3390899" y="1790700"/>
          <a:ext cx="504825" cy="2095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es-CO" sz="1000" b="0" i="0" strike="noStrike">
              <a:solidFill>
                <a:srgbClr val="000000"/>
              </a:solidFill>
              <a:latin typeface="Arial"/>
              <a:cs typeface="Arial"/>
            </a:rPr>
            <a:t>2</a:t>
          </a:r>
        </a:p>
      </xdr:txBody>
    </xdr:sp>
    <xdr:clientData/>
  </xdr:twoCellAnchor>
  <xdr:twoCellAnchor>
    <xdr:from>
      <xdr:col>4</xdr:col>
      <xdr:colOff>1152525</xdr:colOff>
      <xdr:row>6</xdr:row>
      <xdr:rowOff>47625</xdr:rowOff>
    </xdr:from>
    <xdr:to>
      <xdr:col>5</xdr:col>
      <xdr:colOff>133350</xdr:colOff>
      <xdr:row>6</xdr:row>
      <xdr:rowOff>219075</xdr:rowOff>
    </xdr:to>
    <xdr:sp macro="" textlink="">
      <xdr:nvSpPr>
        <xdr:cNvPr id="3100" name="Text Box 28">
          <a:extLst>
            <a:ext uri="{FF2B5EF4-FFF2-40B4-BE49-F238E27FC236}">
              <a16:creationId xmlns:a16="http://schemas.microsoft.com/office/drawing/2014/main" id="{00000000-0008-0000-2E00-00001C0C0000}"/>
            </a:ext>
          </a:extLst>
        </xdr:cNvPr>
        <xdr:cNvSpPr txBox="1">
          <a:spLocks noChangeArrowheads="1"/>
        </xdr:cNvSpPr>
      </xdr:nvSpPr>
      <xdr:spPr bwMode="auto">
        <a:xfrm>
          <a:off x="4848225" y="1771650"/>
          <a:ext cx="390525" cy="171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es-CO" sz="1000" b="0" i="0" strike="noStrike">
              <a:solidFill>
                <a:srgbClr val="000000"/>
              </a:solidFill>
              <a:latin typeface="Arial"/>
              <a:cs typeface="Arial"/>
            </a:rPr>
            <a:t>3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971550</xdr:colOff>
      <xdr:row>2</xdr:row>
      <xdr:rowOff>828675</xdr:rowOff>
    </xdr:from>
    <xdr:to>
      <xdr:col>4</xdr:col>
      <xdr:colOff>742950</xdr:colOff>
      <xdr:row>2</xdr:row>
      <xdr:rowOff>828675</xdr:rowOff>
    </xdr:to>
    <xdr:sp macro="" textlink="">
      <xdr:nvSpPr>
        <xdr:cNvPr id="2" name="Text Box 9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>
          <a:spLocks noChangeArrowheads="1"/>
        </xdr:cNvSpPr>
      </xdr:nvSpPr>
      <xdr:spPr bwMode="auto">
        <a:xfrm>
          <a:off x="2876550" y="1152525"/>
          <a:ext cx="8667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CO" sz="1000" b="0" i="0" strike="noStrike">
              <a:solidFill>
                <a:srgbClr val="000000"/>
              </a:solidFill>
              <a:latin typeface="Arial"/>
              <a:cs typeface="Arial"/>
            </a:rPr>
            <a:t>$300,000</a:t>
          </a:r>
        </a:p>
      </xdr:txBody>
    </xdr:sp>
    <xdr:clientData/>
  </xdr:twoCellAnchor>
  <xdr:twoCellAnchor>
    <xdr:from>
      <xdr:col>3</xdr:col>
      <xdr:colOff>400050</xdr:colOff>
      <xdr:row>14</xdr:row>
      <xdr:rowOff>95250</xdr:rowOff>
    </xdr:from>
    <xdr:to>
      <xdr:col>9</xdr:col>
      <xdr:colOff>85725</xdr:colOff>
      <xdr:row>29</xdr:row>
      <xdr:rowOff>104775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24225" y="3429000"/>
          <a:ext cx="5400675" cy="2438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552450</xdr:rowOff>
    </xdr:from>
    <xdr:to>
      <xdr:col>2</xdr:col>
      <xdr:colOff>9525</xdr:colOff>
      <xdr:row>6</xdr:row>
      <xdr:rowOff>66675</xdr:rowOff>
    </xdr:to>
    <xdr:sp macro="" textlink="">
      <xdr:nvSpPr>
        <xdr:cNvPr id="354705" name="Line 1">
          <a:extLst>
            <a:ext uri="{FF2B5EF4-FFF2-40B4-BE49-F238E27FC236}">
              <a16:creationId xmlns:a16="http://schemas.microsoft.com/office/drawing/2014/main" id="{00000000-0008-0000-3000-000091690500}"/>
            </a:ext>
          </a:extLst>
        </xdr:cNvPr>
        <xdr:cNvSpPr>
          <a:spLocks noChangeShapeType="1"/>
        </xdr:cNvSpPr>
      </xdr:nvSpPr>
      <xdr:spPr bwMode="auto">
        <a:xfrm>
          <a:off x="1362075" y="3095625"/>
          <a:ext cx="9525" cy="6572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4</xdr:row>
      <xdr:rowOff>552450</xdr:rowOff>
    </xdr:from>
    <xdr:to>
      <xdr:col>7</xdr:col>
      <xdr:colOff>76200</xdr:colOff>
      <xdr:row>5</xdr:row>
      <xdr:rowOff>9525</xdr:rowOff>
    </xdr:to>
    <xdr:sp macro="" textlink="">
      <xdr:nvSpPr>
        <xdr:cNvPr id="354706" name="Line 2">
          <a:extLst>
            <a:ext uri="{FF2B5EF4-FFF2-40B4-BE49-F238E27FC236}">
              <a16:creationId xmlns:a16="http://schemas.microsoft.com/office/drawing/2014/main" id="{00000000-0008-0000-3000-000092690500}"/>
            </a:ext>
          </a:extLst>
        </xdr:cNvPr>
        <xdr:cNvSpPr>
          <a:spLocks noChangeShapeType="1"/>
        </xdr:cNvSpPr>
      </xdr:nvSpPr>
      <xdr:spPr bwMode="auto">
        <a:xfrm>
          <a:off x="1362075" y="3095625"/>
          <a:ext cx="4781550" cy="28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4</xdr:col>
      <xdr:colOff>457200</xdr:colOff>
      <xdr:row>4</xdr:row>
      <xdr:rowOff>142875</xdr:rowOff>
    </xdr:from>
    <xdr:to>
      <xdr:col>4</xdr:col>
      <xdr:colOff>457200</xdr:colOff>
      <xdr:row>4</xdr:row>
      <xdr:rowOff>561975</xdr:rowOff>
    </xdr:to>
    <xdr:sp macro="" textlink="">
      <xdr:nvSpPr>
        <xdr:cNvPr id="354707" name="Line 4">
          <a:extLst>
            <a:ext uri="{FF2B5EF4-FFF2-40B4-BE49-F238E27FC236}">
              <a16:creationId xmlns:a16="http://schemas.microsoft.com/office/drawing/2014/main" id="{00000000-0008-0000-3000-000093690500}"/>
            </a:ext>
          </a:extLst>
        </xdr:cNvPr>
        <xdr:cNvSpPr>
          <a:spLocks noChangeShapeType="1"/>
        </xdr:cNvSpPr>
      </xdr:nvSpPr>
      <xdr:spPr bwMode="auto">
        <a:xfrm flipV="1">
          <a:off x="3800475" y="2686050"/>
          <a:ext cx="0" cy="4191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5</xdr:col>
      <xdr:colOff>0</xdr:colOff>
      <xdr:row>4</xdr:row>
      <xdr:rowOff>38100</xdr:rowOff>
    </xdr:from>
    <xdr:to>
      <xdr:col>5</xdr:col>
      <xdr:colOff>0</xdr:colOff>
      <xdr:row>4</xdr:row>
      <xdr:rowOff>552450</xdr:rowOff>
    </xdr:to>
    <xdr:sp macro="" textlink="">
      <xdr:nvSpPr>
        <xdr:cNvPr id="354708" name="Line 6">
          <a:extLst>
            <a:ext uri="{FF2B5EF4-FFF2-40B4-BE49-F238E27FC236}">
              <a16:creationId xmlns:a16="http://schemas.microsoft.com/office/drawing/2014/main" id="{00000000-0008-0000-3000-000094690500}"/>
            </a:ext>
          </a:extLst>
        </xdr:cNvPr>
        <xdr:cNvSpPr>
          <a:spLocks noChangeShapeType="1"/>
        </xdr:cNvSpPr>
      </xdr:nvSpPr>
      <xdr:spPr bwMode="auto">
        <a:xfrm flipV="1">
          <a:off x="4438650" y="2581275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650119</xdr:colOff>
      <xdr:row>6</xdr:row>
      <xdr:rowOff>47625</xdr:rowOff>
    </xdr:from>
    <xdr:to>
      <xdr:col>2</xdr:col>
      <xdr:colOff>238125</xdr:colOff>
      <xdr:row>7</xdr:row>
      <xdr:rowOff>57150</xdr:rowOff>
    </xdr:to>
    <xdr:sp macro="" textlink="">
      <xdr:nvSpPr>
        <xdr:cNvPr id="29703" name="Text Box 7">
          <a:extLst>
            <a:ext uri="{FF2B5EF4-FFF2-40B4-BE49-F238E27FC236}">
              <a16:creationId xmlns:a16="http://schemas.microsoft.com/office/drawing/2014/main" id="{00000000-0008-0000-3000-000007740000}"/>
            </a:ext>
          </a:extLst>
        </xdr:cNvPr>
        <xdr:cNvSpPr txBox="1">
          <a:spLocks noChangeArrowheads="1"/>
        </xdr:cNvSpPr>
      </xdr:nvSpPr>
      <xdr:spPr bwMode="auto">
        <a:xfrm>
          <a:off x="650119" y="3857625"/>
          <a:ext cx="427113" cy="1909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CO" sz="1000" b="0" i="0" strike="noStrike">
              <a:solidFill>
                <a:srgbClr val="000000"/>
              </a:solidFill>
              <a:latin typeface="Arial"/>
              <a:cs typeface="Arial"/>
            </a:rPr>
            <a:t>$150m</a:t>
          </a:r>
        </a:p>
      </xdr:txBody>
    </xdr:sp>
    <xdr:clientData/>
  </xdr:twoCellAnchor>
  <xdr:twoCellAnchor>
    <xdr:from>
      <xdr:col>4</xdr:col>
      <xdr:colOff>762000</xdr:colOff>
      <xdr:row>3</xdr:row>
      <xdr:rowOff>428625</xdr:rowOff>
    </xdr:from>
    <xdr:to>
      <xdr:col>5</xdr:col>
      <xdr:colOff>151190</xdr:colOff>
      <xdr:row>4</xdr:row>
      <xdr:rowOff>30238</xdr:rowOff>
    </xdr:to>
    <xdr:sp macro="" textlink="">
      <xdr:nvSpPr>
        <xdr:cNvPr id="29705" name="Text Box 9">
          <a:extLst>
            <a:ext uri="{FF2B5EF4-FFF2-40B4-BE49-F238E27FC236}">
              <a16:creationId xmlns:a16="http://schemas.microsoft.com/office/drawing/2014/main" id="{00000000-0008-0000-3000-000009740000}"/>
            </a:ext>
          </a:extLst>
        </xdr:cNvPr>
        <xdr:cNvSpPr txBox="1">
          <a:spLocks noChangeArrowheads="1"/>
        </xdr:cNvSpPr>
      </xdr:nvSpPr>
      <xdr:spPr bwMode="auto">
        <a:xfrm>
          <a:off x="3695095" y="2515054"/>
          <a:ext cx="379488" cy="176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CO" sz="1000" b="0" i="0" strike="noStrike">
              <a:solidFill>
                <a:srgbClr val="000000"/>
              </a:solidFill>
              <a:latin typeface="Arial"/>
              <a:cs typeface="Arial"/>
            </a:rPr>
            <a:t>$85m</a:t>
          </a:r>
        </a:p>
      </xdr:txBody>
    </xdr:sp>
    <xdr:clientData/>
  </xdr:twoCellAnchor>
  <xdr:twoCellAnchor>
    <xdr:from>
      <xdr:col>2</xdr:col>
      <xdr:colOff>257024</xdr:colOff>
      <xdr:row>5</xdr:row>
      <xdr:rowOff>188988</xdr:rowOff>
    </xdr:from>
    <xdr:to>
      <xdr:col>2</xdr:col>
      <xdr:colOff>636816</xdr:colOff>
      <xdr:row>5</xdr:row>
      <xdr:rowOff>430894</xdr:rowOff>
    </xdr:to>
    <xdr:sp macro="" textlink="">
      <xdr:nvSpPr>
        <xdr:cNvPr id="29708" name="Text Box 12">
          <a:extLst>
            <a:ext uri="{FF2B5EF4-FFF2-40B4-BE49-F238E27FC236}">
              <a16:creationId xmlns:a16="http://schemas.microsoft.com/office/drawing/2014/main" id="{00000000-0008-0000-3000-00000C740000}"/>
            </a:ext>
          </a:extLst>
        </xdr:cNvPr>
        <xdr:cNvSpPr txBox="1">
          <a:spLocks noChangeArrowheads="1"/>
        </xdr:cNvSpPr>
      </xdr:nvSpPr>
      <xdr:spPr bwMode="auto">
        <a:xfrm>
          <a:off x="1096131" y="3424464"/>
          <a:ext cx="379792" cy="24190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CO" sz="1000" b="0" i="0" strike="noStrike">
              <a:solidFill>
                <a:srgbClr val="000000"/>
              </a:solidFill>
              <a:latin typeface="Arial"/>
              <a:cs typeface="Arial"/>
            </a:rPr>
            <a:t>$10m</a:t>
          </a:r>
        </a:p>
      </xdr:txBody>
    </xdr:sp>
    <xdr:clientData/>
  </xdr:twoCellAnchor>
  <xdr:twoCellAnchor>
    <xdr:from>
      <xdr:col>2</xdr:col>
      <xdr:colOff>523875</xdr:colOff>
      <xdr:row>5</xdr:row>
      <xdr:rowOff>0</xdr:rowOff>
    </xdr:from>
    <xdr:to>
      <xdr:col>2</xdr:col>
      <xdr:colOff>523875</xdr:colOff>
      <xdr:row>5</xdr:row>
      <xdr:rowOff>180975</xdr:rowOff>
    </xdr:to>
    <xdr:sp macro="" textlink="">
      <xdr:nvSpPr>
        <xdr:cNvPr id="354713" name="Line 18">
          <a:extLst>
            <a:ext uri="{FF2B5EF4-FFF2-40B4-BE49-F238E27FC236}">
              <a16:creationId xmlns:a16="http://schemas.microsoft.com/office/drawing/2014/main" id="{00000000-0008-0000-3000-000099690500}"/>
            </a:ext>
          </a:extLst>
        </xdr:cNvPr>
        <xdr:cNvSpPr>
          <a:spLocks noChangeShapeType="1"/>
        </xdr:cNvSpPr>
      </xdr:nvSpPr>
      <xdr:spPr bwMode="auto">
        <a:xfrm>
          <a:off x="1885950" y="3114675"/>
          <a:ext cx="0" cy="180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3</xdr:col>
      <xdr:colOff>9525</xdr:colOff>
      <xdr:row>4</xdr:row>
      <xdr:rowOff>561975</xdr:rowOff>
    </xdr:from>
    <xdr:to>
      <xdr:col>3</xdr:col>
      <xdr:colOff>9525</xdr:colOff>
      <xdr:row>5</xdr:row>
      <xdr:rowOff>276225</xdr:rowOff>
    </xdr:to>
    <xdr:sp macro="" textlink="">
      <xdr:nvSpPr>
        <xdr:cNvPr id="354715" name="Line 20">
          <a:extLst>
            <a:ext uri="{FF2B5EF4-FFF2-40B4-BE49-F238E27FC236}">
              <a16:creationId xmlns:a16="http://schemas.microsoft.com/office/drawing/2014/main" id="{00000000-0008-0000-3000-00009B690500}"/>
            </a:ext>
          </a:extLst>
        </xdr:cNvPr>
        <xdr:cNvSpPr>
          <a:spLocks noChangeShapeType="1"/>
        </xdr:cNvSpPr>
      </xdr:nvSpPr>
      <xdr:spPr bwMode="auto">
        <a:xfrm>
          <a:off x="2409825" y="3105150"/>
          <a:ext cx="0" cy="2857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863447</xdr:colOff>
      <xdr:row>5</xdr:row>
      <xdr:rowOff>293612</xdr:rowOff>
    </xdr:from>
    <xdr:to>
      <xdr:col>3</xdr:col>
      <xdr:colOff>249463</xdr:colOff>
      <xdr:row>5</xdr:row>
      <xdr:rowOff>506488</xdr:rowOff>
    </xdr:to>
    <xdr:sp macro="" textlink="">
      <xdr:nvSpPr>
        <xdr:cNvPr id="29717" name="Text Box 21">
          <a:extLst>
            <a:ext uri="{FF2B5EF4-FFF2-40B4-BE49-F238E27FC236}">
              <a16:creationId xmlns:a16="http://schemas.microsoft.com/office/drawing/2014/main" id="{00000000-0008-0000-3000-000015740000}"/>
            </a:ext>
          </a:extLst>
        </xdr:cNvPr>
        <xdr:cNvSpPr txBox="1">
          <a:spLocks noChangeArrowheads="1"/>
        </xdr:cNvSpPr>
      </xdr:nvSpPr>
      <xdr:spPr bwMode="auto">
        <a:xfrm>
          <a:off x="1815947" y="3529088"/>
          <a:ext cx="421671" cy="2128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CO" sz="1000" b="0" i="0" strike="noStrike">
              <a:solidFill>
                <a:srgbClr val="000000"/>
              </a:solidFill>
              <a:latin typeface="Arial"/>
              <a:cs typeface="Arial"/>
            </a:rPr>
            <a:t>$40m</a:t>
          </a:r>
        </a:p>
      </xdr:txBody>
    </xdr:sp>
    <xdr:clientData/>
  </xdr:twoCellAnchor>
  <xdr:twoCellAnchor>
    <xdr:from>
      <xdr:col>3</xdr:col>
      <xdr:colOff>447675</xdr:colOff>
      <xdr:row>4</xdr:row>
      <xdr:rowOff>361950</xdr:rowOff>
    </xdr:from>
    <xdr:to>
      <xdr:col>3</xdr:col>
      <xdr:colOff>447675</xdr:colOff>
      <xdr:row>4</xdr:row>
      <xdr:rowOff>542925</xdr:rowOff>
    </xdr:to>
    <xdr:sp macro="" textlink="">
      <xdr:nvSpPr>
        <xdr:cNvPr id="354717" name="Line 22">
          <a:extLst>
            <a:ext uri="{FF2B5EF4-FFF2-40B4-BE49-F238E27FC236}">
              <a16:creationId xmlns:a16="http://schemas.microsoft.com/office/drawing/2014/main" id="{00000000-0008-0000-3000-00009D690500}"/>
            </a:ext>
          </a:extLst>
        </xdr:cNvPr>
        <xdr:cNvSpPr>
          <a:spLocks noChangeShapeType="1"/>
        </xdr:cNvSpPr>
      </xdr:nvSpPr>
      <xdr:spPr bwMode="auto">
        <a:xfrm flipV="1">
          <a:off x="2847975" y="2905125"/>
          <a:ext cx="0" cy="180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3</xdr:col>
      <xdr:colOff>314324</xdr:colOff>
      <xdr:row>4</xdr:row>
      <xdr:rowOff>171450</xdr:rowOff>
    </xdr:from>
    <xdr:to>
      <xdr:col>3</xdr:col>
      <xdr:colOff>665237</xdr:colOff>
      <xdr:row>4</xdr:row>
      <xdr:rowOff>371475</xdr:rowOff>
    </xdr:to>
    <xdr:sp macro="" textlink="">
      <xdr:nvSpPr>
        <xdr:cNvPr id="29719" name="Text Box 23">
          <a:extLst>
            <a:ext uri="{FF2B5EF4-FFF2-40B4-BE49-F238E27FC236}">
              <a16:creationId xmlns:a16="http://schemas.microsoft.com/office/drawing/2014/main" id="{00000000-0008-0000-3000-000017740000}"/>
            </a:ext>
          </a:extLst>
        </xdr:cNvPr>
        <xdr:cNvSpPr txBox="1">
          <a:spLocks noChangeArrowheads="1"/>
        </xdr:cNvSpPr>
      </xdr:nvSpPr>
      <xdr:spPr bwMode="auto">
        <a:xfrm>
          <a:off x="2302479" y="2832402"/>
          <a:ext cx="350913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CO" sz="1000" b="0" i="0" strike="noStrike">
              <a:solidFill>
                <a:srgbClr val="000000"/>
              </a:solidFill>
              <a:latin typeface="Arial"/>
              <a:cs typeface="Arial"/>
            </a:rPr>
            <a:t>$10m</a:t>
          </a:r>
        </a:p>
      </xdr:txBody>
    </xdr:sp>
    <xdr:clientData/>
  </xdr:twoCellAnchor>
  <xdr:twoCellAnchor>
    <xdr:from>
      <xdr:col>4</xdr:col>
      <xdr:colOff>19050</xdr:colOff>
      <xdr:row>4</xdr:row>
      <xdr:rowOff>323850</xdr:rowOff>
    </xdr:from>
    <xdr:to>
      <xdr:col>4</xdr:col>
      <xdr:colOff>19050</xdr:colOff>
      <xdr:row>4</xdr:row>
      <xdr:rowOff>561975</xdr:rowOff>
    </xdr:to>
    <xdr:sp macro="" textlink="">
      <xdr:nvSpPr>
        <xdr:cNvPr id="354719" name="Line 24">
          <a:extLst>
            <a:ext uri="{FF2B5EF4-FFF2-40B4-BE49-F238E27FC236}">
              <a16:creationId xmlns:a16="http://schemas.microsoft.com/office/drawing/2014/main" id="{00000000-0008-0000-3000-00009F690500}"/>
            </a:ext>
          </a:extLst>
        </xdr:cNvPr>
        <xdr:cNvSpPr>
          <a:spLocks noChangeShapeType="1"/>
        </xdr:cNvSpPr>
      </xdr:nvSpPr>
      <xdr:spPr bwMode="auto">
        <a:xfrm flipV="1">
          <a:off x="3362325" y="2867025"/>
          <a:ext cx="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3</xdr:col>
      <xdr:colOff>742950</xdr:colOff>
      <xdr:row>4</xdr:row>
      <xdr:rowOff>158296</xdr:rowOff>
    </xdr:from>
    <xdr:to>
      <xdr:col>4</xdr:col>
      <xdr:colOff>276225</xdr:colOff>
      <xdr:row>4</xdr:row>
      <xdr:rowOff>348796</xdr:rowOff>
    </xdr:to>
    <xdr:sp macro="" textlink="">
      <xdr:nvSpPr>
        <xdr:cNvPr id="29721" name="Text Box 25">
          <a:extLst>
            <a:ext uri="{FF2B5EF4-FFF2-40B4-BE49-F238E27FC236}">
              <a16:creationId xmlns:a16="http://schemas.microsoft.com/office/drawing/2014/main" id="{00000000-0008-0000-3000-000019740000}"/>
            </a:ext>
          </a:extLst>
        </xdr:cNvPr>
        <xdr:cNvSpPr txBox="1">
          <a:spLocks noChangeArrowheads="1"/>
        </xdr:cNvSpPr>
      </xdr:nvSpPr>
      <xdr:spPr bwMode="auto">
        <a:xfrm>
          <a:off x="3139319" y="2819248"/>
          <a:ext cx="47821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CO" sz="1000" b="0" i="0" strike="noStrike">
              <a:solidFill>
                <a:srgbClr val="000000"/>
              </a:solidFill>
              <a:latin typeface="Arial"/>
              <a:cs typeface="Arial"/>
            </a:rPr>
            <a:t>$20,5m</a:t>
          </a:r>
        </a:p>
      </xdr:txBody>
    </xdr:sp>
    <xdr:clientData/>
  </xdr:twoCellAnchor>
  <xdr:twoCellAnchor>
    <xdr:from>
      <xdr:col>4</xdr:col>
      <xdr:colOff>287261</xdr:colOff>
      <xdr:row>3</xdr:row>
      <xdr:rowOff>498929</xdr:rowOff>
    </xdr:from>
    <xdr:to>
      <xdr:col>4</xdr:col>
      <xdr:colOff>642560</xdr:colOff>
      <xdr:row>4</xdr:row>
      <xdr:rowOff>105834</xdr:rowOff>
    </xdr:to>
    <xdr:sp macro="" textlink="">
      <xdr:nvSpPr>
        <xdr:cNvPr id="29722" name="Text Box 26">
          <a:extLst>
            <a:ext uri="{FF2B5EF4-FFF2-40B4-BE49-F238E27FC236}">
              <a16:creationId xmlns:a16="http://schemas.microsoft.com/office/drawing/2014/main" id="{00000000-0008-0000-3000-00001A740000}"/>
            </a:ext>
          </a:extLst>
        </xdr:cNvPr>
        <xdr:cNvSpPr txBox="1">
          <a:spLocks noChangeArrowheads="1"/>
        </xdr:cNvSpPr>
      </xdr:nvSpPr>
      <xdr:spPr bwMode="auto">
        <a:xfrm>
          <a:off x="3220356" y="2585358"/>
          <a:ext cx="355299" cy="18142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CO" sz="1000" b="0" i="0" strike="noStrike">
              <a:solidFill>
                <a:srgbClr val="000000"/>
              </a:solidFill>
              <a:latin typeface="Arial"/>
              <a:cs typeface="Arial"/>
            </a:rPr>
            <a:t>$50m</a:t>
          </a:r>
        </a:p>
      </xdr:txBody>
    </xdr:sp>
    <xdr:clientData/>
  </xdr:twoCellAnchor>
  <xdr:twoCellAnchor>
    <xdr:from>
      <xdr:col>5</xdr:col>
      <xdr:colOff>447675</xdr:colOff>
      <xdr:row>3</xdr:row>
      <xdr:rowOff>428625</xdr:rowOff>
    </xdr:from>
    <xdr:to>
      <xdr:col>5</xdr:col>
      <xdr:colOff>447675</xdr:colOff>
      <xdr:row>4</xdr:row>
      <xdr:rowOff>561975</xdr:rowOff>
    </xdr:to>
    <xdr:sp macro="" textlink="">
      <xdr:nvSpPr>
        <xdr:cNvPr id="354722" name="Line 27">
          <a:extLst>
            <a:ext uri="{FF2B5EF4-FFF2-40B4-BE49-F238E27FC236}">
              <a16:creationId xmlns:a16="http://schemas.microsoft.com/office/drawing/2014/main" id="{00000000-0008-0000-3000-0000A2690500}"/>
            </a:ext>
          </a:extLst>
        </xdr:cNvPr>
        <xdr:cNvSpPr>
          <a:spLocks noChangeShapeType="1"/>
        </xdr:cNvSpPr>
      </xdr:nvSpPr>
      <xdr:spPr bwMode="auto">
        <a:xfrm flipV="1">
          <a:off x="4886325" y="2400300"/>
          <a:ext cx="0" cy="704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5</xdr:col>
      <xdr:colOff>188988</xdr:colOff>
      <xdr:row>3</xdr:row>
      <xdr:rowOff>211666</xdr:rowOff>
    </xdr:from>
    <xdr:to>
      <xdr:col>5</xdr:col>
      <xdr:colOff>619125</xdr:colOff>
      <xdr:row>3</xdr:row>
      <xdr:rowOff>438150</xdr:rowOff>
    </xdr:to>
    <xdr:sp macro="" textlink="">
      <xdr:nvSpPr>
        <xdr:cNvPr id="29724" name="Text Box 28">
          <a:extLst>
            <a:ext uri="{FF2B5EF4-FFF2-40B4-BE49-F238E27FC236}">
              <a16:creationId xmlns:a16="http://schemas.microsoft.com/office/drawing/2014/main" id="{00000000-0008-0000-3000-00001C740000}"/>
            </a:ext>
          </a:extLst>
        </xdr:cNvPr>
        <xdr:cNvSpPr txBox="1">
          <a:spLocks noChangeArrowheads="1"/>
        </xdr:cNvSpPr>
      </xdr:nvSpPr>
      <xdr:spPr bwMode="auto">
        <a:xfrm>
          <a:off x="4112381" y="2298095"/>
          <a:ext cx="430137" cy="22648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CO" sz="1000" b="0" i="0" strike="noStrike">
              <a:solidFill>
                <a:srgbClr val="000000"/>
              </a:solidFill>
              <a:latin typeface="Arial"/>
              <a:cs typeface="Arial"/>
            </a:rPr>
            <a:t>$140m</a:t>
          </a:r>
        </a:p>
      </xdr:txBody>
    </xdr:sp>
    <xdr:clientData/>
  </xdr:twoCellAnchor>
  <xdr:twoCellAnchor>
    <xdr:from>
      <xdr:col>5</xdr:col>
      <xdr:colOff>854226</xdr:colOff>
      <xdr:row>3</xdr:row>
      <xdr:rowOff>380999</xdr:rowOff>
    </xdr:from>
    <xdr:to>
      <xdr:col>5</xdr:col>
      <xdr:colOff>857250</xdr:colOff>
      <xdr:row>5</xdr:row>
      <xdr:rowOff>37797</xdr:rowOff>
    </xdr:to>
    <xdr:sp macro="" textlink="">
      <xdr:nvSpPr>
        <xdr:cNvPr id="354724" name="Line 29">
          <a:extLst>
            <a:ext uri="{FF2B5EF4-FFF2-40B4-BE49-F238E27FC236}">
              <a16:creationId xmlns:a16="http://schemas.microsoft.com/office/drawing/2014/main" id="{00000000-0008-0000-3000-0000A4690500}"/>
            </a:ext>
          </a:extLst>
        </xdr:cNvPr>
        <xdr:cNvSpPr>
          <a:spLocks noChangeShapeType="1"/>
        </xdr:cNvSpPr>
      </xdr:nvSpPr>
      <xdr:spPr bwMode="auto">
        <a:xfrm flipV="1">
          <a:off x="5185833" y="2467428"/>
          <a:ext cx="3024" cy="8058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5</xdr:col>
      <xdr:colOff>680357</xdr:colOff>
      <xdr:row>3</xdr:row>
      <xdr:rowOff>181429</xdr:rowOff>
    </xdr:from>
    <xdr:to>
      <xdr:col>6</xdr:col>
      <xdr:colOff>249464</xdr:colOff>
      <xdr:row>3</xdr:row>
      <xdr:rowOff>400655</xdr:rowOff>
    </xdr:to>
    <xdr:sp macro="" textlink="">
      <xdr:nvSpPr>
        <xdr:cNvPr id="29726" name="Text Box 30">
          <a:extLst>
            <a:ext uri="{FF2B5EF4-FFF2-40B4-BE49-F238E27FC236}">
              <a16:creationId xmlns:a16="http://schemas.microsoft.com/office/drawing/2014/main" id="{00000000-0008-0000-3000-00001E740000}"/>
            </a:ext>
          </a:extLst>
        </xdr:cNvPr>
        <xdr:cNvSpPr txBox="1">
          <a:spLocks noChangeArrowheads="1"/>
        </xdr:cNvSpPr>
      </xdr:nvSpPr>
      <xdr:spPr bwMode="auto">
        <a:xfrm>
          <a:off x="4603750" y="2267858"/>
          <a:ext cx="438452" cy="21922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CO" sz="1000" b="0" i="0" strike="noStrike">
              <a:solidFill>
                <a:srgbClr val="000000"/>
              </a:solidFill>
              <a:latin typeface="Arial"/>
              <a:cs typeface="Arial"/>
            </a:rPr>
            <a:t>$290m</a:t>
          </a:r>
        </a:p>
      </xdr:txBody>
    </xdr:sp>
    <xdr:clientData/>
  </xdr:twoCellAnchor>
  <xdr:twoCellAnchor>
    <xdr:from>
      <xdr:col>6</xdr:col>
      <xdr:colOff>419100</xdr:colOff>
      <xdr:row>3</xdr:row>
      <xdr:rowOff>342900</xdr:rowOff>
    </xdr:from>
    <xdr:to>
      <xdr:col>6</xdr:col>
      <xdr:colOff>419100</xdr:colOff>
      <xdr:row>5</xdr:row>
      <xdr:rowOff>0</xdr:rowOff>
    </xdr:to>
    <xdr:sp macro="" textlink="">
      <xdr:nvSpPr>
        <xdr:cNvPr id="354726" name="Line 31">
          <a:extLst>
            <a:ext uri="{FF2B5EF4-FFF2-40B4-BE49-F238E27FC236}">
              <a16:creationId xmlns:a16="http://schemas.microsoft.com/office/drawing/2014/main" id="{00000000-0008-0000-3000-0000A6690500}"/>
            </a:ext>
          </a:extLst>
        </xdr:cNvPr>
        <xdr:cNvSpPr>
          <a:spLocks noChangeShapeType="1"/>
        </xdr:cNvSpPr>
      </xdr:nvSpPr>
      <xdr:spPr bwMode="auto">
        <a:xfrm flipV="1">
          <a:off x="5724525" y="2314575"/>
          <a:ext cx="0" cy="8001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6</xdr:col>
      <xdr:colOff>302381</xdr:colOff>
      <xdr:row>3</xdr:row>
      <xdr:rowOff>143631</xdr:rowOff>
    </xdr:from>
    <xdr:to>
      <xdr:col>6</xdr:col>
      <xdr:colOff>704850</xdr:colOff>
      <xdr:row>3</xdr:row>
      <xdr:rowOff>352425</xdr:rowOff>
    </xdr:to>
    <xdr:sp macro="" textlink="">
      <xdr:nvSpPr>
        <xdr:cNvPr id="29728" name="Text Box 32">
          <a:extLst>
            <a:ext uri="{FF2B5EF4-FFF2-40B4-BE49-F238E27FC236}">
              <a16:creationId xmlns:a16="http://schemas.microsoft.com/office/drawing/2014/main" id="{00000000-0008-0000-3000-000020740000}"/>
            </a:ext>
          </a:extLst>
        </xdr:cNvPr>
        <xdr:cNvSpPr txBox="1">
          <a:spLocks noChangeArrowheads="1"/>
        </xdr:cNvSpPr>
      </xdr:nvSpPr>
      <xdr:spPr bwMode="auto">
        <a:xfrm>
          <a:off x="5095119" y="2230060"/>
          <a:ext cx="402469" cy="20879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CO" sz="900" b="0" i="0" strike="noStrike">
              <a:solidFill>
                <a:srgbClr val="000000"/>
              </a:solidFill>
              <a:latin typeface="Arial"/>
              <a:cs typeface="Arial"/>
            </a:rPr>
            <a:t>$340</a:t>
          </a:r>
          <a:r>
            <a:rPr lang="es-CO" sz="1000" b="0" i="0" strike="noStrike">
              <a:solidFill>
                <a:srgbClr val="000000"/>
              </a:solidFill>
              <a:latin typeface="Arial"/>
              <a:cs typeface="Arial"/>
            </a:rPr>
            <a:t>m</a:t>
          </a:r>
        </a:p>
      </xdr:txBody>
    </xdr:sp>
    <xdr:clientData/>
  </xdr:twoCellAnchor>
  <xdr:twoCellAnchor>
    <xdr:from>
      <xdr:col>7</xdr:col>
      <xdr:colOff>9525</xdr:colOff>
      <xdr:row>3</xdr:row>
      <xdr:rowOff>180975</xdr:rowOff>
    </xdr:from>
    <xdr:to>
      <xdr:col>7</xdr:col>
      <xdr:colOff>19050</xdr:colOff>
      <xdr:row>5</xdr:row>
      <xdr:rowOff>9525</xdr:rowOff>
    </xdr:to>
    <xdr:sp macro="" textlink="">
      <xdr:nvSpPr>
        <xdr:cNvPr id="354728" name="Line 33">
          <a:extLst>
            <a:ext uri="{FF2B5EF4-FFF2-40B4-BE49-F238E27FC236}">
              <a16:creationId xmlns:a16="http://schemas.microsoft.com/office/drawing/2014/main" id="{00000000-0008-0000-3000-0000A8690500}"/>
            </a:ext>
          </a:extLst>
        </xdr:cNvPr>
        <xdr:cNvSpPr>
          <a:spLocks noChangeShapeType="1"/>
        </xdr:cNvSpPr>
      </xdr:nvSpPr>
      <xdr:spPr bwMode="auto">
        <a:xfrm flipH="1" flipV="1">
          <a:off x="6076950" y="2152650"/>
          <a:ext cx="9525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6</xdr:col>
      <xdr:colOff>695325</xdr:colOff>
      <xdr:row>3</xdr:row>
      <xdr:rowOff>3175</xdr:rowOff>
    </xdr:from>
    <xdr:to>
      <xdr:col>7</xdr:col>
      <xdr:colOff>332619</xdr:colOff>
      <xdr:row>3</xdr:row>
      <xdr:rowOff>173869</xdr:rowOff>
    </xdr:to>
    <xdr:sp macro="" textlink="">
      <xdr:nvSpPr>
        <xdr:cNvPr id="29730" name="Text Box 34">
          <a:extLst>
            <a:ext uri="{FF2B5EF4-FFF2-40B4-BE49-F238E27FC236}">
              <a16:creationId xmlns:a16="http://schemas.microsoft.com/office/drawing/2014/main" id="{00000000-0008-0000-3000-000022740000}"/>
            </a:ext>
          </a:extLst>
        </xdr:cNvPr>
        <xdr:cNvSpPr txBox="1">
          <a:spLocks noChangeArrowheads="1"/>
        </xdr:cNvSpPr>
      </xdr:nvSpPr>
      <xdr:spPr bwMode="auto">
        <a:xfrm>
          <a:off x="6002111" y="2089604"/>
          <a:ext cx="400806" cy="17069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CO" sz="1000" b="0" i="0" strike="noStrike">
              <a:solidFill>
                <a:srgbClr val="000000"/>
              </a:solidFill>
              <a:latin typeface="Arial"/>
              <a:cs typeface="Arial"/>
            </a:rPr>
            <a:t>$500m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499627</xdr:colOff>
      <xdr:row>3</xdr:row>
      <xdr:rowOff>75595</xdr:rowOff>
    </xdr:from>
    <xdr:to>
      <xdr:col>5</xdr:col>
      <xdr:colOff>590701</xdr:colOff>
      <xdr:row>14</xdr:row>
      <xdr:rowOff>127581</xdr:rowOff>
    </xdr:to>
    <xdr:grpSp>
      <xdr:nvGrpSpPr>
        <xdr:cNvPr id="71" name="Group 82">
          <a:extLst>
            <a:ext uri="{FF2B5EF4-FFF2-40B4-BE49-F238E27FC236}">
              <a16:creationId xmlns:a16="http://schemas.microsoft.com/office/drawing/2014/main" id="{00000000-0008-0000-3100-000047000000}"/>
            </a:ext>
          </a:extLst>
        </xdr:cNvPr>
        <xdr:cNvGrpSpPr>
          <a:grpSpLocks/>
        </xdr:cNvGrpSpPr>
      </xdr:nvGrpSpPr>
      <xdr:grpSpPr bwMode="auto">
        <a:xfrm>
          <a:off x="1920817" y="1481666"/>
          <a:ext cx="3568455" cy="1896510"/>
          <a:chOff x="553" y="391"/>
          <a:chExt cx="2009" cy="977"/>
        </a:xfrm>
      </xdr:grpSpPr>
      <xdr:sp macro="" textlink="">
        <xdr:nvSpPr>
          <xdr:cNvPr id="72" name="Line 83">
            <a:extLst>
              <a:ext uri="{FF2B5EF4-FFF2-40B4-BE49-F238E27FC236}">
                <a16:creationId xmlns:a16="http://schemas.microsoft.com/office/drawing/2014/main" id="{00000000-0008-0000-3100-000048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884" y="981"/>
            <a:ext cx="1360" cy="1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3" name="Line 84">
            <a:extLst>
              <a:ext uri="{FF2B5EF4-FFF2-40B4-BE49-F238E27FC236}">
                <a16:creationId xmlns:a16="http://schemas.microsoft.com/office/drawing/2014/main" id="{00000000-0008-0000-3100-000049000000}"/>
              </a:ext>
            </a:extLst>
          </xdr:cNvPr>
          <xdr:cNvSpPr>
            <a:spLocks noChangeShapeType="1"/>
          </xdr:cNvSpPr>
        </xdr:nvSpPr>
        <xdr:spPr bwMode="auto">
          <a:xfrm>
            <a:off x="884" y="981"/>
            <a:ext cx="0" cy="273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4" name="Line 85">
            <a:extLst>
              <a:ext uri="{FF2B5EF4-FFF2-40B4-BE49-F238E27FC236}">
                <a16:creationId xmlns:a16="http://schemas.microsoft.com/office/drawing/2014/main" id="{00000000-0008-0000-3100-00004A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1110" y="754"/>
            <a:ext cx="0" cy="226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" name="Line 86">
            <a:extLst>
              <a:ext uri="{FF2B5EF4-FFF2-40B4-BE49-F238E27FC236}">
                <a16:creationId xmlns:a16="http://schemas.microsoft.com/office/drawing/2014/main" id="{00000000-0008-0000-3100-00004B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1383" y="754"/>
            <a:ext cx="0" cy="226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6" name="Line 87">
            <a:extLst>
              <a:ext uri="{FF2B5EF4-FFF2-40B4-BE49-F238E27FC236}">
                <a16:creationId xmlns:a16="http://schemas.microsoft.com/office/drawing/2014/main" id="{00000000-0008-0000-3100-00004C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1655" y="754"/>
            <a:ext cx="0" cy="226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7" name="Line 88">
            <a:extLst>
              <a:ext uri="{FF2B5EF4-FFF2-40B4-BE49-F238E27FC236}">
                <a16:creationId xmlns:a16="http://schemas.microsoft.com/office/drawing/2014/main" id="{00000000-0008-0000-3100-00004D000000}"/>
              </a:ext>
            </a:extLst>
          </xdr:cNvPr>
          <xdr:cNvSpPr>
            <a:spLocks noChangeShapeType="1"/>
          </xdr:cNvSpPr>
        </xdr:nvSpPr>
        <xdr:spPr bwMode="auto">
          <a:xfrm flipH="1" flipV="1">
            <a:off x="2238" y="695"/>
            <a:ext cx="6" cy="285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8" name="Line 89">
            <a:extLst>
              <a:ext uri="{FF2B5EF4-FFF2-40B4-BE49-F238E27FC236}">
                <a16:creationId xmlns:a16="http://schemas.microsoft.com/office/drawing/2014/main" id="{00000000-0008-0000-3100-00004E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2244" y="799"/>
            <a:ext cx="182" cy="181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" name="Line 90">
            <a:extLst>
              <a:ext uri="{FF2B5EF4-FFF2-40B4-BE49-F238E27FC236}">
                <a16:creationId xmlns:a16="http://schemas.microsoft.com/office/drawing/2014/main" id="{00000000-0008-0000-3100-00004F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2426" y="527"/>
            <a:ext cx="0" cy="271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" name="Text Box 91">
            <a:extLst>
              <a:ext uri="{FF2B5EF4-FFF2-40B4-BE49-F238E27FC236}">
                <a16:creationId xmlns:a16="http://schemas.microsoft.com/office/drawing/2014/main" id="{00000000-0008-0000-3100-000050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01" y="711"/>
            <a:ext cx="456" cy="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CO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$30.000.000</a:t>
            </a:r>
          </a:p>
          <a:p>
            <a:pPr algn="l" rtl="0">
              <a:defRPr sz="1000"/>
            </a:pPr>
            <a:endParaRPr lang="es-CO" sz="7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81" name="Text Box 92">
            <a:extLst>
              <a:ext uri="{FF2B5EF4-FFF2-40B4-BE49-F238E27FC236}">
                <a16:creationId xmlns:a16="http://schemas.microsoft.com/office/drawing/2014/main" id="{00000000-0008-0000-3100-000051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92" y="649"/>
            <a:ext cx="456" cy="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CO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$33.000.000</a:t>
            </a:r>
          </a:p>
          <a:p>
            <a:pPr algn="l" rtl="0">
              <a:defRPr sz="1000"/>
            </a:pPr>
            <a:endParaRPr lang="es-CO" sz="7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82" name="Text Box 93">
            <a:extLst>
              <a:ext uri="{FF2B5EF4-FFF2-40B4-BE49-F238E27FC236}">
                <a16:creationId xmlns:a16="http://schemas.microsoft.com/office/drawing/2014/main" id="{00000000-0008-0000-3100-000052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35" y="609"/>
            <a:ext cx="456" cy="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CO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$36.300.000</a:t>
            </a:r>
          </a:p>
          <a:p>
            <a:pPr algn="l" rtl="0">
              <a:defRPr sz="1000"/>
            </a:pPr>
            <a:endParaRPr lang="es-CO" sz="7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83" name="Text Box 94">
            <a:extLst>
              <a:ext uri="{FF2B5EF4-FFF2-40B4-BE49-F238E27FC236}">
                <a16:creationId xmlns:a16="http://schemas.microsoft.com/office/drawing/2014/main" id="{00000000-0008-0000-3100-00005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747" y="572"/>
            <a:ext cx="499" cy="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CO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$39.930.000</a:t>
            </a:r>
          </a:p>
          <a:p>
            <a:pPr algn="l" rtl="0">
              <a:defRPr sz="1000"/>
            </a:pPr>
            <a:endParaRPr lang="es-CO" sz="7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84" name="Text Box 95">
            <a:extLst>
              <a:ext uri="{FF2B5EF4-FFF2-40B4-BE49-F238E27FC236}">
                <a16:creationId xmlns:a16="http://schemas.microsoft.com/office/drawing/2014/main" id="{00000000-0008-0000-3100-00005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197" y="391"/>
            <a:ext cx="365" cy="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CO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VF= ?</a:t>
            </a:r>
          </a:p>
          <a:p>
            <a:pPr algn="l" rtl="0">
              <a:defRPr sz="1000"/>
            </a:pPr>
            <a:endParaRPr lang="es-CO" sz="7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85" name="Text Box 97">
            <a:extLst>
              <a:ext uri="{FF2B5EF4-FFF2-40B4-BE49-F238E27FC236}">
                <a16:creationId xmlns:a16="http://schemas.microsoft.com/office/drawing/2014/main" id="{00000000-0008-0000-3100-000055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881" y="1026"/>
            <a:ext cx="182" cy="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CO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</a:t>
            </a:r>
          </a:p>
          <a:p>
            <a:pPr algn="l" rtl="0">
              <a:defRPr sz="1000"/>
            </a:pPr>
            <a:endParaRPr lang="es-CO" sz="7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86" name="Text Box 98">
            <a:extLst>
              <a:ext uri="{FF2B5EF4-FFF2-40B4-BE49-F238E27FC236}">
                <a16:creationId xmlns:a16="http://schemas.microsoft.com/office/drawing/2014/main" id="{00000000-0008-0000-3100-000056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18" y="1026"/>
            <a:ext cx="139" cy="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CO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</a:t>
            </a:r>
          </a:p>
          <a:p>
            <a:pPr algn="l" rtl="0">
              <a:defRPr sz="1000"/>
            </a:pPr>
            <a:endParaRPr lang="es-CO" sz="7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87" name="Text Box 99">
            <a:extLst>
              <a:ext uri="{FF2B5EF4-FFF2-40B4-BE49-F238E27FC236}">
                <a16:creationId xmlns:a16="http://schemas.microsoft.com/office/drawing/2014/main" id="{00000000-0008-0000-3100-000057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291" y="1026"/>
            <a:ext cx="139" cy="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CO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</a:t>
            </a:r>
          </a:p>
          <a:p>
            <a:pPr algn="l" rtl="0">
              <a:defRPr sz="1000"/>
            </a:pPr>
            <a:endParaRPr lang="es-CO" sz="7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88" name="Text Box 100">
            <a:extLst>
              <a:ext uri="{FF2B5EF4-FFF2-40B4-BE49-F238E27FC236}">
                <a16:creationId xmlns:a16="http://schemas.microsoft.com/office/drawing/2014/main" id="{00000000-0008-0000-3100-000058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65" y="1036"/>
            <a:ext cx="182" cy="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CO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</a:t>
            </a:r>
          </a:p>
          <a:p>
            <a:pPr algn="l" rtl="0">
              <a:defRPr sz="1000"/>
            </a:pPr>
            <a:endParaRPr lang="es-CO" sz="7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89" name="Text Box 101">
            <a:extLst>
              <a:ext uri="{FF2B5EF4-FFF2-40B4-BE49-F238E27FC236}">
                <a16:creationId xmlns:a16="http://schemas.microsoft.com/office/drawing/2014/main" id="{00000000-0008-0000-3100-000059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154" y="1026"/>
            <a:ext cx="273" cy="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CO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5</a:t>
            </a:r>
          </a:p>
          <a:p>
            <a:pPr algn="l" rtl="0">
              <a:defRPr sz="1000"/>
            </a:pPr>
            <a:endParaRPr lang="es-CO" sz="7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90" name="Text Box 102">
            <a:extLst>
              <a:ext uri="{FF2B5EF4-FFF2-40B4-BE49-F238E27FC236}">
                <a16:creationId xmlns:a16="http://schemas.microsoft.com/office/drawing/2014/main" id="{00000000-0008-0000-3100-00005A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53" y="1244"/>
            <a:ext cx="633" cy="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CO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80.000.000</a:t>
            </a:r>
          </a:p>
          <a:p>
            <a:pPr algn="l" rtl="0">
              <a:defRPr sz="1000"/>
            </a:pPr>
            <a:endParaRPr lang="es-CO" sz="7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91" name="Line 103">
            <a:extLst>
              <a:ext uri="{FF2B5EF4-FFF2-40B4-BE49-F238E27FC236}">
                <a16:creationId xmlns:a16="http://schemas.microsoft.com/office/drawing/2014/main" id="{00000000-0008-0000-3100-00005B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1973" y="754"/>
            <a:ext cx="0" cy="226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2" name="Text Box 104">
            <a:extLst>
              <a:ext uri="{FF2B5EF4-FFF2-40B4-BE49-F238E27FC236}">
                <a16:creationId xmlns:a16="http://schemas.microsoft.com/office/drawing/2014/main" id="{00000000-0008-0000-3100-00005C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291" y="432"/>
            <a:ext cx="638" cy="17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800"/>
              </a:lnSpc>
              <a:defRPr sz="1000"/>
            </a:pPr>
            <a:r>
              <a:rPr lang="es-CO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1) i =  6% </a:t>
            </a:r>
          </a:p>
          <a:p>
            <a:pPr algn="l" rtl="0">
              <a:lnSpc>
                <a:spcPts val="700"/>
              </a:lnSpc>
              <a:defRPr sz="1000"/>
            </a:pPr>
            <a:endParaRPr lang="es-CO" sz="8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93" name="Text Box 105">
            <a:extLst>
              <a:ext uri="{FF2B5EF4-FFF2-40B4-BE49-F238E27FC236}">
                <a16:creationId xmlns:a16="http://schemas.microsoft.com/office/drawing/2014/main" id="{00000000-0008-0000-3100-00005D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006" y="520"/>
            <a:ext cx="456" cy="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CO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$43.923.000</a:t>
            </a:r>
          </a:p>
          <a:p>
            <a:pPr algn="l" rtl="0">
              <a:defRPr sz="1000"/>
            </a:pPr>
            <a:endParaRPr lang="es-CO" sz="7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476250</xdr:colOff>
      <xdr:row>2</xdr:row>
      <xdr:rowOff>142875</xdr:rowOff>
    </xdr:from>
    <xdr:to>
      <xdr:col>9</xdr:col>
      <xdr:colOff>147955</xdr:colOff>
      <xdr:row>16</xdr:row>
      <xdr:rowOff>47625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1409700"/>
          <a:ext cx="7806055" cy="217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457200</xdr:colOff>
      <xdr:row>4</xdr:row>
      <xdr:rowOff>85725</xdr:rowOff>
    </xdr:from>
    <xdr:to>
      <xdr:col>6</xdr:col>
      <xdr:colOff>1057275</xdr:colOff>
      <xdr:row>4</xdr:row>
      <xdr:rowOff>247650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>
          <a:spLocks noChangeArrowheads="1"/>
        </xdr:cNvSpPr>
      </xdr:nvSpPr>
      <xdr:spPr bwMode="auto">
        <a:xfrm>
          <a:off x="5286375" y="1209675"/>
          <a:ext cx="600075" cy="1619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CO" sz="1000" b="0" i="0" strike="noStrike">
              <a:solidFill>
                <a:srgbClr val="000000"/>
              </a:solidFill>
              <a:latin typeface="Arial"/>
              <a:cs typeface="Arial"/>
            </a:rPr>
            <a:t>         i</a:t>
          </a:r>
        </a:p>
      </xdr:txBody>
    </xdr:sp>
    <xdr:clientData/>
  </xdr:twoCellAnchor>
  <xdr:twoCellAnchor>
    <xdr:from>
      <xdr:col>6</xdr:col>
      <xdr:colOff>228600</xdr:colOff>
      <xdr:row>4</xdr:row>
      <xdr:rowOff>352425</xdr:rowOff>
    </xdr:from>
    <xdr:to>
      <xdr:col>7</xdr:col>
      <xdr:colOff>228600</xdr:colOff>
      <xdr:row>6</xdr:row>
      <xdr:rowOff>38100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SpPr txBox="1">
          <a:spLocks noChangeArrowheads="1"/>
        </xdr:cNvSpPr>
      </xdr:nvSpPr>
      <xdr:spPr bwMode="auto">
        <a:xfrm>
          <a:off x="5057775" y="1476375"/>
          <a:ext cx="895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CO" sz="1000" b="0" i="0" strike="noStrike">
              <a:solidFill>
                <a:srgbClr val="000000"/>
              </a:solidFill>
              <a:latin typeface="Arial"/>
              <a:cs typeface="Arial"/>
            </a:rPr>
            <a:t>  1-(1+i)^-n  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</xdr:row>
      <xdr:rowOff>1</xdr:rowOff>
    </xdr:from>
    <xdr:to>
      <xdr:col>5</xdr:col>
      <xdr:colOff>1228725</xdr:colOff>
      <xdr:row>10</xdr:row>
      <xdr:rowOff>9525</xdr:rowOff>
    </xdr:to>
    <xdr:cxnSp macro="">
      <xdr:nvCxnSpPr>
        <xdr:cNvPr id="2" name="1 Conector recto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CxnSpPr/>
      </xdr:nvCxnSpPr>
      <xdr:spPr>
        <a:xfrm>
          <a:off x="1905000" y="2933701"/>
          <a:ext cx="5286375" cy="9524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5</xdr:row>
      <xdr:rowOff>47625</xdr:rowOff>
    </xdr:from>
    <xdr:to>
      <xdr:col>2</xdr:col>
      <xdr:colOff>19050</xdr:colOff>
      <xdr:row>10</xdr:row>
      <xdr:rowOff>2</xdr:rowOff>
    </xdr:to>
    <xdr:cxnSp macro="">
      <xdr:nvCxnSpPr>
        <xdr:cNvPr id="3" name="2 Conector recto de flecha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CxnSpPr/>
      </xdr:nvCxnSpPr>
      <xdr:spPr>
        <a:xfrm flipV="1">
          <a:off x="1905000" y="2171700"/>
          <a:ext cx="19050" cy="762002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638175</xdr:colOff>
      <xdr:row>10</xdr:row>
      <xdr:rowOff>0</xdr:rowOff>
    </xdr:from>
    <xdr:to>
      <xdr:col>3</xdr:col>
      <xdr:colOff>647700</xdr:colOff>
      <xdr:row>12</xdr:row>
      <xdr:rowOff>95250</xdr:rowOff>
    </xdr:to>
    <xdr:cxnSp macro="">
      <xdr:nvCxnSpPr>
        <xdr:cNvPr id="4" name="3 Conector recto de flecha"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CxnSpPr/>
      </xdr:nvCxnSpPr>
      <xdr:spPr>
        <a:xfrm flipH="1">
          <a:off x="4114800" y="2933700"/>
          <a:ext cx="9525" cy="419100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295275</xdr:colOff>
      <xdr:row>10</xdr:row>
      <xdr:rowOff>19050</xdr:rowOff>
    </xdr:from>
    <xdr:to>
      <xdr:col>4</xdr:col>
      <xdr:colOff>304800</xdr:colOff>
      <xdr:row>12</xdr:row>
      <xdr:rowOff>114300</xdr:rowOff>
    </xdr:to>
    <xdr:cxnSp macro="">
      <xdr:nvCxnSpPr>
        <xdr:cNvPr id="5" name="4 Conector recto de flecha">
          <a:extLst>
            <a:ext uri="{FF2B5EF4-FFF2-40B4-BE49-F238E27FC236}">
              <a16:creationId xmlns:a16="http://schemas.microsoft.com/office/drawing/2014/main" id="{00000000-0008-0000-3900-000005000000}"/>
            </a:ext>
          </a:extLst>
        </xdr:cNvPr>
        <xdr:cNvCxnSpPr/>
      </xdr:nvCxnSpPr>
      <xdr:spPr>
        <a:xfrm flipH="1">
          <a:off x="5295900" y="2952750"/>
          <a:ext cx="9525" cy="419100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28575</xdr:rowOff>
    </xdr:from>
    <xdr:to>
      <xdr:col>8</xdr:col>
      <xdr:colOff>9526</xdr:colOff>
      <xdr:row>14</xdr:row>
      <xdr:rowOff>0</xdr:rowOff>
    </xdr:to>
    <xdr:cxnSp macro="">
      <xdr:nvCxnSpPr>
        <xdr:cNvPr id="6" name="5 Conector recto de flecha">
          <a:extLst>
            <a:ext uri="{FF2B5EF4-FFF2-40B4-BE49-F238E27FC236}">
              <a16:creationId xmlns:a16="http://schemas.microsoft.com/office/drawing/2014/main" id="{00000000-0008-0000-3900-000006000000}"/>
            </a:ext>
          </a:extLst>
        </xdr:cNvPr>
        <xdr:cNvCxnSpPr/>
      </xdr:nvCxnSpPr>
      <xdr:spPr>
        <a:xfrm flipH="1">
          <a:off x="9067800" y="2962275"/>
          <a:ext cx="9526" cy="619125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409575</xdr:colOff>
      <xdr:row>9</xdr:row>
      <xdr:rowOff>152400</xdr:rowOff>
    </xdr:from>
    <xdr:to>
      <xdr:col>5</xdr:col>
      <xdr:colOff>419100</xdr:colOff>
      <xdr:row>12</xdr:row>
      <xdr:rowOff>85725</xdr:rowOff>
    </xdr:to>
    <xdr:cxnSp macro="">
      <xdr:nvCxnSpPr>
        <xdr:cNvPr id="7" name="6 Conector recto de flecha">
          <a:extLst>
            <a:ext uri="{FF2B5EF4-FFF2-40B4-BE49-F238E27FC236}">
              <a16:creationId xmlns:a16="http://schemas.microsoft.com/office/drawing/2014/main" id="{00000000-0008-0000-3900-000007000000}"/>
            </a:ext>
          </a:extLst>
        </xdr:cNvPr>
        <xdr:cNvCxnSpPr/>
      </xdr:nvCxnSpPr>
      <xdr:spPr>
        <a:xfrm flipH="1">
          <a:off x="6372225" y="2924175"/>
          <a:ext cx="9525" cy="419100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1209675</xdr:colOff>
      <xdr:row>8</xdr:row>
      <xdr:rowOff>47625</xdr:rowOff>
    </xdr:from>
    <xdr:to>
      <xdr:col>6</xdr:col>
      <xdr:colOff>219075</xdr:colOff>
      <xdr:row>10</xdr:row>
      <xdr:rowOff>0</xdr:rowOff>
    </xdr:to>
    <xdr:cxnSp macro="">
      <xdr:nvCxnSpPr>
        <xdr:cNvPr id="8" name="7 Conector recto">
          <a:extLst>
            <a:ext uri="{FF2B5EF4-FFF2-40B4-BE49-F238E27FC236}">
              <a16:creationId xmlns:a16="http://schemas.microsoft.com/office/drawing/2014/main" id="{00000000-0008-0000-3900-000008000000}"/>
            </a:ext>
          </a:extLst>
        </xdr:cNvPr>
        <xdr:cNvCxnSpPr/>
      </xdr:nvCxnSpPr>
      <xdr:spPr>
        <a:xfrm flipV="1">
          <a:off x="7172325" y="2657475"/>
          <a:ext cx="247650" cy="276225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209550</xdr:colOff>
      <xdr:row>8</xdr:row>
      <xdr:rowOff>85725</xdr:rowOff>
    </xdr:from>
    <xdr:to>
      <xdr:col>6</xdr:col>
      <xdr:colOff>409575</xdr:colOff>
      <xdr:row>11</xdr:row>
      <xdr:rowOff>123825</xdr:rowOff>
    </xdr:to>
    <xdr:cxnSp macro="">
      <xdr:nvCxnSpPr>
        <xdr:cNvPr id="9" name="8 Conector recto">
          <a:extLst>
            <a:ext uri="{FF2B5EF4-FFF2-40B4-BE49-F238E27FC236}">
              <a16:creationId xmlns:a16="http://schemas.microsoft.com/office/drawing/2014/main" id="{00000000-0008-0000-3900-000009000000}"/>
            </a:ext>
          </a:extLst>
        </xdr:cNvPr>
        <xdr:cNvCxnSpPr/>
      </xdr:nvCxnSpPr>
      <xdr:spPr>
        <a:xfrm>
          <a:off x="7410450" y="2695575"/>
          <a:ext cx="200025" cy="523875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400050</xdr:colOff>
      <xdr:row>8</xdr:row>
      <xdr:rowOff>0</xdr:rowOff>
    </xdr:from>
    <xdr:to>
      <xdr:col>6</xdr:col>
      <xdr:colOff>647700</xdr:colOff>
      <xdr:row>11</xdr:row>
      <xdr:rowOff>152400</xdr:rowOff>
    </xdr:to>
    <xdr:cxnSp macro="">
      <xdr:nvCxnSpPr>
        <xdr:cNvPr id="10" name="9 Conector recto">
          <a:extLst>
            <a:ext uri="{FF2B5EF4-FFF2-40B4-BE49-F238E27FC236}">
              <a16:creationId xmlns:a16="http://schemas.microsoft.com/office/drawing/2014/main" id="{00000000-0008-0000-3900-00000A000000}"/>
            </a:ext>
          </a:extLst>
        </xdr:cNvPr>
        <xdr:cNvCxnSpPr/>
      </xdr:nvCxnSpPr>
      <xdr:spPr>
        <a:xfrm flipV="1">
          <a:off x="7600950" y="2609850"/>
          <a:ext cx="247650" cy="638175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638175</xdr:colOff>
      <xdr:row>7</xdr:row>
      <xdr:rowOff>152400</xdr:rowOff>
    </xdr:from>
    <xdr:to>
      <xdr:col>7</xdr:col>
      <xdr:colOff>85725</xdr:colOff>
      <xdr:row>10</xdr:row>
      <xdr:rowOff>19050</xdr:rowOff>
    </xdr:to>
    <xdr:cxnSp macro="">
      <xdr:nvCxnSpPr>
        <xdr:cNvPr id="11" name="10 Conector recto">
          <a:extLst>
            <a:ext uri="{FF2B5EF4-FFF2-40B4-BE49-F238E27FC236}">
              <a16:creationId xmlns:a16="http://schemas.microsoft.com/office/drawing/2014/main" id="{00000000-0008-0000-3900-00000B000000}"/>
            </a:ext>
          </a:extLst>
        </xdr:cNvPr>
        <xdr:cNvCxnSpPr/>
      </xdr:nvCxnSpPr>
      <xdr:spPr>
        <a:xfrm>
          <a:off x="7839075" y="2600325"/>
          <a:ext cx="209550" cy="352425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85725</xdr:colOff>
      <xdr:row>10</xdr:row>
      <xdr:rowOff>19050</xdr:rowOff>
    </xdr:from>
    <xdr:to>
      <xdr:col>8</xdr:col>
      <xdr:colOff>38100</xdr:colOff>
      <xdr:row>10</xdr:row>
      <xdr:rowOff>19050</xdr:rowOff>
    </xdr:to>
    <xdr:cxnSp macro="">
      <xdr:nvCxnSpPr>
        <xdr:cNvPr id="12" name="11 Conector recto">
          <a:extLst>
            <a:ext uri="{FF2B5EF4-FFF2-40B4-BE49-F238E27FC236}">
              <a16:creationId xmlns:a16="http://schemas.microsoft.com/office/drawing/2014/main" id="{00000000-0008-0000-3900-00000C000000}"/>
            </a:ext>
          </a:extLst>
        </xdr:cNvPr>
        <xdr:cNvCxnSpPr/>
      </xdr:nvCxnSpPr>
      <xdr:spPr>
        <a:xfrm>
          <a:off x="8048625" y="2952750"/>
          <a:ext cx="1057275" cy="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1304925</xdr:colOff>
      <xdr:row>3</xdr:row>
      <xdr:rowOff>123825</xdr:rowOff>
    </xdr:from>
    <xdr:to>
      <xdr:col>2</xdr:col>
      <xdr:colOff>571500</xdr:colOff>
      <xdr:row>5</xdr:row>
      <xdr:rowOff>28575</xdr:rowOff>
    </xdr:to>
    <xdr:sp macro="" textlink="">
      <xdr:nvSpPr>
        <xdr:cNvPr id="13" name="12 CuadroTexto">
          <a:extLst>
            <a:ext uri="{FF2B5EF4-FFF2-40B4-BE49-F238E27FC236}">
              <a16:creationId xmlns:a16="http://schemas.microsoft.com/office/drawing/2014/main" id="{00000000-0008-0000-3900-00000D000000}"/>
            </a:ext>
          </a:extLst>
        </xdr:cNvPr>
        <xdr:cNvSpPr txBox="1"/>
      </xdr:nvSpPr>
      <xdr:spPr>
        <a:xfrm>
          <a:off x="1619250" y="1876425"/>
          <a:ext cx="857250" cy="2762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CO" sz="1100"/>
            <a:t>     $234</a:t>
          </a:r>
        </a:p>
      </xdr:txBody>
    </xdr:sp>
    <xdr:clientData/>
  </xdr:twoCellAnchor>
  <xdr:twoCellAnchor>
    <xdr:from>
      <xdr:col>2</xdr:col>
      <xdr:colOff>0</xdr:colOff>
      <xdr:row>10</xdr:row>
      <xdr:rowOff>0</xdr:rowOff>
    </xdr:from>
    <xdr:to>
      <xdr:col>2</xdr:col>
      <xdr:colOff>9525</xdr:colOff>
      <xdr:row>12</xdr:row>
      <xdr:rowOff>95250</xdr:rowOff>
    </xdr:to>
    <xdr:cxnSp macro="">
      <xdr:nvCxnSpPr>
        <xdr:cNvPr id="14" name="13 Conector recto de flecha">
          <a:extLst>
            <a:ext uri="{FF2B5EF4-FFF2-40B4-BE49-F238E27FC236}">
              <a16:creationId xmlns:a16="http://schemas.microsoft.com/office/drawing/2014/main" id="{00000000-0008-0000-3900-00000E000000}"/>
            </a:ext>
          </a:extLst>
        </xdr:cNvPr>
        <xdr:cNvCxnSpPr/>
      </xdr:nvCxnSpPr>
      <xdr:spPr>
        <a:xfrm flipH="1">
          <a:off x="1905000" y="2933700"/>
          <a:ext cx="9525" cy="419100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1238250</xdr:colOff>
      <xdr:row>13</xdr:row>
      <xdr:rowOff>19050</xdr:rowOff>
    </xdr:from>
    <xdr:to>
      <xdr:col>2</xdr:col>
      <xdr:colOff>495300</xdr:colOff>
      <xdr:row>14</xdr:row>
      <xdr:rowOff>114300</xdr:rowOff>
    </xdr:to>
    <xdr:sp macro="" textlink="">
      <xdr:nvSpPr>
        <xdr:cNvPr id="15" name="14 CuadroTexto">
          <a:extLst>
            <a:ext uri="{FF2B5EF4-FFF2-40B4-BE49-F238E27FC236}">
              <a16:creationId xmlns:a16="http://schemas.microsoft.com/office/drawing/2014/main" id="{00000000-0008-0000-3900-00000F000000}"/>
            </a:ext>
          </a:extLst>
        </xdr:cNvPr>
        <xdr:cNvSpPr txBox="1"/>
      </xdr:nvSpPr>
      <xdr:spPr>
        <a:xfrm>
          <a:off x="1552575" y="3438525"/>
          <a:ext cx="847725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CO" sz="1100"/>
            <a:t>$90</a:t>
          </a:r>
        </a:p>
      </xdr:txBody>
    </xdr:sp>
    <xdr:clientData/>
  </xdr:twoCellAnchor>
  <xdr:twoCellAnchor>
    <xdr:from>
      <xdr:col>2</xdr:col>
      <xdr:colOff>904875</xdr:colOff>
      <xdr:row>12</xdr:row>
      <xdr:rowOff>114300</xdr:rowOff>
    </xdr:from>
    <xdr:to>
      <xdr:col>7</xdr:col>
      <xdr:colOff>438150</xdr:colOff>
      <xdr:row>14</xdr:row>
      <xdr:rowOff>85725</xdr:rowOff>
    </xdr:to>
    <xdr:sp macro="" textlink="">
      <xdr:nvSpPr>
        <xdr:cNvPr id="16" name="15 CuadroTexto">
          <a:extLst>
            <a:ext uri="{FF2B5EF4-FFF2-40B4-BE49-F238E27FC236}">
              <a16:creationId xmlns:a16="http://schemas.microsoft.com/office/drawing/2014/main" id="{00000000-0008-0000-3900-000010000000}"/>
            </a:ext>
          </a:extLst>
        </xdr:cNvPr>
        <xdr:cNvSpPr txBox="1"/>
      </xdr:nvSpPr>
      <xdr:spPr>
        <a:xfrm>
          <a:off x="2809875" y="3371850"/>
          <a:ext cx="5591175" cy="2952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CO" sz="1100"/>
            <a:t>                                CUOTA MENSUAL   DTF+12  DURANTE</a:t>
          </a:r>
          <a:r>
            <a:rPr lang="es-CO" sz="1100" baseline="0"/>
            <a:t> 60 MESES</a:t>
          </a:r>
          <a:endParaRPr lang="es-CO" sz="1100"/>
        </a:p>
      </xdr:txBody>
    </xdr:sp>
    <xdr:clientData/>
  </xdr:twoCellAnchor>
  <xdr:twoCellAnchor>
    <xdr:from>
      <xdr:col>2</xdr:col>
      <xdr:colOff>1114425</xdr:colOff>
      <xdr:row>10</xdr:row>
      <xdr:rowOff>9525</xdr:rowOff>
    </xdr:from>
    <xdr:to>
      <xdr:col>2</xdr:col>
      <xdr:colOff>1123950</xdr:colOff>
      <xdr:row>12</xdr:row>
      <xdr:rowOff>104775</xdr:rowOff>
    </xdr:to>
    <xdr:cxnSp macro="">
      <xdr:nvCxnSpPr>
        <xdr:cNvPr id="17" name="16 Conector recto de flecha">
          <a:extLst>
            <a:ext uri="{FF2B5EF4-FFF2-40B4-BE49-F238E27FC236}">
              <a16:creationId xmlns:a16="http://schemas.microsoft.com/office/drawing/2014/main" id="{00000000-0008-0000-3900-000011000000}"/>
            </a:ext>
          </a:extLst>
        </xdr:cNvPr>
        <xdr:cNvCxnSpPr/>
      </xdr:nvCxnSpPr>
      <xdr:spPr>
        <a:xfrm flipH="1">
          <a:off x="3019425" y="2943225"/>
          <a:ext cx="9525" cy="419100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952500</xdr:colOff>
      <xdr:row>7</xdr:row>
      <xdr:rowOff>95250</xdr:rowOff>
    </xdr:from>
    <xdr:to>
      <xdr:col>2</xdr:col>
      <xdr:colOff>1562100</xdr:colOff>
      <xdr:row>9</xdr:row>
      <xdr:rowOff>85725</xdr:rowOff>
    </xdr:to>
    <xdr:sp macro="" textlink="">
      <xdr:nvSpPr>
        <xdr:cNvPr id="18" name="17 CuadroTexto">
          <a:extLst>
            <a:ext uri="{FF2B5EF4-FFF2-40B4-BE49-F238E27FC236}">
              <a16:creationId xmlns:a16="http://schemas.microsoft.com/office/drawing/2014/main" id="{00000000-0008-0000-3900-000012000000}"/>
            </a:ext>
          </a:extLst>
        </xdr:cNvPr>
        <xdr:cNvSpPr txBox="1"/>
      </xdr:nvSpPr>
      <xdr:spPr>
        <a:xfrm>
          <a:off x="2857500" y="2543175"/>
          <a:ext cx="609600" cy="3143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CO" sz="1100"/>
            <a:t>MES 1</a:t>
          </a:r>
        </a:p>
      </xdr:txBody>
    </xdr:sp>
    <xdr:clientData/>
  </xdr:twoCellAnchor>
  <xdr:twoCellAnchor>
    <xdr:from>
      <xdr:col>3</xdr:col>
      <xdr:colOff>304800</xdr:colOff>
      <xdr:row>7</xdr:row>
      <xdr:rowOff>95250</xdr:rowOff>
    </xdr:from>
    <xdr:to>
      <xdr:col>3</xdr:col>
      <xdr:colOff>914400</xdr:colOff>
      <xdr:row>9</xdr:row>
      <xdr:rowOff>85725</xdr:rowOff>
    </xdr:to>
    <xdr:sp macro="" textlink="">
      <xdr:nvSpPr>
        <xdr:cNvPr id="19" name="18 CuadroTexto">
          <a:extLst>
            <a:ext uri="{FF2B5EF4-FFF2-40B4-BE49-F238E27FC236}">
              <a16:creationId xmlns:a16="http://schemas.microsoft.com/office/drawing/2014/main" id="{00000000-0008-0000-3900-000013000000}"/>
            </a:ext>
          </a:extLst>
        </xdr:cNvPr>
        <xdr:cNvSpPr txBox="1"/>
      </xdr:nvSpPr>
      <xdr:spPr>
        <a:xfrm>
          <a:off x="3781425" y="2543175"/>
          <a:ext cx="609600" cy="3143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CO" sz="1100"/>
            <a:t>MES 2</a:t>
          </a:r>
        </a:p>
      </xdr:txBody>
    </xdr:sp>
    <xdr:clientData/>
  </xdr:twoCellAnchor>
  <xdr:twoCellAnchor>
    <xdr:from>
      <xdr:col>4</xdr:col>
      <xdr:colOff>85725</xdr:colOff>
      <xdr:row>7</xdr:row>
      <xdr:rowOff>85725</xdr:rowOff>
    </xdr:from>
    <xdr:to>
      <xdr:col>4</xdr:col>
      <xdr:colOff>695325</xdr:colOff>
      <xdr:row>9</xdr:row>
      <xdr:rowOff>76200</xdr:rowOff>
    </xdr:to>
    <xdr:sp macro="" textlink="">
      <xdr:nvSpPr>
        <xdr:cNvPr id="20" name="19 CuadroTexto">
          <a:extLst>
            <a:ext uri="{FF2B5EF4-FFF2-40B4-BE49-F238E27FC236}">
              <a16:creationId xmlns:a16="http://schemas.microsoft.com/office/drawing/2014/main" id="{00000000-0008-0000-3900-000014000000}"/>
            </a:ext>
          </a:extLst>
        </xdr:cNvPr>
        <xdr:cNvSpPr txBox="1"/>
      </xdr:nvSpPr>
      <xdr:spPr>
        <a:xfrm>
          <a:off x="5086350" y="2533650"/>
          <a:ext cx="609600" cy="3143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CO" sz="1100"/>
            <a:t>MES 3</a:t>
          </a:r>
        </a:p>
      </xdr:txBody>
    </xdr:sp>
    <xdr:clientData/>
  </xdr:twoCellAnchor>
  <xdr:twoCellAnchor>
    <xdr:from>
      <xdr:col>5</xdr:col>
      <xdr:colOff>104775</xdr:colOff>
      <xdr:row>7</xdr:row>
      <xdr:rowOff>114300</xdr:rowOff>
    </xdr:from>
    <xdr:to>
      <xdr:col>5</xdr:col>
      <xdr:colOff>714375</xdr:colOff>
      <xdr:row>9</xdr:row>
      <xdr:rowOff>104775</xdr:rowOff>
    </xdr:to>
    <xdr:sp macro="" textlink="">
      <xdr:nvSpPr>
        <xdr:cNvPr id="21" name="20 CuadroTexto">
          <a:extLst>
            <a:ext uri="{FF2B5EF4-FFF2-40B4-BE49-F238E27FC236}">
              <a16:creationId xmlns:a16="http://schemas.microsoft.com/office/drawing/2014/main" id="{00000000-0008-0000-3900-000015000000}"/>
            </a:ext>
          </a:extLst>
        </xdr:cNvPr>
        <xdr:cNvSpPr txBox="1"/>
      </xdr:nvSpPr>
      <xdr:spPr>
        <a:xfrm>
          <a:off x="6067425" y="2562225"/>
          <a:ext cx="609600" cy="3143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CO" sz="1100"/>
            <a:t>MES 4</a:t>
          </a:r>
        </a:p>
      </xdr:txBody>
    </xdr:sp>
    <xdr:clientData/>
  </xdr:twoCellAnchor>
  <xdr:twoCellAnchor>
    <xdr:from>
      <xdr:col>7</xdr:col>
      <xdr:colOff>476250</xdr:colOff>
      <xdr:row>7</xdr:row>
      <xdr:rowOff>38100</xdr:rowOff>
    </xdr:from>
    <xdr:to>
      <xdr:col>8</xdr:col>
      <xdr:colOff>323850</xdr:colOff>
      <xdr:row>9</xdr:row>
      <xdr:rowOff>28575</xdr:rowOff>
    </xdr:to>
    <xdr:sp macro="" textlink="">
      <xdr:nvSpPr>
        <xdr:cNvPr id="22" name="21 CuadroTexto">
          <a:extLst>
            <a:ext uri="{FF2B5EF4-FFF2-40B4-BE49-F238E27FC236}">
              <a16:creationId xmlns:a16="http://schemas.microsoft.com/office/drawing/2014/main" id="{00000000-0008-0000-3900-000016000000}"/>
            </a:ext>
          </a:extLst>
        </xdr:cNvPr>
        <xdr:cNvSpPr txBox="1"/>
      </xdr:nvSpPr>
      <xdr:spPr>
        <a:xfrm>
          <a:off x="8439150" y="2486025"/>
          <a:ext cx="952500" cy="3143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CO" sz="1100"/>
            <a:t>MES 60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190500</xdr:colOff>
      <xdr:row>4</xdr:row>
      <xdr:rowOff>9524</xdr:rowOff>
    </xdr:from>
    <xdr:to>
      <xdr:col>8</xdr:col>
      <xdr:colOff>623888</xdr:colOff>
      <xdr:row>12</xdr:row>
      <xdr:rowOff>118685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0550" y="1085849"/>
          <a:ext cx="8920163" cy="125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130369</xdr:colOff>
      <xdr:row>6</xdr:row>
      <xdr:rowOff>142874</xdr:rowOff>
    </xdr:from>
    <xdr:to>
      <xdr:col>5</xdr:col>
      <xdr:colOff>547687</xdr:colOff>
      <xdr:row>16</xdr:row>
      <xdr:rowOff>31749</xdr:rowOff>
    </xdr:to>
    <xdr:pic>
      <xdr:nvPicPr>
        <xdr:cNvPr id="109570" name="Picture 2">
          <a:extLst>
            <a:ext uri="{FF2B5EF4-FFF2-40B4-BE49-F238E27FC236}">
              <a16:creationId xmlns:a16="http://schemas.microsoft.com/office/drawing/2014/main" id="{00000000-0008-0000-0F00-000002AC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54369" y="1095374"/>
          <a:ext cx="3735193" cy="1476375"/>
        </a:xfrm>
        <a:prstGeom prst="rect">
          <a:avLst/>
        </a:prstGeom>
        <a:noFill/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7</xdr:row>
      <xdr:rowOff>114301</xdr:rowOff>
    </xdr:from>
    <xdr:to>
      <xdr:col>8</xdr:col>
      <xdr:colOff>95250</xdr:colOff>
      <xdr:row>11</xdr:row>
      <xdr:rowOff>25015</xdr:rowOff>
    </xdr:to>
    <xdr:pic>
      <xdr:nvPicPr>
        <xdr:cNvPr id="131" name="130 Imagen">
          <a:extLst>
            <a:ext uri="{FF2B5EF4-FFF2-40B4-BE49-F238E27FC236}">
              <a16:creationId xmlns:a16="http://schemas.microsoft.com/office/drawing/2014/main" id="{00000000-0008-0000-3F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1162051"/>
          <a:ext cx="8410575" cy="5584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17</xdr:row>
      <xdr:rowOff>0</xdr:rowOff>
    </xdr:from>
    <xdr:to>
      <xdr:col>5</xdr:col>
      <xdr:colOff>9525</xdr:colOff>
      <xdr:row>17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>
          <a:spLocks noChangeShapeType="1"/>
        </xdr:cNvSpPr>
      </xdr:nvSpPr>
      <xdr:spPr bwMode="auto">
        <a:xfrm>
          <a:off x="1428750" y="2057400"/>
          <a:ext cx="3990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19050</xdr:colOff>
      <xdr:row>16</xdr:row>
      <xdr:rowOff>152400</xdr:rowOff>
    </xdr:from>
    <xdr:to>
      <xdr:col>2</xdr:col>
      <xdr:colOff>19050</xdr:colOff>
      <xdr:row>19</xdr:row>
      <xdr:rowOff>57150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SpPr>
          <a:spLocks noChangeShapeType="1"/>
        </xdr:cNvSpPr>
      </xdr:nvSpPr>
      <xdr:spPr bwMode="auto">
        <a:xfrm>
          <a:off x="1428750" y="2047875"/>
          <a:ext cx="0" cy="390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5</xdr:col>
      <xdr:colOff>9525</xdr:colOff>
      <xdr:row>14</xdr:row>
      <xdr:rowOff>95250</xdr:rowOff>
    </xdr:from>
    <xdr:to>
      <xdr:col>5</xdr:col>
      <xdr:colOff>9525</xdr:colOff>
      <xdr:row>17</xdr:row>
      <xdr:rowOff>0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00000000-0008-0000-4100-000004000000}"/>
            </a:ext>
          </a:extLst>
        </xdr:cNvPr>
        <xdr:cNvSpPr>
          <a:spLocks noChangeShapeType="1"/>
        </xdr:cNvSpPr>
      </xdr:nvSpPr>
      <xdr:spPr bwMode="auto">
        <a:xfrm flipV="1">
          <a:off x="5419725" y="1666875"/>
          <a:ext cx="0" cy="390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1209675</xdr:colOff>
      <xdr:row>21</xdr:row>
      <xdr:rowOff>85725</xdr:rowOff>
    </xdr:from>
    <xdr:to>
      <xdr:col>2</xdr:col>
      <xdr:colOff>381000</xdr:colOff>
      <xdr:row>22</xdr:row>
      <xdr:rowOff>104775</xdr:rowOff>
    </xdr:to>
    <xdr:sp macro="" textlink="">
      <xdr:nvSpPr>
        <xdr:cNvPr id="5" name="Text Box 4">
          <a:extLst>
            <a:ext uri="{FF2B5EF4-FFF2-40B4-BE49-F238E27FC236}">
              <a16:creationId xmlns:a16="http://schemas.microsoft.com/office/drawing/2014/main" id="{00000000-0008-0000-4100-000005000000}"/>
            </a:ext>
          </a:extLst>
        </xdr:cNvPr>
        <xdr:cNvSpPr txBox="1">
          <a:spLocks noChangeArrowheads="1"/>
        </xdr:cNvSpPr>
      </xdr:nvSpPr>
      <xdr:spPr bwMode="auto">
        <a:xfrm>
          <a:off x="1209675" y="3228975"/>
          <a:ext cx="58102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CO" sz="1000" b="0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CO" sz="1000" b="1" i="0" strike="noStrike" baseline="0">
              <a:solidFill>
                <a:srgbClr val="000000"/>
              </a:solidFill>
              <a:latin typeface="Arial"/>
              <a:cs typeface="Arial"/>
            </a:rPr>
            <a:t>VP = ?</a:t>
          </a:r>
          <a:endParaRPr lang="es-CO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2</xdr:col>
      <xdr:colOff>609600</xdr:colOff>
      <xdr:row>18</xdr:row>
      <xdr:rowOff>9525</xdr:rowOff>
    </xdr:from>
    <xdr:to>
      <xdr:col>4</xdr:col>
      <xdr:colOff>495300</xdr:colOff>
      <xdr:row>18</xdr:row>
      <xdr:rowOff>9525</xdr:rowOff>
    </xdr:to>
    <xdr:sp macro="" textlink="">
      <xdr:nvSpPr>
        <xdr:cNvPr id="6" name="Line 5">
          <a:extLst>
            <a:ext uri="{FF2B5EF4-FFF2-40B4-BE49-F238E27FC236}">
              <a16:creationId xmlns:a16="http://schemas.microsoft.com/office/drawing/2014/main" id="{00000000-0008-0000-4100-000006000000}"/>
            </a:ext>
          </a:extLst>
        </xdr:cNvPr>
        <xdr:cNvSpPr>
          <a:spLocks noChangeShapeType="1"/>
        </xdr:cNvSpPr>
      </xdr:nvSpPr>
      <xdr:spPr bwMode="auto">
        <a:xfrm>
          <a:off x="2019300" y="2228850"/>
          <a:ext cx="2590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514350</xdr:colOff>
      <xdr:row>17</xdr:row>
      <xdr:rowOff>66675</xdr:rowOff>
    </xdr:from>
    <xdr:to>
      <xdr:col>4</xdr:col>
      <xdr:colOff>523875</xdr:colOff>
      <xdr:row>18</xdr:row>
      <xdr:rowOff>28575</xdr:rowOff>
    </xdr:to>
    <xdr:sp macro="" textlink="">
      <xdr:nvSpPr>
        <xdr:cNvPr id="7" name="Line 6">
          <a:extLst>
            <a:ext uri="{FF2B5EF4-FFF2-40B4-BE49-F238E27FC236}">
              <a16:creationId xmlns:a16="http://schemas.microsoft.com/office/drawing/2014/main" id="{00000000-0008-0000-4100-000007000000}"/>
            </a:ext>
          </a:extLst>
        </xdr:cNvPr>
        <xdr:cNvSpPr>
          <a:spLocks noChangeShapeType="1"/>
        </xdr:cNvSpPr>
      </xdr:nvSpPr>
      <xdr:spPr bwMode="auto">
        <a:xfrm flipV="1">
          <a:off x="4629150" y="2124075"/>
          <a:ext cx="9525" cy="123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609600</xdr:colOff>
      <xdr:row>17</xdr:row>
      <xdr:rowOff>57150</xdr:rowOff>
    </xdr:from>
    <xdr:to>
      <xdr:col>2</xdr:col>
      <xdr:colOff>619125</xdr:colOff>
      <xdr:row>18</xdr:row>
      <xdr:rowOff>9525</xdr:rowOff>
    </xdr:to>
    <xdr:sp macro="" textlink="">
      <xdr:nvSpPr>
        <xdr:cNvPr id="8" name="Line 7">
          <a:extLst>
            <a:ext uri="{FF2B5EF4-FFF2-40B4-BE49-F238E27FC236}">
              <a16:creationId xmlns:a16="http://schemas.microsoft.com/office/drawing/2014/main" id="{00000000-0008-0000-4100-000008000000}"/>
            </a:ext>
          </a:extLst>
        </xdr:cNvPr>
        <xdr:cNvSpPr>
          <a:spLocks noChangeShapeType="1"/>
        </xdr:cNvSpPr>
      </xdr:nvSpPr>
      <xdr:spPr bwMode="auto">
        <a:xfrm flipH="1" flipV="1">
          <a:off x="2019300" y="2114550"/>
          <a:ext cx="9525" cy="114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3</xdr:col>
      <xdr:colOff>114300</xdr:colOff>
      <xdr:row>18</xdr:row>
      <xdr:rowOff>66675</xdr:rowOff>
    </xdr:from>
    <xdr:to>
      <xdr:col>3</xdr:col>
      <xdr:colOff>1371600</xdr:colOff>
      <xdr:row>19</xdr:row>
      <xdr:rowOff>104775</xdr:rowOff>
    </xdr:to>
    <xdr:sp macro="" textlink="">
      <xdr:nvSpPr>
        <xdr:cNvPr id="9" name="Text Box 8">
          <a:extLst>
            <a:ext uri="{FF2B5EF4-FFF2-40B4-BE49-F238E27FC236}">
              <a16:creationId xmlns:a16="http://schemas.microsoft.com/office/drawing/2014/main" id="{00000000-0008-0000-4100-000009000000}"/>
            </a:ext>
          </a:extLst>
        </xdr:cNvPr>
        <xdr:cNvSpPr txBox="1">
          <a:spLocks noChangeArrowheads="1"/>
        </xdr:cNvSpPr>
      </xdr:nvSpPr>
      <xdr:spPr bwMode="auto">
        <a:xfrm>
          <a:off x="3124200" y="2724150"/>
          <a:ext cx="1257300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es-CO" sz="1000" b="1" i="0" strike="noStrike">
              <a:solidFill>
                <a:srgbClr val="000000"/>
              </a:solidFill>
              <a:latin typeface="Arial"/>
              <a:cs typeface="Arial"/>
            </a:rPr>
            <a:t>dias  base 360 =138</a:t>
          </a:r>
        </a:p>
      </xdr:txBody>
    </xdr:sp>
    <xdr:clientData/>
  </xdr:twoCellAnchor>
  <xdr:twoCellAnchor>
    <xdr:from>
      <xdr:col>4</xdr:col>
      <xdr:colOff>1343025</xdr:colOff>
      <xdr:row>13</xdr:row>
      <xdr:rowOff>66675</xdr:rowOff>
    </xdr:from>
    <xdr:to>
      <xdr:col>5</xdr:col>
      <xdr:colOff>466725</xdr:colOff>
      <xdr:row>14</xdr:row>
      <xdr:rowOff>76200</xdr:rowOff>
    </xdr:to>
    <xdr:sp macro="" textlink="">
      <xdr:nvSpPr>
        <xdr:cNvPr id="10" name="Text Box 9">
          <a:extLst>
            <a:ext uri="{FF2B5EF4-FFF2-40B4-BE49-F238E27FC236}">
              <a16:creationId xmlns:a16="http://schemas.microsoft.com/office/drawing/2014/main" id="{00000000-0008-0000-4100-00000A000000}"/>
            </a:ext>
          </a:extLst>
        </xdr:cNvPr>
        <xdr:cNvSpPr txBox="1">
          <a:spLocks noChangeArrowheads="1"/>
        </xdr:cNvSpPr>
      </xdr:nvSpPr>
      <xdr:spPr bwMode="auto">
        <a:xfrm>
          <a:off x="5953125" y="1609725"/>
          <a:ext cx="752475" cy="171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es-CO" sz="1000" b="1" i="0" strike="noStrike">
              <a:solidFill>
                <a:srgbClr val="000000"/>
              </a:solidFill>
              <a:latin typeface="Arial"/>
              <a:cs typeface="Arial"/>
            </a:rPr>
            <a:t>VF=100</a:t>
          </a:r>
        </a:p>
      </xdr:txBody>
    </xdr:sp>
    <xdr:clientData/>
  </xdr:twoCellAnchor>
  <xdr:twoCellAnchor>
    <xdr:from>
      <xdr:col>3</xdr:col>
      <xdr:colOff>104775</xdr:colOff>
      <xdr:row>14</xdr:row>
      <xdr:rowOff>38099</xdr:rowOff>
    </xdr:from>
    <xdr:to>
      <xdr:col>3</xdr:col>
      <xdr:colOff>1504950</xdr:colOff>
      <xdr:row>15</xdr:row>
      <xdr:rowOff>114299</xdr:rowOff>
    </xdr:to>
    <xdr:sp macro="" textlink="">
      <xdr:nvSpPr>
        <xdr:cNvPr id="11" name="Text Box 10">
          <a:extLst>
            <a:ext uri="{FF2B5EF4-FFF2-40B4-BE49-F238E27FC236}">
              <a16:creationId xmlns:a16="http://schemas.microsoft.com/office/drawing/2014/main" id="{00000000-0008-0000-4100-00000B000000}"/>
            </a:ext>
          </a:extLst>
        </xdr:cNvPr>
        <xdr:cNvSpPr txBox="1">
          <a:spLocks noChangeArrowheads="1"/>
        </xdr:cNvSpPr>
      </xdr:nvSpPr>
      <xdr:spPr bwMode="auto">
        <a:xfrm>
          <a:off x="3114675" y="1743074"/>
          <a:ext cx="14001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CO" sz="1000" b="0" i="0" strike="noStrike">
              <a:solidFill>
                <a:srgbClr val="000000"/>
              </a:solidFill>
              <a:latin typeface="Arial"/>
              <a:cs typeface="Arial"/>
            </a:rPr>
            <a:t>    </a:t>
          </a:r>
          <a:r>
            <a:rPr lang="es-CO" sz="1000" b="1" i="0" strike="noStrike">
              <a:solidFill>
                <a:srgbClr val="000000"/>
              </a:solidFill>
              <a:latin typeface="Arial"/>
              <a:cs typeface="Arial"/>
            </a:rPr>
            <a:t>Tir Compra 11%ea</a:t>
          </a:r>
        </a:p>
      </xdr:txBody>
    </xdr:sp>
    <xdr:clientData/>
  </xdr:twoCellAnchor>
  <xdr:twoCellAnchor>
    <xdr:from>
      <xdr:col>1</xdr:col>
      <xdr:colOff>1095374</xdr:colOff>
      <xdr:row>19</xdr:row>
      <xdr:rowOff>85725</xdr:rowOff>
    </xdr:from>
    <xdr:to>
      <xdr:col>2</xdr:col>
      <xdr:colOff>495299</xdr:colOff>
      <xdr:row>20</xdr:row>
      <xdr:rowOff>152400</xdr:rowOff>
    </xdr:to>
    <xdr:sp macro="" textlink="">
      <xdr:nvSpPr>
        <xdr:cNvPr id="12" name="Text Box 11">
          <a:extLst>
            <a:ext uri="{FF2B5EF4-FFF2-40B4-BE49-F238E27FC236}">
              <a16:creationId xmlns:a16="http://schemas.microsoft.com/office/drawing/2014/main" id="{00000000-0008-0000-4100-00000C000000}"/>
            </a:ext>
          </a:extLst>
        </xdr:cNvPr>
        <xdr:cNvSpPr txBox="1">
          <a:spLocks noChangeArrowheads="1"/>
        </xdr:cNvSpPr>
      </xdr:nvSpPr>
      <xdr:spPr bwMode="auto">
        <a:xfrm>
          <a:off x="1095374" y="2600325"/>
          <a:ext cx="80962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ctr" rtl="0">
            <a:defRPr sz="1000"/>
          </a:pPr>
          <a:r>
            <a:rPr lang="es-CO" sz="1000" b="1" i="0" strike="noStrike">
              <a:solidFill>
                <a:srgbClr val="000000"/>
              </a:solidFill>
              <a:latin typeface="Arial"/>
              <a:cs typeface="Arial"/>
            </a:rPr>
            <a:t>05/10/2010</a:t>
          </a:r>
        </a:p>
      </xdr:txBody>
    </xdr:sp>
    <xdr:clientData/>
  </xdr:twoCellAnchor>
  <xdr:twoCellAnchor>
    <xdr:from>
      <xdr:col>4</xdr:col>
      <xdr:colOff>942975</xdr:colOff>
      <xdr:row>17</xdr:row>
      <xdr:rowOff>38101</xdr:rowOff>
    </xdr:from>
    <xdr:to>
      <xdr:col>5</xdr:col>
      <xdr:colOff>409575</xdr:colOff>
      <xdr:row>17</xdr:row>
      <xdr:rowOff>228601</xdr:rowOff>
    </xdr:to>
    <xdr:sp macro="" textlink="">
      <xdr:nvSpPr>
        <xdr:cNvPr id="13" name="Text Box 12">
          <a:extLst>
            <a:ext uri="{FF2B5EF4-FFF2-40B4-BE49-F238E27FC236}">
              <a16:creationId xmlns:a16="http://schemas.microsoft.com/office/drawing/2014/main" id="{00000000-0008-0000-4100-00000D000000}"/>
            </a:ext>
          </a:extLst>
        </xdr:cNvPr>
        <xdr:cNvSpPr txBox="1">
          <a:spLocks noChangeArrowheads="1"/>
        </xdr:cNvSpPr>
      </xdr:nvSpPr>
      <xdr:spPr bwMode="auto">
        <a:xfrm>
          <a:off x="5057775" y="2228851"/>
          <a:ext cx="7620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ctr" rtl="0">
            <a:defRPr sz="1000"/>
          </a:pPr>
          <a:r>
            <a:rPr lang="es-CO" sz="1000" b="1" i="0" strike="noStrike">
              <a:solidFill>
                <a:srgbClr val="000000"/>
              </a:solidFill>
              <a:latin typeface="Arial"/>
              <a:cs typeface="Arial"/>
            </a:rPr>
            <a:t>23-02-2011</a:t>
          </a:r>
        </a:p>
      </xdr:txBody>
    </xdr:sp>
    <xdr:clientData/>
  </xdr:twoCellAnchor>
  <xdr:twoCellAnchor editAs="oneCell">
    <xdr:from>
      <xdr:col>1</xdr:col>
      <xdr:colOff>66675</xdr:colOff>
      <xdr:row>3</xdr:row>
      <xdr:rowOff>19050</xdr:rowOff>
    </xdr:from>
    <xdr:to>
      <xdr:col>4</xdr:col>
      <xdr:colOff>1343025</xdr:colOff>
      <xdr:row>12</xdr:row>
      <xdr:rowOff>142875</xdr:rowOff>
    </xdr:to>
    <xdr:pic>
      <xdr:nvPicPr>
        <xdr:cNvPr id="195586" name="Picture 2">
          <a:extLst>
            <a:ext uri="{FF2B5EF4-FFF2-40B4-BE49-F238E27FC236}">
              <a16:creationId xmlns:a16="http://schemas.microsoft.com/office/drawing/2014/main" id="{00000000-0008-0000-4100-000002FC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28675" y="1009650"/>
          <a:ext cx="6038850" cy="15811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628650</xdr:colOff>
      <xdr:row>15</xdr:row>
      <xdr:rowOff>0</xdr:rowOff>
    </xdr:from>
    <xdr:to>
      <xdr:col>8</xdr:col>
      <xdr:colOff>714375</xdr:colOff>
      <xdr:row>17</xdr:row>
      <xdr:rowOff>247650</xdr:rowOff>
    </xdr:to>
    <xdr:pic>
      <xdr:nvPicPr>
        <xdr:cNvPr id="195589" name="Picture 5">
          <a:extLst>
            <a:ext uri="{FF2B5EF4-FFF2-40B4-BE49-F238E27FC236}">
              <a16:creationId xmlns:a16="http://schemas.microsoft.com/office/drawing/2014/main" id="{00000000-0008-0000-4100-000005FC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715250" y="2933700"/>
          <a:ext cx="2619375" cy="57150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1</xdr:col>
      <xdr:colOff>342900</xdr:colOff>
      <xdr:row>34</xdr:row>
      <xdr:rowOff>133350</xdr:rowOff>
    </xdr:from>
    <xdr:to>
      <xdr:col>4</xdr:col>
      <xdr:colOff>790575</xdr:colOff>
      <xdr:row>39</xdr:row>
      <xdr:rowOff>57150</xdr:rowOff>
    </xdr:to>
    <xdr:pic>
      <xdr:nvPicPr>
        <xdr:cNvPr id="195590" name="Picture 6">
          <a:extLst>
            <a:ext uri="{FF2B5EF4-FFF2-40B4-BE49-F238E27FC236}">
              <a16:creationId xmlns:a16="http://schemas.microsoft.com/office/drawing/2014/main" id="{00000000-0008-0000-4100-000006FC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104900" y="7591425"/>
          <a:ext cx="5210175" cy="733425"/>
        </a:xfrm>
        <a:prstGeom prst="rect">
          <a:avLst/>
        </a:prstGeom>
        <a:noFill/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17</xdr:row>
      <xdr:rowOff>0</xdr:rowOff>
    </xdr:from>
    <xdr:to>
      <xdr:col>5</xdr:col>
      <xdr:colOff>9525</xdr:colOff>
      <xdr:row>17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>
          <a:spLocks noChangeShapeType="1"/>
        </xdr:cNvSpPr>
      </xdr:nvSpPr>
      <xdr:spPr bwMode="auto">
        <a:xfrm>
          <a:off x="2190750" y="3257550"/>
          <a:ext cx="5057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19050</xdr:colOff>
      <xdr:row>16</xdr:row>
      <xdr:rowOff>152400</xdr:rowOff>
    </xdr:from>
    <xdr:to>
      <xdr:col>2</xdr:col>
      <xdr:colOff>19050</xdr:colOff>
      <xdr:row>19</xdr:row>
      <xdr:rowOff>57150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SpPr>
          <a:spLocks noChangeShapeType="1"/>
        </xdr:cNvSpPr>
      </xdr:nvSpPr>
      <xdr:spPr bwMode="auto">
        <a:xfrm>
          <a:off x="2190750" y="3248025"/>
          <a:ext cx="0" cy="6953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5</xdr:col>
      <xdr:colOff>9525</xdr:colOff>
      <xdr:row>14</xdr:row>
      <xdr:rowOff>95250</xdr:rowOff>
    </xdr:from>
    <xdr:to>
      <xdr:col>5</xdr:col>
      <xdr:colOff>9525</xdr:colOff>
      <xdr:row>17</xdr:row>
      <xdr:rowOff>0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00000000-0008-0000-4200-000004000000}"/>
            </a:ext>
          </a:extLst>
        </xdr:cNvPr>
        <xdr:cNvSpPr>
          <a:spLocks noChangeShapeType="1"/>
        </xdr:cNvSpPr>
      </xdr:nvSpPr>
      <xdr:spPr bwMode="auto">
        <a:xfrm flipV="1">
          <a:off x="7248525" y="2867025"/>
          <a:ext cx="0" cy="390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1209675</xdr:colOff>
      <xdr:row>21</xdr:row>
      <xdr:rowOff>85725</xdr:rowOff>
    </xdr:from>
    <xdr:to>
      <xdr:col>2</xdr:col>
      <xdr:colOff>381000</xdr:colOff>
      <xdr:row>22</xdr:row>
      <xdr:rowOff>104775</xdr:rowOff>
    </xdr:to>
    <xdr:sp macro="" textlink="">
      <xdr:nvSpPr>
        <xdr:cNvPr id="5" name="Text Box 4">
          <a:extLst>
            <a:ext uri="{FF2B5EF4-FFF2-40B4-BE49-F238E27FC236}">
              <a16:creationId xmlns:a16="http://schemas.microsoft.com/office/drawing/2014/main" id="{00000000-0008-0000-4200-000005000000}"/>
            </a:ext>
          </a:extLst>
        </xdr:cNvPr>
        <xdr:cNvSpPr txBox="1">
          <a:spLocks noChangeArrowheads="1"/>
        </xdr:cNvSpPr>
      </xdr:nvSpPr>
      <xdr:spPr bwMode="auto">
        <a:xfrm>
          <a:off x="1971675" y="4295775"/>
          <a:ext cx="581025" cy="180975"/>
        </a:xfrm>
        <a:prstGeom prst="rect">
          <a:avLst/>
        </a:prstGeom>
        <a:solidFill>
          <a:schemeClr val="bg1">
            <a:lumMod val="65000"/>
          </a:schemeClr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CO" sz="1000" b="0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CO" sz="1000" b="1" i="0" strike="noStrike" baseline="0">
              <a:solidFill>
                <a:srgbClr val="000000"/>
              </a:solidFill>
              <a:latin typeface="Arial"/>
              <a:cs typeface="Arial"/>
            </a:rPr>
            <a:t>VP = ?</a:t>
          </a:r>
          <a:endParaRPr lang="es-CO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2</xdr:col>
      <xdr:colOff>609600</xdr:colOff>
      <xdr:row>18</xdr:row>
      <xdr:rowOff>9525</xdr:rowOff>
    </xdr:from>
    <xdr:to>
      <xdr:col>4</xdr:col>
      <xdr:colOff>495300</xdr:colOff>
      <xdr:row>18</xdr:row>
      <xdr:rowOff>9525</xdr:rowOff>
    </xdr:to>
    <xdr:sp macro="" textlink="">
      <xdr:nvSpPr>
        <xdr:cNvPr id="6" name="Line 5">
          <a:extLst>
            <a:ext uri="{FF2B5EF4-FFF2-40B4-BE49-F238E27FC236}">
              <a16:creationId xmlns:a16="http://schemas.microsoft.com/office/drawing/2014/main" id="{00000000-0008-0000-4200-000006000000}"/>
            </a:ext>
          </a:extLst>
        </xdr:cNvPr>
        <xdr:cNvSpPr>
          <a:spLocks noChangeShapeType="1"/>
        </xdr:cNvSpPr>
      </xdr:nvSpPr>
      <xdr:spPr bwMode="auto">
        <a:xfrm>
          <a:off x="2781300" y="3733800"/>
          <a:ext cx="3238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514350</xdr:colOff>
      <xdr:row>17</xdr:row>
      <xdr:rowOff>66675</xdr:rowOff>
    </xdr:from>
    <xdr:to>
      <xdr:col>4</xdr:col>
      <xdr:colOff>523875</xdr:colOff>
      <xdr:row>18</xdr:row>
      <xdr:rowOff>28575</xdr:rowOff>
    </xdr:to>
    <xdr:sp macro="" textlink="">
      <xdr:nvSpPr>
        <xdr:cNvPr id="7" name="Line 6">
          <a:extLst>
            <a:ext uri="{FF2B5EF4-FFF2-40B4-BE49-F238E27FC236}">
              <a16:creationId xmlns:a16="http://schemas.microsoft.com/office/drawing/2014/main" id="{00000000-0008-0000-4200-000007000000}"/>
            </a:ext>
          </a:extLst>
        </xdr:cNvPr>
        <xdr:cNvSpPr>
          <a:spLocks noChangeShapeType="1"/>
        </xdr:cNvSpPr>
      </xdr:nvSpPr>
      <xdr:spPr bwMode="auto">
        <a:xfrm flipV="1">
          <a:off x="6038850" y="3324225"/>
          <a:ext cx="9525" cy="4286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609600</xdr:colOff>
      <xdr:row>17</xdr:row>
      <xdr:rowOff>57150</xdr:rowOff>
    </xdr:from>
    <xdr:to>
      <xdr:col>2</xdr:col>
      <xdr:colOff>619125</xdr:colOff>
      <xdr:row>18</xdr:row>
      <xdr:rowOff>9525</xdr:rowOff>
    </xdr:to>
    <xdr:sp macro="" textlink="">
      <xdr:nvSpPr>
        <xdr:cNvPr id="8" name="Line 7">
          <a:extLst>
            <a:ext uri="{FF2B5EF4-FFF2-40B4-BE49-F238E27FC236}">
              <a16:creationId xmlns:a16="http://schemas.microsoft.com/office/drawing/2014/main" id="{00000000-0008-0000-4200-000008000000}"/>
            </a:ext>
          </a:extLst>
        </xdr:cNvPr>
        <xdr:cNvSpPr>
          <a:spLocks noChangeShapeType="1"/>
        </xdr:cNvSpPr>
      </xdr:nvSpPr>
      <xdr:spPr bwMode="auto">
        <a:xfrm flipH="1" flipV="1">
          <a:off x="2781300" y="3314700"/>
          <a:ext cx="9525" cy="4191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3</xdr:col>
      <xdr:colOff>114300</xdr:colOff>
      <xdr:row>18</xdr:row>
      <xdr:rowOff>66675</xdr:rowOff>
    </xdr:from>
    <xdr:to>
      <xdr:col>3</xdr:col>
      <xdr:colOff>1371600</xdr:colOff>
      <xdr:row>19</xdr:row>
      <xdr:rowOff>104775</xdr:rowOff>
    </xdr:to>
    <xdr:sp macro="" textlink="">
      <xdr:nvSpPr>
        <xdr:cNvPr id="9" name="Text Box 8">
          <a:extLst>
            <a:ext uri="{FF2B5EF4-FFF2-40B4-BE49-F238E27FC236}">
              <a16:creationId xmlns:a16="http://schemas.microsoft.com/office/drawing/2014/main" id="{00000000-0008-0000-4200-000009000000}"/>
            </a:ext>
          </a:extLst>
        </xdr:cNvPr>
        <xdr:cNvSpPr txBox="1">
          <a:spLocks noChangeArrowheads="1"/>
        </xdr:cNvSpPr>
      </xdr:nvSpPr>
      <xdr:spPr bwMode="auto">
        <a:xfrm>
          <a:off x="3886200" y="3790950"/>
          <a:ext cx="1257300" cy="200025"/>
        </a:xfrm>
        <a:prstGeom prst="rect">
          <a:avLst/>
        </a:prstGeom>
        <a:solidFill>
          <a:schemeClr val="bg1">
            <a:lumMod val="65000"/>
          </a:schemeClr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es-CO" sz="1000" b="1" i="0" strike="noStrike">
              <a:solidFill>
                <a:srgbClr val="000000"/>
              </a:solidFill>
              <a:latin typeface="Arial"/>
              <a:cs typeface="Arial"/>
            </a:rPr>
            <a:t>dias  base 360 = 180</a:t>
          </a:r>
        </a:p>
        <a:p>
          <a:pPr algn="ctr" rtl="0">
            <a:defRPr sz="1000"/>
          </a:pPr>
          <a:endParaRPr lang="es-CO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1343025</xdr:colOff>
      <xdr:row>13</xdr:row>
      <xdr:rowOff>66675</xdr:rowOff>
    </xdr:from>
    <xdr:to>
      <xdr:col>5</xdr:col>
      <xdr:colOff>466725</xdr:colOff>
      <xdr:row>14</xdr:row>
      <xdr:rowOff>76200</xdr:rowOff>
    </xdr:to>
    <xdr:sp macro="" textlink="">
      <xdr:nvSpPr>
        <xdr:cNvPr id="10" name="Text Box 9">
          <a:extLst>
            <a:ext uri="{FF2B5EF4-FFF2-40B4-BE49-F238E27FC236}">
              <a16:creationId xmlns:a16="http://schemas.microsoft.com/office/drawing/2014/main" id="{00000000-0008-0000-4200-00000A000000}"/>
            </a:ext>
          </a:extLst>
        </xdr:cNvPr>
        <xdr:cNvSpPr txBox="1">
          <a:spLocks noChangeArrowheads="1"/>
        </xdr:cNvSpPr>
      </xdr:nvSpPr>
      <xdr:spPr bwMode="auto">
        <a:xfrm>
          <a:off x="6867525" y="2676525"/>
          <a:ext cx="838200" cy="171450"/>
        </a:xfrm>
        <a:prstGeom prst="rect">
          <a:avLst/>
        </a:prstGeom>
        <a:solidFill>
          <a:schemeClr val="bg1">
            <a:lumMod val="65000"/>
          </a:schemeClr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es-CO" sz="1000" b="1" i="0" strike="noStrike">
              <a:solidFill>
                <a:srgbClr val="000000"/>
              </a:solidFill>
              <a:latin typeface="Arial"/>
              <a:cs typeface="Arial"/>
            </a:rPr>
            <a:t>VF=100</a:t>
          </a:r>
        </a:p>
      </xdr:txBody>
    </xdr:sp>
    <xdr:clientData/>
  </xdr:twoCellAnchor>
  <xdr:twoCellAnchor>
    <xdr:from>
      <xdr:col>2</xdr:col>
      <xdr:colOff>1266825</xdr:colOff>
      <xdr:row>13</xdr:row>
      <xdr:rowOff>123824</xdr:rowOff>
    </xdr:from>
    <xdr:to>
      <xdr:col>4</xdr:col>
      <xdr:colOff>323851</xdr:colOff>
      <xdr:row>15</xdr:row>
      <xdr:rowOff>38099</xdr:rowOff>
    </xdr:to>
    <xdr:sp macro="" textlink="">
      <xdr:nvSpPr>
        <xdr:cNvPr id="11" name="Text Box 10">
          <a:extLst>
            <a:ext uri="{FF2B5EF4-FFF2-40B4-BE49-F238E27FC236}">
              <a16:creationId xmlns:a16="http://schemas.microsoft.com/office/drawing/2014/main" id="{00000000-0008-0000-4200-00000B000000}"/>
            </a:ext>
          </a:extLst>
        </xdr:cNvPr>
        <xdr:cNvSpPr txBox="1">
          <a:spLocks noChangeArrowheads="1"/>
        </xdr:cNvSpPr>
      </xdr:nvSpPr>
      <xdr:spPr bwMode="auto">
        <a:xfrm>
          <a:off x="3438525" y="2952749"/>
          <a:ext cx="2543176" cy="238125"/>
        </a:xfrm>
        <a:prstGeom prst="rect">
          <a:avLst/>
        </a:prstGeom>
        <a:solidFill>
          <a:schemeClr val="bg1">
            <a:lumMod val="65000"/>
          </a:schemeClr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CO" sz="1000" b="0" i="0" strike="noStrike">
              <a:solidFill>
                <a:srgbClr val="000000"/>
              </a:solidFill>
              <a:latin typeface="Arial"/>
              <a:cs typeface="Arial"/>
            </a:rPr>
            <a:t>    </a:t>
          </a:r>
          <a:r>
            <a:rPr lang="es-CO" sz="1000" b="1" i="0" strike="noStrike">
              <a:solidFill>
                <a:srgbClr val="000000"/>
              </a:solidFill>
              <a:latin typeface="Arial"/>
              <a:cs typeface="Arial"/>
            </a:rPr>
            <a:t>Tir Compra 7.8%ea y Venta 7.4%ea</a:t>
          </a:r>
        </a:p>
        <a:p>
          <a:pPr algn="l" rtl="0">
            <a:defRPr sz="1000"/>
          </a:pPr>
          <a:endParaRPr lang="es-CO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s-CO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1095374</xdr:colOff>
      <xdr:row>19</xdr:row>
      <xdr:rowOff>85725</xdr:rowOff>
    </xdr:from>
    <xdr:to>
      <xdr:col>2</xdr:col>
      <xdr:colOff>495299</xdr:colOff>
      <xdr:row>20</xdr:row>
      <xdr:rowOff>152400</xdr:rowOff>
    </xdr:to>
    <xdr:sp macro="" textlink="">
      <xdr:nvSpPr>
        <xdr:cNvPr id="12" name="Text Box 11">
          <a:extLst>
            <a:ext uri="{FF2B5EF4-FFF2-40B4-BE49-F238E27FC236}">
              <a16:creationId xmlns:a16="http://schemas.microsoft.com/office/drawing/2014/main" id="{00000000-0008-0000-4200-00000C000000}"/>
            </a:ext>
          </a:extLst>
        </xdr:cNvPr>
        <xdr:cNvSpPr txBox="1">
          <a:spLocks noChangeArrowheads="1"/>
        </xdr:cNvSpPr>
      </xdr:nvSpPr>
      <xdr:spPr bwMode="auto">
        <a:xfrm>
          <a:off x="1857374" y="3971925"/>
          <a:ext cx="809625" cy="228600"/>
        </a:xfrm>
        <a:prstGeom prst="rect">
          <a:avLst/>
        </a:prstGeom>
        <a:solidFill>
          <a:schemeClr val="bg1">
            <a:lumMod val="65000"/>
          </a:schemeClr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ctr" rtl="0">
            <a:defRPr sz="1000"/>
          </a:pPr>
          <a:r>
            <a:rPr lang="es-CO" sz="1000" b="1" i="0" strike="noStrike">
              <a:solidFill>
                <a:srgbClr val="000000"/>
              </a:solidFill>
              <a:latin typeface="Arial"/>
              <a:cs typeface="Arial"/>
            </a:rPr>
            <a:t>1/06/2011</a:t>
          </a:r>
        </a:p>
        <a:p>
          <a:pPr algn="ctr" rtl="0">
            <a:defRPr sz="1000"/>
          </a:pPr>
          <a:endParaRPr lang="es-CO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942975</xdr:colOff>
      <xdr:row>17</xdr:row>
      <xdr:rowOff>38101</xdr:rowOff>
    </xdr:from>
    <xdr:to>
      <xdr:col>5</xdr:col>
      <xdr:colOff>409575</xdr:colOff>
      <xdr:row>17</xdr:row>
      <xdr:rowOff>228601</xdr:rowOff>
    </xdr:to>
    <xdr:sp macro="" textlink="">
      <xdr:nvSpPr>
        <xdr:cNvPr id="13" name="Text Box 12">
          <a:extLst>
            <a:ext uri="{FF2B5EF4-FFF2-40B4-BE49-F238E27FC236}">
              <a16:creationId xmlns:a16="http://schemas.microsoft.com/office/drawing/2014/main" id="{00000000-0008-0000-4200-00000D000000}"/>
            </a:ext>
          </a:extLst>
        </xdr:cNvPr>
        <xdr:cNvSpPr txBox="1">
          <a:spLocks noChangeArrowheads="1"/>
        </xdr:cNvSpPr>
      </xdr:nvSpPr>
      <xdr:spPr bwMode="auto">
        <a:xfrm>
          <a:off x="6467475" y="3295651"/>
          <a:ext cx="1181100" cy="190500"/>
        </a:xfrm>
        <a:prstGeom prst="rect">
          <a:avLst/>
        </a:prstGeom>
        <a:solidFill>
          <a:schemeClr val="bg1">
            <a:lumMod val="65000"/>
          </a:schemeClr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ctr" rtl="0">
            <a:defRPr sz="1000"/>
          </a:pPr>
          <a:r>
            <a:rPr lang="es-CO" sz="1000" b="1" i="0" strike="noStrike">
              <a:solidFill>
                <a:srgbClr val="000000"/>
              </a:solidFill>
              <a:latin typeface="Arial"/>
              <a:cs typeface="Arial"/>
            </a:rPr>
            <a:t>1-12-2011</a:t>
          </a:r>
        </a:p>
      </xdr:txBody>
    </xdr:sp>
    <xdr:clientData/>
  </xdr:twoCellAnchor>
  <xdr:twoCellAnchor editAs="oneCell">
    <xdr:from>
      <xdr:col>1</xdr:col>
      <xdr:colOff>9525</xdr:colOff>
      <xdr:row>2</xdr:row>
      <xdr:rowOff>114300</xdr:rowOff>
    </xdr:from>
    <xdr:to>
      <xdr:col>3</xdr:col>
      <xdr:colOff>1085850</xdr:colOff>
      <xdr:row>9</xdr:row>
      <xdr:rowOff>57150</xdr:rowOff>
    </xdr:to>
    <xdr:pic>
      <xdr:nvPicPr>
        <xdr:cNvPr id="196610" name="Picture 2">
          <a:extLst>
            <a:ext uri="{FF2B5EF4-FFF2-40B4-BE49-F238E27FC236}">
              <a16:creationId xmlns:a16="http://schemas.microsoft.com/office/drawing/2014/main" id="{00000000-0008-0000-4200-00000200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1525" y="1162050"/>
          <a:ext cx="4219575" cy="1076325"/>
        </a:xfrm>
        <a:prstGeom prst="rect">
          <a:avLst/>
        </a:prstGeom>
        <a:noFill/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17</xdr:row>
      <xdr:rowOff>0</xdr:rowOff>
    </xdr:from>
    <xdr:to>
      <xdr:col>5</xdr:col>
      <xdr:colOff>9525</xdr:colOff>
      <xdr:row>17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>
          <a:spLocks noChangeShapeType="1"/>
        </xdr:cNvSpPr>
      </xdr:nvSpPr>
      <xdr:spPr bwMode="auto">
        <a:xfrm>
          <a:off x="2190750" y="3476625"/>
          <a:ext cx="51911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19050</xdr:colOff>
      <xdr:row>16</xdr:row>
      <xdr:rowOff>152400</xdr:rowOff>
    </xdr:from>
    <xdr:to>
      <xdr:col>2</xdr:col>
      <xdr:colOff>19050</xdr:colOff>
      <xdr:row>19</xdr:row>
      <xdr:rowOff>57150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SpPr>
          <a:spLocks noChangeShapeType="1"/>
        </xdr:cNvSpPr>
      </xdr:nvSpPr>
      <xdr:spPr bwMode="auto">
        <a:xfrm>
          <a:off x="2190750" y="3467100"/>
          <a:ext cx="0" cy="6953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5</xdr:col>
      <xdr:colOff>9525</xdr:colOff>
      <xdr:row>14</xdr:row>
      <xdr:rowOff>95250</xdr:rowOff>
    </xdr:from>
    <xdr:to>
      <xdr:col>5</xdr:col>
      <xdr:colOff>9525</xdr:colOff>
      <xdr:row>17</xdr:row>
      <xdr:rowOff>0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00000000-0008-0000-4300-000004000000}"/>
            </a:ext>
          </a:extLst>
        </xdr:cNvPr>
        <xdr:cNvSpPr>
          <a:spLocks noChangeShapeType="1"/>
        </xdr:cNvSpPr>
      </xdr:nvSpPr>
      <xdr:spPr bwMode="auto">
        <a:xfrm flipV="1">
          <a:off x="7381875" y="3086100"/>
          <a:ext cx="0" cy="390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1209675</xdr:colOff>
      <xdr:row>21</xdr:row>
      <xdr:rowOff>85725</xdr:rowOff>
    </xdr:from>
    <xdr:to>
      <xdr:col>2</xdr:col>
      <xdr:colOff>381000</xdr:colOff>
      <xdr:row>22</xdr:row>
      <xdr:rowOff>104775</xdr:rowOff>
    </xdr:to>
    <xdr:sp macro="" textlink="">
      <xdr:nvSpPr>
        <xdr:cNvPr id="5" name="Text Box 4">
          <a:extLst>
            <a:ext uri="{FF2B5EF4-FFF2-40B4-BE49-F238E27FC236}">
              <a16:creationId xmlns:a16="http://schemas.microsoft.com/office/drawing/2014/main" id="{00000000-0008-0000-4300-000005000000}"/>
            </a:ext>
          </a:extLst>
        </xdr:cNvPr>
        <xdr:cNvSpPr txBox="1">
          <a:spLocks noChangeArrowheads="1"/>
        </xdr:cNvSpPr>
      </xdr:nvSpPr>
      <xdr:spPr bwMode="auto">
        <a:xfrm>
          <a:off x="1971675" y="4514850"/>
          <a:ext cx="581025" cy="180975"/>
        </a:xfrm>
        <a:prstGeom prst="rect">
          <a:avLst/>
        </a:prstGeom>
        <a:solidFill>
          <a:schemeClr val="bg1">
            <a:lumMod val="65000"/>
          </a:schemeClr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CO" sz="1000" b="0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CO" sz="1000" b="1" i="0" strike="noStrike" baseline="0">
              <a:solidFill>
                <a:srgbClr val="000000"/>
              </a:solidFill>
              <a:latin typeface="Arial"/>
              <a:cs typeface="Arial"/>
            </a:rPr>
            <a:t>VP = ?</a:t>
          </a:r>
          <a:endParaRPr lang="es-CO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2</xdr:col>
      <xdr:colOff>609600</xdr:colOff>
      <xdr:row>18</xdr:row>
      <xdr:rowOff>9525</xdr:rowOff>
    </xdr:from>
    <xdr:to>
      <xdr:col>4</xdr:col>
      <xdr:colOff>495300</xdr:colOff>
      <xdr:row>18</xdr:row>
      <xdr:rowOff>9525</xdr:rowOff>
    </xdr:to>
    <xdr:sp macro="" textlink="">
      <xdr:nvSpPr>
        <xdr:cNvPr id="6" name="Line 5">
          <a:extLst>
            <a:ext uri="{FF2B5EF4-FFF2-40B4-BE49-F238E27FC236}">
              <a16:creationId xmlns:a16="http://schemas.microsoft.com/office/drawing/2014/main" id="{00000000-0008-0000-4300-000006000000}"/>
            </a:ext>
          </a:extLst>
        </xdr:cNvPr>
        <xdr:cNvSpPr>
          <a:spLocks noChangeShapeType="1"/>
        </xdr:cNvSpPr>
      </xdr:nvSpPr>
      <xdr:spPr bwMode="auto">
        <a:xfrm>
          <a:off x="2781300" y="3952875"/>
          <a:ext cx="33718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514350</xdr:colOff>
      <xdr:row>17</xdr:row>
      <xdr:rowOff>66675</xdr:rowOff>
    </xdr:from>
    <xdr:to>
      <xdr:col>4</xdr:col>
      <xdr:colOff>523875</xdr:colOff>
      <xdr:row>18</xdr:row>
      <xdr:rowOff>28575</xdr:rowOff>
    </xdr:to>
    <xdr:sp macro="" textlink="">
      <xdr:nvSpPr>
        <xdr:cNvPr id="7" name="Line 6">
          <a:extLst>
            <a:ext uri="{FF2B5EF4-FFF2-40B4-BE49-F238E27FC236}">
              <a16:creationId xmlns:a16="http://schemas.microsoft.com/office/drawing/2014/main" id="{00000000-0008-0000-4300-000007000000}"/>
            </a:ext>
          </a:extLst>
        </xdr:cNvPr>
        <xdr:cNvSpPr>
          <a:spLocks noChangeShapeType="1"/>
        </xdr:cNvSpPr>
      </xdr:nvSpPr>
      <xdr:spPr bwMode="auto">
        <a:xfrm flipV="1">
          <a:off x="6172200" y="3543300"/>
          <a:ext cx="9525" cy="4286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609600</xdr:colOff>
      <xdr:row>17</xdr:row>
      <xdr:rowOff>57150</xdr:rowOff>
    </xdr:from>
    <xdr:to>
      <xdr:col>2</xdr:col>
      <xdr:colOff>619125</xdr:colOff>
      <xdr:row>18</xdr:row>
      <xdr:rowOff>9525</xdr:rowOff>
    </xdr:to>
    <xdr:sp macro="" textlink="">
      <xdr:nvSpPr>
        <xdr:cNvPr id="8" name="Line 7">
          <a:extLst>
            <a:ext uri="{FF2B5EF4-FFF2-40B4-BE49-F238E27FC236}">
              <a16:creationId xmlns:a16="http://schemas.microsoft.com/office/drawing/2014/main" id="{00000000-0008-0000-4300-000008000000}"/>
            </a:ext>
          </a:extLst>
        </xdr:cNvPr>
        <xdr:cNvSpPr>
          <a:spLocks noChangeShapeType="1"/>
        </xdr:cNvSpPr>
      </xdr:nvSpPr>
      <xdr:spPr bwMode="auto">
        <a:xfrm flipH="1" flipV="1">
          <a:off x="2781300" y="3533775"/>
          <a:ext cx="9525" cy="4191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3</xdr:col>
      <xdr:colOff>114300</xdr:colOff>
      <xdr:row>18</xdr:row>
      <xdr:rowOff>66675</xdr:rowOff>
    </xdr:from>
    <xdr:to>
      <xdr:col>3</xdr:col>
      <xdr:colOff>1371600</xdr:colOff>
      <xdr:row>19</xdr:row>
      <xdr:rowOff>104775</xdr:rowOff>
    </xdr:to>
    <xdr:sp macro="" textlink="">
      <xdr:nvSpPr>
        <xdr:cNvPr id="9" name="Text Box 8">
          <a:extLst>
            <a:ext uri="{FF2B5EF4-FFF2-40B4-BE49-F238E27FC236}">
              <a16:creationId xmlns:a16="http://schemas.microsoft.com/office/drawing/2014/main" id="{00000000-0008-0000-4300-000009000000}"/>
            </a:ext>
          </a:extLst>
        </xdr:cNvPr>
        <xdr:cNvSpPr txBox="1">
          <a:spLocks noChangeArrowheads="1"/>
        </xdr:cNvSpPr>
      </xdr:nvSpPr>
      <xdr:spPr bwMode="auto">
        <a:xfrm>
          <a:off x="4019550" y="4010025"/>
          <a:ext cx="1257300" cy="200025"/>
        </a:xfrm>
        <a:prstGeom prst="rect">
          <a:avLst/>
        </a:prstGeom>
        <a:solidFill>
          <a:schemeClr val="bg1">
            <a:lumMod val="65000"/>
          </a:schemeClr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es-CO" sz="1000" b="1" i="0" strike="noStrike">
              <a:solidFill>
                <a:srgbClr val="000000"/>
              </a:solidFill>
              <a:latin typeface="Arial"/>
              <a:cs typeface="Arial"/>
            </a:rPr>
            <a:t>dias  base 360 = 194</a:t>
          </a:r>
        </a:p>
        <a:p>
          <a:pPr algn="ctr" rtl="0">
            <a:defRPr sz="1000"/>
          </a:pPr>
          <a:endParaRPr lang="es-CO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CO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1343025</xdr:colOff>
      <xdr:row>13</xdr:row>
      <xdr:rowOff>66675</xdr:rowOff>
    </xdr:from>
    <xdr:to>
      <xdr:col>5</xdr:col>
      <xdr:colOff>466725</xdr:colOff>
      <xdr:row>14</xdr:row>
      <xdr:rowOff>76200</xdr:rowOff>
    </xdr:to>
    <xdr:sp macro="" textlink="">
      <xdr:nvSpPr>
        <xdr:cNvPr id="10" name="Text Box 9">
          <a:extLst>
            <a:ext uri="{FF2B5EF4-FFF2-40B4-BE49-F238E27FC236}">
              <a16:creationId xmlns:a16="http://schemas.microsoft.com/office/drawing/2014/main" id="{00000000-0008-0000-4300-00000A000000}"/>
            </a:ext>
          </a:extLst>
        </xdr:cNvPr>
        <xdr:cNvSpPr txBox="1">
          <a:spLocks noChangeArrowheads="1"/>
        </xdr:cNvSpPr>
      </xdr:nvSpPr>
      <xdr:spPr bwMode="auto">
        <a:xfrm>
          <a:off x="7000875" y="2895600"/>
          <a:ext cx="838200" cy="171450"/>
        </a:xfrm>
        <a:prstGeom prst="rect">
          <a:avLst/>
        </a:prstGeom>
        <a:solidFill>
          <a:schemeClr val="bg1">
            <a:lumMod val="65000"/>
          </a:schemeClr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es-CO" sz="1000" b="1" i="0" strike="noStrike">
              <a:solidFill>
                <a:srgbClr val="000000"/>
              </a:solidFill>
              <a:latin typeface="Arial"/>
              <a:cs typeface="Arial"/>
            </a:rPr>
            <a:t>VF=100</a:t>
          </a:r>
        </a:p>
      </xdr:txBody>
    </xdr:sp>
    <xdr:clientData/>
  </xdr:twoCellAnchor>
  <xdr:twoCellAnchor>
    <xdr:from>
      <xdr:col>2</xdr:col>
      <xdr:colOff>1266825</xdr:colOff>
      <xdr:row>13</xdr:row>
      <xdr:rowOff>123824</xdr:rowOff>
    </xdr:from>
    <xdr:to>
      <xdr:col>4</xdr:col>
      <xdr:colOff>323851</xdr:colOff>
      <xdr:row>15</xdr:row>
      <xdr:rowOff>38099</xdr:rowOff>
    </xdr:to>
    <xdr:sp macro="" textlink="">
      <xdr:nvSpPr>
        <xdr:cNvPr id="11" name="Text Box 10">
          <a:extLst>
            <a:ext uri="{FF2B5EF4-FFF2-40B4-BE49-F238E27FC236}">
              <a16:creationId xmlns:a16="http://schemas.microsoft.com/office/drawing/2014/main" id="{00000000-0008-0000-4300-00000B000000}"/>
            </a:ext>
          </a:extLst>
        </xdr:cNvPr>
        <xdr:cNvSpPr txBox="1">
          <a:spLocks noChangeArrowheads="1"/>
        </xdr:cNvSpPr>
      </xdr:nvSpPr>
      <xdr:spPr bwMode="auto">
        <a:xfrm>
          <a:off x="3438525" y="2952749"/>
          <a:ext cx="2543176" cy="238125"/>
        </a:xfrm>
        <a:prstGeom prst="rect">
          <a:avLst/>
        </a:prstGeom>
        <a:solidFill>
          <a:schemeClr val="bg1">
            <a:lumMod val="65000"/>
          </a:schemeClr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CO" sz="1000" b="0" i="0" strike="noStrike">
              <a:solidFill>
                <a:srgbClr val="000000"/>
              </a:solidFill>
              <a:latin typeface="Arial"/>
              <a:cs typeface="Arial"/>
            </a:rPr>
            <a:t>    </a:t>
          </a:r>
          <a:r>
            <a:rPr lang="es-CO" sz="1000" b="1" i="0" strike="noStrike">
              <a:solidFill>
                <a:srgbClr val="000000"/>
              </a:solidFill>
              <a:latin typeface="Arial"/>
              <a:cs typeface="Arial"/>
            </a:rPr>
            <a:t>Tir Compra 8,5%ea y Venta 9%ea</a:t>
          </a:r>
        </a:p>
        <a:p>
          <a:pPr algn="l" rtl="0">
            <a:defRPr sz="1000"/>
          </a:pPr>
          <a:endParaRPr lang="es-CO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s-CO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1095374</xdr:colOff>
      <xdr:row>19</xdr:row>
      <xdr:rowOff>85725</xdr:rowOff>
    </xdr:from>
    <xdr:to>
      <xdr:col>2</xdr:col>
      <xdr:colOff>495299</xdr:colOff>
      <xdr:row>20</xdr:row>
      <xdr:rowOff>152400</xdr:rowOff>
    </xdr:to>
    <xdr:sp macro="" textlink="">
      <xdr:nvSpPr>
        <xdr:cNvPr id="12" name="Text Box 11">
          <a:extLst>
            <a:ext uri="{FF2B5EF4-FFF2-40B4-BE49-F238E27FC236}">
              <a16:creationId xmlns:a16="http://schemas.microsoft.com/office/drawing/2014/main" id="{00000000-0008-0000-4300-00000C000000}"/>
            </a:ext>
          </a:extLst>
        </xdr:cNvPr>
        <xdr:cNvSpPr txBox="1">
          <a:spLocks noChangeArrowheads="1"/>
        </xdr:cNvSpPr>
      </xdr:nvSpPr>
      <xdr:spPr bwMode="auto">
        <a:xfrm>
          <a:off x="1857374" y="4191000"/>
          <a:ext cx="809625" cy="228600"/>
        </a:xfrm>
        <a:prstGeom prst="rect">
          <a:avLst/>
        </a:prstGeom>
        <a:solidFill>
          <a:schemeClr val="bg1">
            <a:lumMod val="65000"/>
          </a:schemeClr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ctr" rtl="0">
            <a:defRPr sz="1000"/>
          </a:pPr>
          <a:r>
            <a:rPr lang="es-CO" sz="1000" b="1" i="0" strike="noStrike">
              <a:solidFill>
                <a:srgbClr val="000000"/>
              </a:solidFill>
              <a:latin typeface="Arial"/>
              <a:cs typeface="Arial"/>
            </a:rPr>
            <a:t>1/06/2008</a:t>
          </a:r>
        </a:p>
        <a:p>
          <a:pPr algn="ctr" rtl="0">
            <a:defRPr sz="1000"/>
          </a:pPr>
          <a:endParaRPr lang="es-CO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942975</xdr:colOff>
      <xdr:row>17</xdr:row>
      <xdr:rowOff>38101</xdr:rowOff>
    </xdr:from>
    <xdr:to>
      <xdr:col>5</xdr:col>
      <xdr:colOff>409575</xdr:colOff>
      <xdr:row>17</xdr:row>
      <xdr:rowOff>228601</xdr:rowOff>
    </xdr:to>
    <xdr:sp macro="" textlink="">
      <xdr:nvSpPr>
        <xdr:cNvPr id="13" name="Text Box 12">
          <a:extLst>
            <a:ext uri="{FF2B5EF4-FFF2-40B4-BE49-F238E27FC236}">
              <a16:creationId xmlns:a16="http://schemas.microsoft.com/office/drawing/2014/main" id="{00000000-0008-0000-4300-00000D000000}"/>
            </a:ext>
          </a:extLst>
        </xdr:cNvPr>
        <xdr:cNvSpPr txBox="1">
          <a:spLocks noChangeArrowheads="1"/>
        </xdr:cNvSpPr>
      </xdr:nvSpPr>
      <xdr:spPr bwMode="auto">
        <a:xfrm>
          <a:off x="6600825" y="3514726"/>
          <a:ext cx="1181100" cy="190500"/>
        </a:xfrm>
        <a:prstGeom prst="rect">
          <a:avLst/>
        </a:prstGeom>
        <a:solidFill>
          <a:schemeClr val="bg1">
            <a:lumMod val="65000"/>
          </a:schemeClr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ctr" rtl="0">
            <a:defRPr sz="1000"/>
          </a:pPr>
          <a:r>
            <a:rPr lang="es-CO" sz="1000" b="1" i="0" strike="noStrike">
              <a:solidFill>
                <a:srgbClr val="000000"/>
              </a:solidFill>
              <a:latin typeface="Arial"/>
              <a:cs typeface="Arial"/>
            </a:rPr>
            <a:t>15-12-2008</a:t>
          </a:r>
        </a:p>
        <a:p>
          <a:pPr algn="ctr" rtl="0">
            <a:defRPr sz="1000"/>
          </a:pPr>
          <a:endParaRPr lang="es-CO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</xdr:col>
      <xdr:colOff>9525</xdr:colOff>
      <xdr:row>2</xdr:row>
      <xdr:rowOff>114300</xdr:rowOff>
    </xdr:from>
    <xdr:to>
      <xdr:col>3</xdr:col>
      <xdr:colOff>1085850</xdr:colOff>
      <xdr:row>9</xdr:row>
      <xdr:rowOff>57150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id="{00000000-0008-0000-43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1525" y="1162050"/>
          <a:ext cx="4219575" cy="1076325"/>
        </a:xfrm>
        <a:prstGeom prst="rect">
          <a:avLst/>
        </a:prstGeom>
        <a:noFill/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17</xdr:row>
      <xdr:rowOff>0</xdr:rowOff>
    </xdr:from>
    <xdr:to>
      <xdr:col>5</xdr:col>
      <xdr:colOff>9525</xdr:colOff>
      <xdr:row>17</xdr:row>
      <xdr:rowOff>0</xdr:rowOff>
    </xdr:to>
    <xdr:sp macro="" textlink="">
      <xdr:nvSpPr>
        <xdr:cNvPr id="327652" name="Line 1">
          <a:extLst>
            <a:ext uri="{FF2B5EF4-FFF2-40B4-BE49-F238E27FC236}">
              <a16:creationId xmlns:a16="http://schemas.microsoft.com/office/drawing/2014/main" id="{00000000-0008-0000-4400-0000E4FF0400}"/>
            </a:ext>
          </a:extLst>
        </xdr:cNvPr>
        <xdr:cNvSpPr>
          <a:spLocks noChangeShapeType="1"/>
        </xdr:cNvSpPr>
      </xdr:nvSpPr>
      <xdr:spPr bwMode="auto">
        <a:xfrm>
          <a:off x="1428750" y="3276600"/>
          <a:ext cx="41910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19050</xdr:colOff>
      <xdr:row>16</xdr:row>
      <xdr:rowOff>152400</xdr:rowOff>
    </xdr:from>
    <xdr:to>
      <xdr:col>2</xdr:col>
      <xdr:colOff>19050</xdr:colOff>
      <xdr:row>19</xdr:row>
      <xdr:rowOff>57150</xdr:rowOff>
    </xdr:to>
    <xdr:sp macro="" textlink="">
      <xdr:nvSpPr>
        <xdr:cNvPr id="327653" name="Line 2">
          <a:extLst>
            <a:ext uri="{FF2B5EF4-FFF2-40B4-BE49-F238E27FC236}">
              <a16:creationId xmlns:a16="http://schemas.microsoft.com/office/drawing/2014/main" id="{00000000-0008-0000-4400-0000E5FF0400}"/>
            </a:ext>
          </a:extLst>
        </xdr:cNvPr>
        <xdr:cNvSpPr>
          <a:spLocks noChangeShapeType="1"/>
        </xdr:cNvSpPr>
      </xdr:nvSpPr>
      <xdr:spPr bwMode="auto">
        <a:xfrm>
          <a:off x="1428750" y="3267075"/>
          <a:ext cx="0" cy="390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5</xdr:col>
      <xdr:colOff>9525</xdr:colOff>
      <xdr:row>14</xdr:row>
      <xdr:rowOff>95250</xdr:rowOff>
    </xdr:from>
    <xdr:to>
      <xdr:col>5</xdr:col>
      <xdr:colOff>9525</xdr:colOff>
      <xdr:row>17</xdr:row>
      <xdr:rowOff>0</xdr:rowOff>
    </xdr:to>
    <xdr:sp macro="" textlink="">
      <xdr:nvSpPr>
        <xdr:cNvPr id="327654" name="Line 3">
          <a:extLst>
            <a:ext uri="{FF2B5EF4-FFF2-40B4-BE49-F238E27FC236}">
              <a16:creationId xmlns:a16="http://schemas.microsoft.com/office/drawing/2014/main" id="{00000000-0008-0000-4400-0000E6FF0400}"/>
            </a:ext>
          </a:extLst>
        </xdr:cNvPr>
        <xdr:cNvSpPr>
          <a:spLocks noChangeShapeType="1"/>
        </xdr:cNvSpPr>
      </xdr:nvSpPr>
      <xdr:spPr bwMode="auto">
        <a:xfrm flipV="1">
          <a:off x="5619750" y="2886075"/>
          <a:ext cx="0" cy="390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904874</xdr:colOff>
      <xdr:row>21</xdr:row>
      <xdr:rowOff>47624</xdr:rowOff>
    </xdr:from>
    <xdr:to>
      <xdr:col>2</xdr:col>
      <xdr:colOff>285749</xdr:colOff>
      <xdr:row>22</xdr:row>
      <xdr:rowOff>161924</xdr:rowOff>
    </xdr:to>
    <xdr:sp macro="" textlink="">
      <xdr:nvSpPr>
        <xdr:cNvPr id="31748" name="Text Box 4">
          <a:extLst>
            <a:ext uri="{FF2B5EF4-FFF2-40B4-BE49-F238E27FC236}">
              <a16:creationId xmlns:a16="http://schemas.microsoft.com/office/drawing/2014/main" id="{00000000-0008-0000-4400-0000047C0000}"/>
            </a:ext>
          </a:extLst>
        </xdr:cNvPr>
        <xdr:cNvSpPr txBox="1">
          <a:spLocks noChangeArrowheads="1"/>
        </xdr:cNvSpPr>
      </xdr:nvSpPr>
      <xdr:spPr bwMode="auto">
        <a:xfrm>
          <a:off x="904874" y="3952874"/>
          <a:ext cx="790575" cy="276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es-CO" sz="1000" b="1" i="0" strike="noStrike">
              <a:solidFill>
                <a:srgbClr val="000000"/>
              </a:solidFill>
              <a:latin typeface="Arial"/>
              <a:cs typeface="Arial"/>
            </a:rPr>
            <a:t>VP = ?</a:t>
          </a:r>
        </a:p>
      </xdr:txBody>
    </xdr:sp>
    <xdr:clientData/>
  </xdr:twoCellAnchor>
  <xdr:twoCellAnchor>
    <xdr:from>
      <xdr:col>2</xdr:col>
      <xdr:colOff>609600</xdr:colOff>
      <xdr:row>18</xdr:row>
      <xdr:rowOff>9525</xdr:rowOff>
    </xdr:from>
    <xdr:to>
      <xdr:col>4</xdr:col>
      <xdr:colOff>495300</xdr:colOff>
      <xdr:row>18</xdr:row>
      <xdr:rowOff>9525</xdr:rowOff>
    </xdr:to>
    <xdr:sp macro="" textlink="">
      <xdr:nvSpPr>
        <xdr:cNvPr id="327656" name="Line 5">
          <a:extLst>
            <a:ext uri="{FF2B5EF4-FFF2-40B4-BE49-F238E27FC236}">
              <a16:creationId xmlns:a16="http://schemas.microsoft.com/office/drawing/2014/main" id="{00000000-0008-0000-4400-0000E8FF0400}"/>
            </a:ext>
          </a:extLst>
        </xdr:cNvPr>
        <xdr:cNvSpPr>
          <a:spLocks noChangeShapeType="1"/>
        </xdr:cNvSpPr>
      </xdr:nvSpPr>
      <xdr:spPr bwMode="auto">
        <a:xfrm>
          <a:off x="2019300" y="3448050"/>
          <a:ext cx="2590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485775</xdr:colOff>
      <xdr:row>17</xdr:row>
      <xdr:rowOff>47625</xdr:rowOff>
    </xdr:from>
    <xdr:to>
      <xdr:col>4</xdr:col>
      <xdr:colOff>495301</xdr:colOff>
      <xdr:row>18</xdr:row>
      <xdr:rowOff>19048</xdr:rowOff>
    </xdr:to>
    <xdr:sp macro="" textlink="">
      <xdr:nvSpPr>
        <xdr:cNvPr id="327657" name="Line 6">
          <a:extLst>
            <a:ext uri="{FF2B5EF4-FFF2-40B4-BE49-F238E27FC236}">
              <a16:creationId xmlns:a16="http://schemas.microsoft.com/office/drawing/2014/main" id="{00000000-0008-0000-4400-0000E9FF0400}"/>
            </a:ext>
          </a:extLst>
        </xdr:cNvPr>
        <xdr:cNvSpPr>
          <a:spLocks noChangeShapeType="1"/>
        </xdr:cNvSpPr>
      </xdr:nvSpPr>
      <xdr:spPr bwMode="auto">
        <a:xfrm flipV="1">
          <a:off x="4600575" y="3324225"/>
          <a:ext cx="9526" cy="40004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609600</xdr:colOff>
      <xdr:row>17</xdr:row>
      <xdr:rowOff>57150</xdr:rowOff>
    </xdr:from>
    <xdr:to>
      <xdr:col>2</xdr:col>
      <xdr:colOff>619125</xdr:colOff>
      <xdr:row>18</xdr:row>
      <xdr:rowOff>9525</xdr:rowOff>
    </xdr:to>
    <xdr:sp macro="" textlink="">
      <xdr:nvSpPr>
        <xdr:cNvPr id="327658" name="Line 7">
          <a:extLst>
            <a:ext uri="{FF2B5EF4-FFF2-40B4-BE49-F238E27FC236}">
              <a16:creationId xmlns:a16="http://schemas.microsoft.com/office/drawing/2014/main" id="{00000000-0008-0000-4400-0000EAFF0400}"/>
            </a:ext>
          </a:extLst>
        </xdr:cNvPr>
        <xdr:cNvSpPr>
          <a:spLocks noChangeShapeType="1"/>
        </xdr:cNvSpPr>
      </xdr:nvSpPr>
      <xdr:spPr bwMode="auto">
        <a:xfrm flipH="1" flipV="1">
          <a:off x="2019300" y="3333750"/>
          <a:ext cx="9525" cy="114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1047750</xdr:colOff>
      <xdr:row>18</xdr:row>
      <xdr:rowOff>95249</xdr:rowOff>
    </xdr:from>
    <xdr:to>
      <xdr:col>3</xdr:col>
      <xdr:colOff>1114425</xdr:colOff>
      <xdr:row>20</xdr:row>
      <xdr:rowOff>28575</xdr:rowOff>
    </xdr:to>
    <xdr:sp macro="" textlink="">
      <xdr:nvSpPr>
        <xdr:cNvPr id="31752" name="Text Box 8">
          <a:extLst>
            <a:ext uri="{FF2B5EF4-FFF2-40B4-BE49-F238E27FC236}">
              <a16:creationId xmlns:a16="http://schemas.microsoft.com/office/drawing/2014/main" id="{00000000-0008-0000-4400-0000087C0000}"/>
            </a:ext>
          </a:extLst>
        </xdr:cNvPr>
        <xdr:cNvSpPr txBox="1">
          <a:spLocks noChangeArrowheads="1"/>
        </xdr:cNvSpPr>
      </xdr:nvSpPr>
      <xdr:spPr bwMode="auto">
        <a:xfrm>
          <a:off x="3219450" y="2724149"/>
          <a:ext cx="1371600" cy="2571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es-CO" sz="1000" b="1" i="0" strike="noStrike">
              <a:solidFill>
                <a:srgbClr val="000000"/>
              </a:solidFill>
              <a:latin typeface="Arial"/>
              <a:cs typeface="Arial"/>
            </a:rPr>
            <a:t>días  base  360 = 56</a:t>
          </a:r>
        </a:p>
      </xdr:txBody>
    </xdr:sp>
    <xdr:clientData/>
  </xdr:twoCellAnchor>
  <xdr:twoCellAnchor>
    <xdr:from>
      <xdr:col>4</xdr:col>
      <xdr:colOff>1057275</xdr:colOff>
      <xdr:row>12</xdr:row>
      <xdr:rowOff>142875</xdr:rowOff>
    </xdr:from>
    <xdr:to>
      <xdr:col>5</xdr:col>
      <xdr:colOff>762000</xdr:colOff>
      <xdr:row>14</xdr:row>
      <xdr:rowOff>76200</xdr:rowOff>
    </xdr:to>
    <xdr:sp macro="" textlink="">
      <xdr:nvSpPr>
        <xdr:cNvPr id="31753" name="Text Box 9">
          <a:extLst>
            <a:ext uri="{FF2B5EF4-FFF2-40B4-BE49-F238E27FC236}">
              <a16:creationId xmlns:a16="http://schemas.microsoft.com/office/drawing/2014/main" id="{00000000-0008-0000-4400-0000097C0000}"/>
            </a:ext>
          </a:extLst>
        </xdr:cNvPr>
        <xdr:cNvSpPr txBox="1">
          <a:spLocks noChangeArrowheads="1"/>
        </xdr:cNvSpPr>
      </xdr:nvSpPr>
      <xdr:spPr bwMode="auto">
        <a:xfrm>
          <a:off x="5934075" y="1533525"/>
          <a:ext cx="1200150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es-CO" sz="1000" b="1" i="0" strike="noStrike">
              <a:solidFill>
                <a:srgbClr val="000000"/>
              </a:solidFill>
              <a:latin typeface="Arial"/>
              <a:cs typeface="Arial"/>
            </a:rPr>
            <a:t>VF =100</a:t>
          </a:r>
        </a:p>
      </xdr:txBody>
    </xdr:sp>
    <xdr:clientData/>
  </xdr:twoCellAnchor>
  <xdr:twoCellAnchor>
    <xdr:from>
      <xdr:col>2</xdr:col>
      <xdr:colOff>1114425</xdr:colOff>
      <xdr:row>14</xdr:row>
      <xdr:rowOff>38100</xdr:rowOff>
    </xdr:from>
    <xdr:to>
      <xdr:col>3</xdr:col>
      <xdr:colOff>1323976</xdr:colOff>
      <xdr:row>15</xdr:row>
      <xdr:rowOff>133350</xdr:rowOff>
    </xdr:to>
    <xdr:sp macro="" textlink="">
      <xdr:nvSpPr>
        <xdr:cNvPr id="31754" name="Text Box 10">
          <a:extLst>
            <a:ext uri="{FF2B5EF4-FFF2-40B4-BE49-F238E27FC236}">
              <a16:creationId xmlns:a16="http://schemas.microsoft.com/office/drawing/2014/main" id="{00000000-0008-0000-4400-00000A7C0000}"/>
            </a:ext>
          </a:extLst>
        </xdr:cNvPr>
        <xdr:cNvSpPr txBox="1">
          <a:spLocks noChangeArrowheads="1"/>
        </xdr:cNvSpPr>
      </xdr:nvSpPr>
      <xdr:spPr bwMode="auto">
        <a:xfrm>
          <a:off x="2524125" y="2828925"/>
          <a:ext cx="1514476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CO" sz="1000" b="1" i="0" strike="noStrike">
              <a:solidFill>
                <a:srgbClr val="000000"/>
              </a:solidFill>
              <a:latin typeface="Arial"/>
              <a:cs typeface="Arial"/>
            </a:rPr>
            <a:t>     Tir compra 7% ea</a:t>
          </a:r>
        </a:p>
      </xdr:txBody>
    </xdr:sp>
    <xdr:clientData/>
  </xdr:twoCellAnchor>
  <xdr:twoCellAnchor>
    <xdr:from>
      <xdr:col>1</xdr:col>
      <xdr:colOff>1133474</xdr:colOff>
      <xdr:row>19</xdr:row>
      <xdr:rowOff>57150</xdr:rowOff>
    </xdr:from>
    <xdr:to>
      <xdr:col>2</xdr:col>
      <xdr:colOff>342900</xdr:colOff>
      <xdr:row>20</xdr:row>
      <xdr:rowOff>104775</xdr:rowOff>
    </xdr:to>
    <xdr:sp macro="" textlink="">
      <xdr:nvSpPr>
        <xdr:cNvPr id="31755" name="Text Box 11">
          <a:extLst>
            <a:ext uri="{FF2B5EF4-FFF2-40B4-BE49-F238E27FC236}">
              <a16:creationId xmlns:a16="http://schemas.microsoft.com/office/drawing/2014/main" id="{00000000-0008-0000-4400-00000B7C0000}"/>
            </a:ext>
          </a:extLst>
        </xdr:cNvPr>
        <xdr:cNvSpPr txBox="1">
          <a:spLocks noChangeArrowheads="1"/>
        </xdr:cNvSpPr>
      </xdr:nvSpPr>
      <xdr:spPr bwMode="auto">
        <a:xfrm>
          <a:off x="1133474" y="3657600"/>
          <a:ext cx="619126" cy="2095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ctr" rtl="0">
            <a:defRPr sz="1000"/>
          </a:pPr>
          <a:r>
            <a:rPr lang="es-CO" sz="900" b="1" i="0" strike="noStrike">
              <a:solidFill>
                <a:srgbClr val="000000"/>
              </a:solidFill>
              <a:latin typeface="Arial"/>
              <a:cs typeface="Arial"/>
            </a:rPr>
            <a:t>2 /08/2010</a:t>
          </a:r>
        </a:p>
      </xdr:txBody>
    </xdr:sp>
    <xdr:clientData/>
  </xdr:twoCellAnchor>
  <xdr:twoCellAnchor>
    <xdr:from>
      <xdr:col>4</xdr:col>
      <xdr:colOff>1171575</xdr:colOff>
      <xdr:row>17</xdr:row>
      <xdr:rowOff>19050</xdr:rowOff>
    </xdr:from>
    <xdr:to>
      <xdr:col>5</xdr:col>
      <xdr:colOff>552450</xdr:colOff>
      <xdr:row>17</xdr:row>
      <xdr:rowOff>314325</xdr:rowOff>
    </xdr:to>
    <xdr:sp macro="" textlink="">
      <xdr:nvSpPr>
        <xdr:cNvPr id="31756" name="Text Box 12">
          <a:extLst>
            <a:ext uri="{FF2B5EF4-FFF2-40B4-BE49-F238E27FC236}">
              <a16:creationId xmlns:a16="http://schemas.microsoft.com/office/drawing/2014/main" id="{00000000-0008-0000-4400-00000C7C0000}"/>
            </a:ext>
          </a:extLst>
        </xdr:cNvPr>
        <xdr:cNvSpPr txBox="1">
          <a:spLocks noChangeArrowheads="1"/>
        </xdr:cNvSpPr>
      </xdr:nvSpPr>
      <xdr:spPr bwMode="auto">
        <a:xfrm>
          <a:off x="5286375" y="3295650"/>
          <a:ext cx="876300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ctr" rtl="0">
            <a:defRPr sz="1000"/>
          </a:pPr>
          <a:r>
            <a:rPr lang="es-CO" sz="700" b="0" i="0" strike="noStrike">
              <a:solidFill>
                <a:srgbClr val="000000"/>
              </a:solidFill>
              <a:latin typeface="Arial"/>
              <a:cs typeface="Arial"/>
            </a:rPr>
            <a:t>  </a:t>
          </a:r>
          <a:r>
            <a:rPr lang="es-CO" sz="1000" b="1" i="0" strike="noStrike">
              <a:solidFill>
                <a:srgbClr val="000000"/>
              </a:solidFill>
              <a:latin typeface="Arial"/>
              <a:cs typeface="Arial"/>
            </a:rPr>
            <a:t>28/09/2010</a:t>
          </a:r>
        </a:p>
      </xdr:txBody>
    </xdr:sp>
    <xdr:clientData/>
  </xdr:twoCellAnchor>
  <xdr:twoCellAnchor>
    <xdr:from>
      <xdr:col>2</xdr:col>
      <xdr:colOff>19050</xdr:colOff>
      <xdr:row>59</xdr:row>
      <xdr:rowOff>0</xdr:rowOff>
    </xdr:from>
    <xdr:to>
      <xdr:col>5</xdr:col>
      <xdr:colOff>9525</xdr:colOff>
      <xdr:row>59</xdr:row>
      <xdr:rowOff>0</xdr:rowOff>
    </xdr:to>
    <xdr:sp macro="" textlink="">
      <xdr:nvSpPr>
        <xdr:cNvPr id="327664" name="Line 1">
          <a:extLst>
            <a:ext uri="{FF2B5EF4-FFF2-40B4-BE49-F238E27FC236}">
              <a16:creationId xmlns:a16="http://schemas.microsoft.com/office/drawing/2014/main" id="{00000000-0008-0000-4400-0000F0FF0400}"/>
            </a:ext>
          </a:extLst>
        </xdr:cNvPr>
        <xdr:cNvSpPr>
          <a:spLocks noChangeShapeType="1"/>
        </xdr:cNvSpPr>
      </xdr:nvSpPr>
      <xdr:spPr bwMode="auto">
        <a:xfrm>
          <a:off x="1428750" y="5543550"/>
          <a:ext cx="41910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19050</xdr:colOff>
      <xdr:row>58</xdr:row>
      <xdr:rowOff>152400</xdr:rowOff>
    </xdr:from>
    <xdr:to>
      <xdr:col>2</xdr:col>
      <xdr:colOff>19050</xdr:colOff>
      <xdr:row>61</xdr:row>
      <xdr:rowOff>57150</xdr:rowOff>
    </xdr:to>
    <xdr:sp macro="" textlink="">
      <xdr:nvSpPr>
        <xdr:cNvPr id="327665" name="Line 2">
          <a:extLst>
            <a:ext uri="{FF2B5EF4-FFF2-40B4-BE49-F238E27FC236}">
              <a16:creationId xmlns:a16="http://schemas.microsoft.com/office/drawing/2014/main" id="{00000000-0008-0000-4400-0000F1FF0400}"/>
            </a:ext>
          </a:extLst>
        </xdr:cNvPr>
        <xdr:cNvSpPr>
          <a:spLocks noChangeShapeType="1"/>
        </xdr:cNvSpPr>
      </xdr:nvSpPr>
      <xdr:spPr bwMode="auto">
        <a:xfrm>
          <a:off x="1428750" y="5534025"/>
          <a:ext cx="0" cy="390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5</xdr:col>
      <xdr:colOff>9525</xdr:colOff>
      <xdr:row>56</xdr:row>
      <xdr:rowOff>95250</xdr:rowOff>
    </xdr:from>
    <xdr:to>
      <xdr:col>5</xdr:col>
      <xdr:colOff>9525</xdr:colOff>
      <xdr:row>59</xdr:row>
      <xdr:rowOff>0</xdr:rowOff>
    </xdr:to>
    <xdr:sp macro="" textlink="">
      <xdr:nvSpPr>
        <xdr:cNvPr id="327666" name="Line 3">
          <a:extLst>
            <a:ext uri="{FF2B5EF4-FFF2-40B4-BE49-F238E27FC236}">
              <a16:creationId xmlns:a16="http://schemas.microsoft.com/office/drawing/2014/main" id="{00000000-0008-0000-4400-0000F2FF0400}"/>
            </a:ext>
          </a:extLst>
        </xdr:cNvPr>
        <xdr:cNvSpPr>
          <a:spLocks noChangeShapeType="1"/>
        </xdr:cNvSpPr>
      </xdr:nvSpPr>
      <xdr:spPr bwMode="auto">
        <a:xfrm flipV="1">
          <a:off x="5619750" y="5153025"/>
          <a:ext cx="0" cy="390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904874</xdr:colOff>
      <xdr:row>63</xdr:row>
      <xdr:rowOff>47624</xdr:rowOff>
    </xdr:from>
    <xdr:to>
      <xdr:col>2</xdr:col>
      <xdr:colOff>295275</xdr:colOff>
      <xdr:row>65</xdr:row>
      <xdr:rowOff>38100</xdr:rowOff>
    </xdr:to>
    <xdr:sp macro="" textlink="">
      <xdr:nvSpPr>
        <xdr:cNvPr id="17" name="Text Box 4">
          <a:extLst>
            <a:ext uri="{FF2B5EF4-FFF2-40B4-BE49-F238E27FC236}">
              <a16:creationId xmlns:a16="http://schemas.microsoft.com/office/drawing/2014/main" id="{00000000-0008-0000-4400-000011000000}"/>
            </a:ext>
          </a:extLst>
        </xdr:cNvPr>
        <xdr:cNvSpPr txBox="1">
          <a:spLocks noChangeArrowheads="1"/>
        </xdr:cNvSpPr>
      </xdr:nvSpPr>
      <xdr:spPr bwMode="auto">
        <a:xfrm>
          <a:off x="904874" y="6238874"/>
          <a:ext cx="800101" cy="31432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es-CO" sz="1000" b="1" i="0" strike="noStrike">
              <a:solidFill>
                <a:srgbClr val="000000"/>
              </a:solidFill>
              <a:latin typeface="Arial"/>
              <a:cs typeface="Arial"/>
            </a:rPr>
            <a:t>VP = 99,026</a:t>
          </a:r>
        </a:p>
      </xdr:txBody>
    </xdr:sp>
    <xdr:clientData/>
  </xdr:twoCellAnchor>
  <xdr:twoCellAnchor>
    <xdr:from>
      <xdr:col>2</xdr:col>
      <xdr:colOff>609600</xdr:colOff>
      <xdr:row>60</xdr:row>
      <xdr:rowOff>9525</xdr:rowOff>
    </xdr:from>
    <xdr:to>
      <xdr:col>4</xdr:col>
      <xdr:colOff>495300</xdr:colOff>
      <xdr:row>60</xdr:row>
      <xdr:rowOff>9525</xdr:rowOff>
    </xdr:to>
    <xdr:sp macro="" textlink="">
      <xdr:nvSpPr>
        <xdr:cNvPr id="327668" name="Line 5">
          <a:extLst>
            <a:ext uri="{FF2B5EF4-FFF2-40B4-BE49-F238E27FC236}">
              <a16:creationId xmlns:a16="http://schemas.microsoft.com/office/drawing/2014/main" id="{00000000-0008-0000-4400-0000F4FF0400}"/>
            </a:ext>
          </a:extLst>
        </xdr:cNvPr>
        <xdr:cNvSpPr>
          <a:spLocks noChangeShapeType="1"/>
        </xdr:cNvSpPr>
      </xdr:nvSpPr>
      <xdr:spPr bwMode="auto">
        <a:xfrm>
          <a:off x="2019300" y="5715000"/>
          <a:ext cx="2590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485775</xdr:colOff>
      <xdr:row>59</xdr:row>
      <xdr:rowOff>28575</xdr:rowOff>
    </xdr:from>
    <xdr:to>
      <xdr:col>4</xdr:col>
      <xdr:colOff>495300</xdr:colOff>
      <xdr:row>59</xdr:row>
      <xdr:rowOff>152400</xdr:rowOff>
    </xdr:to>
    <xdr:sp macro="" textlink="">
      <xdr:nvSpPr>
        <xdr:cNvPr id="327669" name="Line 6">
          <a:extLst>
            <a:ext uri="{FF2B5EF4-FFF2-40B4-BE49-F238E27FC236}">
              <a16:creationId xmlns:a16="http://schemas.microsoft.com/office/drawing/2014/main" id="{00000000-0008-0000-4400-0000F5FF0400}"/>
            </a:ext>
          </a:extLst>
        </xdr:cNvPr>
        <xdr:cNvSpPr>
          <a:spLocks noChangeShapeType="1"/>
        </xdr:cNvSpPr>
      </xdr:nvSpPr>
      <xdr:spPr bwMode="auto">
        <a:xfrm flipV="1">
          <a:off x="4600575" y="5572125"/>
          <a:ext cx="9525" cy="123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609600</xdr:colOff>
      <xdr:row>59</xdr:row>
      <xdr:rowOff>57150</xdr:rowOff>
    </xdr:from>
    <xdr:to>
      <xdr:col>2</xdr:col>
      <xdr:colOff>619125</xdr:colOff>
      <xdr:row>60</xdr:row>
      <xdr:rowOff>9525</xdr:rowOff>
    </xdr:to>
    <xdr:sp macro="" textlink="">
      <xdr:nvSpPr>
        <xdr:cNvPr id="327670" name="Line 7">
          <a:extLst>
            <a:ext uri="{FF2B5EF4-FFF2-40B4-BE49-F238E27FC236}">
              <a16:creationId xmlns:a16="http://schemas.microsoft.com/office/drawing/2014/main" id="{00000000-0008-0000-4400-0000F6FF0400}"/>
            </a:ext>
          </a:extLst>
        </xdr:cNvPr>
        <xdr:cNvSpPr>
          <a:spLocks noChangeShapeType="1"/>
        </xdr:cNvSpPr>
      </xdr:nvSpPr>
      <xdr:spPr bwMode="auto">
        <a:xfrm flipH="1" flipV="1">
          <a:off x="2019300" y="5600700"/>
          <a:ext cx="9525" cy="114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3</xdr:col>
      <xdr:colOff>9525</xdr:colOff>
      <xdr:row>60</xdr:row>
      <xdr:rowOff>114300</xdr:rowOff>
    </xdr:from>
    <xdr:to>
      <xdr:col>3</xdr:col>
      <xdr:colOff>723900</xdr:colOff>
      <xdr:row>62</xdr:row>
      <xdr:rowOff>19050</xdr:rowOff>
    </xdr:to>
    <xdr:sp macro="" textlink="">
      <xdr:nvSpPr>
        <xdr:cNvPr id="21" name="Text Box 8">
          <a:extLst>
            <a:ext uri="{FF2B5EF4-FFF2-40B4-BE49-F238E27FC236}">
              <a16:creationId xmlns:a16="http://schemas.microsoft.com/office/drawing/2014/main" id="{00000000-0008-0000-4400-000015000000}"/>
            </a:ext>
          </a:extLst>
        </xdr:cNvPr>
        <xdr:cNvSpPr txBox="1">
          <a:spLocks noChangeArrowheads="1"/>
        </xdr:cNvSpPr>
      </xdr:nvSpPr>
      <xdr:spPr bwMode="auto">
        <a:xfrm>
          <a:off x="2724150" y="3533775"/>
          <a:ext cx="7143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CO" sz="1000" b="1" i="0" strike="noStrike">
              <a:solidFill>
                <a:srgbClr val="000000"/>
              </a:solidFill>
              <a:latin typeface="Arial"/>
              <a:cs typeface="Arial"/>
            </a:rPr>
            <a:t>días = 56</a:t>
          </a:r>
        </a:p>
      </xdr:txBody>
    </xdr:sp>
    <xdr:clientData/>
  </xdr:twoCellAnchor>
  <xdr:twoCellAnchor>
    <xdr:from>
      <xdr:col>4</xdr:col>
      <xdr:colOff>1362075</xdr:colOff>
      <xdr:row>55</xdr:row>
      <xdr:rowOff>19050</xdr:rowOff>
    </xdr:from>
    <xdr:to>
      <xdr:col>6</xdr:col>
      <xdr:colOff>85725</xdr:colOff>
      <xdr:row>56</xdr:row>
      <xdr:rowOff>114300</xdr:rowOff>
    </xdr:to>
    <xdr:sp macro="" textlink="">
      <xdr:nvSpPr>
        <xdr:cNvPr id="22" name="Text Box 9">
          <a:extLst>
            <a:ext uri="{FF2B5EF4-FFF2-40B4-BE49-F238E27FC236}">
              <a16:creationId xmlns:a16="http://schemas.microsoft.com/office/drawing/2014/main" id="{00000000-0008-0000-4400-000016000000}"/>
            </a:ext>
          </a:extLst>
        </xdr:cNvPr>
        <xdr:cNvSpPr txBox="1">
          <a:spLocks noChangeArrowheads="1"/>
        </xdr:cNvSpPr>
      </xdr:nvSpPr>
      <xdr:spPr bwMode="auto">
        <a:xfrm>
          <a:off x="5476875" y="2628900"/>
          <a:ext cx="130492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es-CO" sz="1000" b="1" i="0" strike="noStrike">
              <a:solidFill>
                <a:srgbClr val="000000"/>
              </a:solidFill>
              <a:latin typeface="Arial"/>
              <a:cs typeface="Arial"/>
            </a:rPr>
            <a:t>VF =100</a:t>
          </a:r>
        </a:p>
      </xdr:txBody>
    </xdr:sp>
    <xdr:clientData/>
  </xdr:twoCellAnchor>
  <xdr:twoCellAnchor>
    <xdr:from>
      <xdr:col>3</xdr:col>
      <xdr:colOff>304800</xdr:colOff>
      <xdr:row>56</xdr:row>
      <xdr:rowOff>38100</xdr:rowOff>
    </xdr:from>
    <xdr:to>
      <xdr:col>3</xdr:col>
      <xdr:colOff>1323975</xdr:colOff>
      <xdr:row>57</xdr:row>
      <xdr:rowOff>85725</xdr:rowOff>
    </xdr:to>
    <xdr:sp macro="" textlink="">
      <xdr:nvSpPr>
        <xdr:cNvPr id="23" name="Text Box 10">
          <a:extLst>
            <a:ext uri="{FF2B5EF4-FFF2-40B4-BE49-F238E27FC236}">
              <a16:creationId xmlns:a16="http://schemas.microsoft.com/office/drawing/2014/main" id="{00000000-0008-0000-4400-000017000000}"/>
            </a:ext>
          </a:extLst>
        </xdr:cNvPr>
        <xdr:cNvSpPr txBox="1">
          <a:spLocks noChangeArrowheads="1"/>
        </xdr:cNvSpPr>
      </xdr:nvSpPr>
      <xdr:spPr bwMode="auto">
        <a:xfrm>
          <a:off x="3019425" y="2809875"/>
          <a:ext cx="1019175" cy="2095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CO" sz="1000" b="0" i="0" strike="noStrike">
              <a:solidFill>
                <a:srgbClr val="000000"/>
              </a:solidFill>
              <a:latin typeface="Arial"/>
              <a:cs typeface="Arial"/>
            </a:rPr>
            <a:t>         </a:t>
          </a:r>
          <a:r>
            <a:rPr lang="es-CO" sz="1000" b="1" i="0" strike="noStrike">
              <a:solidFill>
                <a:srgbClr val="000000"/>
              </a:solidFill>
              <a:latin typeface="Arial"/>
              <a:cs typeface="Arial"/>
            </a:rPr>
            <a:t>REA = ?</a:t>
          </a:r>
        </a:p>
      </xdr:txBody>
    </xdr:sp>
    <xdr:clientData/>
  </xdr:twoCellAnchor>
  <xdr:twoCellAnchor>
    <xdr:from>
      <xdr:col>1</xdr:col>
      <xdr:colOff>1133474</xdr:colOff>
      <xdr:row>61</xdr:row>
      <xdr:rowOff>57150</xdr:rowOff>
    </xdr:from>
    <xdr:to>
      <xdr:col>2</xdr:col>
      <xdr:colOff>304799</xdr:colOff>
      <xdr:row>62</xdr:row>
      <xdr:rowOff>142875</xdr:rowOff>
    </xdr:to>
    <xdr:sp macro="" textlink="">
      <xdr:nvSpPr>
        <xdr:cNvPr id="24" name="Text Box 11">
          <a:extLst>
            <a:ext uri="{FF2B5EF4-FFF2-40B4-BE49-F238E27FC236}">
              <a16:creationId xmlns:a16="http://schemas.microsoft.com/office/drawing/2014/main" id="{00000000-0008-0000-4400-000018000000}"/>
            </a:ext>
          </a:extLst>
        </xdr:cNvPr>
        <xdr:cNvSpPr txBox="1">
          <a:spLocks noChangeArrowheads="1"/>
        </xdr:cNvSpPr>
      </xdr:nvSpPr>
      <xdr:spPr bwMode="auto">
        <a:xfrm>
          <a:off x="1133474" y="3638550"/>
          <a:ext cx="581025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ctr" rtl="0">
            <a:defRPr sz="1000"/>
          </a:pPr>
          <a:r>
            <a:rPr lang="es-CO" sz="900" b="1" i="0" strike="noStrike">
              <a:solidFill>
                <a:srgbClr val="000000"/>
              </a:solidFill>
              <a:latin typeface="Arial"/>
              <a:cs typeface="Arial"/>
            </a:rPr>
            <a:t>2 /08/2010</a:t>
          </a:r>
        </a:p>
      </xdr:txBody>
    </xdr:sp>
    <xdr:clientData/>
  </xdr:twoCellAnchor>
  <xdr:twoCellAnchor>
    <xdr:from>
      <xdr:col>4</xdr:col>
      <xdr:colOff>676275</xdr:colOff>
      <xdr:row>59</xdr:row>
      <xdr:rowOff>85725</xdr:rowOff>
    </xdr:from>
    <xdr:to>
      <xdr:col>5</xdr:col>
      <xdr:colOff>238125</xdr:colOff>
      <xdr:row>60</xdr:row>
      <xdr:rowOff>123825</xdr:rowOff>
    </xdr:to>
    <xdr:sp macro="" textlink="">
      <xdr:nvSpPr>
        <xdr:cNvPr id="25" name="Text Box 12">
          <a:extLst>
            <a:ext uri="{FF2B5EF4-FFF2-40B4-BE49-F238E27FC236}">
              <a16:creationId xmlns:a16="http://schemas.microsoft.com/office/drawing/2014/main" id="{00000000-0008-0000-4400-000019000000}"/>
            </a:ext>
          </a:extLst>
        </xdr:cNvPr>
        <xdr:cNvSpPr txBox="1">
          <a:spLocks noChangeArrowheads="1"/>
        </xdr:cNvSpPr>
      </xdr:nvSpPr>
      <xdr:spPr bwMode="auto">
        <a:xfrm>
          <a:off x="4791075" y="3343275"/>
          <a:ext cx="1381125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CO" sz="700" b="0" i="0" strike="noStrike">
              <a:solidFill>
                <a:srgbClr val="000000"/>
              </a:solidFill>
              <a:latin typeface="Arial"/>
              <a:cs typeface="Arial"/>
            </a:rPr>
            <a:t>  </a:t>
          </a:r>
          <a:r>
            <a:rPr lang="es-CO" sz="1000" b="1" i="0" strike="noStrike">
              <a:solidFill>
                <a:srgbClr val="000000"/>
              </a:solidFill>
              <a:latin typeface="Arial"/>
              <a:cs typeface="Arial"/>
            </a:rPr>
            <a:t>02/08/2006</a:t>
          </a:r>
        </a:p>
      </xdr:txBody>
    </xdr:sp>
    <xdr:clientData/>
  </xdr:twoCellAnchor>
  <xdr:twoCellAnchor editAs="oneCell">
    <xdr:from>
      <xdr:col>1</xdr:col>
      <xdr:colOff>323850</xdr:colOff>
      <xdr:row>3</xdr:row>
      <xdr:rowOff>57150</xdr:rowOff>
    </xdr:from>
    <xdr:to>
      <xdr:col>5</xdr:col>
      <xdr:colOff>784151</xdr:colOff>
      <xdr:row>11</xdr:row>
      <xdr:rowOff>142875</xdr:rowOff>
    </xdr:to>
    <xdr:pic>
      <xdr:nvPicPr>
        <xdr:cNvPr id="195585" name="Picture 1">
          <a:extLst>
            <a:ext uri="{FF2B5EF4-FFF2-40B4-BE49-F238E27FC236}">
              <a16:creationId xmlns:a16="http://schemas.microsoft.com/office/drawing/2014/main" id="{00000000-0008-0000-4400-000001FC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85850" y="1285875"/>
          <a:ext cx="6070526" cy="13811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685800</xdr:colOff>
      <xdr:row>50</xdr:row>
      <xdr:rowOff>38100</xdr:rowOff>
    </xdr:from>
    <xdr:to>
      <xdr:col>5</xdr:col>
      <xdr:colOff>447675</xdr:colOff>
      <xdr:row>52</xdr:row>
      <xdr:rowOff>180975</xdr:rowOff>
    </xdr:to>
    <xdr:pic>
      <xdr:nvPicPr>
        <xdr:cNvPr id="195586" name="Picture 2">
          <a:extLst>
            <a:ext uri="{FF2B5EF4-FFF2-40B4-BE49-F238E27FC236}">
              <a16:creationId xmlns:a16="http://schemas.microsoft.com/office/drawing/2014/main" id="{00000000-0008-0000-4400-000002FC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857500" y="10106025"/>
          <a:ext cx="39624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67</xdr:row>
      <xdr:rowOff>47625</xdr:rowOff>
    </xdr:from>
    <xdr:to>
      <xdr:col>6</xdr:col>
      <xdr:colOff>447675</xdr:colOff>
      <xdr:row>70</xdr:row>
      <xdr:rowOff>129502</xdr:rowOff>
    </xdr:to>
    <xdr:pic>
      <xdr:nvPicPr>
        <xdr:cNvPr id="195587" name="Picture 3">
          <a:extLst>
            <a:ext uri="{FF2B5EF4-FFF2-40B4-BE49-F238E27FC236}">
              <a16:creationId xmlns:a16="http://schemas.microsoft.com/office/drawing/2014/main" id="{00000000-0008-0000-4400-000003FC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181225" y="13011150"/>
          <a:ext cx="5619750" cy="5676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400050</xdr:colOff>
      <xdr:row>102</xdr:row>
      <xdr:rowOff>38100</xdr:rowOff>
    </xdr:from>
    <xdr:to>
      <xdr:col>5</xdr:col>
      <xdr:colOff>685800</xdr:colOff>
      <xdr:row>105</xdr:row>
      <xdr:rowOff>9525</xdr:rowOff>
    </xdr:to>
    <xdr:pic>
      <xdr:nvPicPr>
        <xdr:cNvPr id="195588" name="Picture 4">
          <a:extLst>
            <a:ext uri="{FF2B5EF4-FFF2-40B4-BE49-F238E27FC236}">
              <a16:creationId xmlns:a16="http://schemas.microsoft.com/office/drawing/2014/main" id="{00000000-0008-0000-4400-000004FC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2571750" y="19411950"/>
          <a:ext cx="448627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9</xdr:row>
      <xdr:rowOff>0</xdr:rowOff>
    </xdr:from>
    <xdr:to>
      <xdr:col>5</xdr:col>
      <xdr:colOff>9525</xdr:colOff>
      <xdr:row>9</xdr:row>
      <xdr:rowOff>0</xdr:rowOff>
    </xdr:to>
    <xdr:sp macro="" textlink="">
      <xdr:nvSpPr>
        <xdr:cNvPr id="329388" name="Line 1">
          <a:extLst>
            <a:ext uri="{FF2B5EF4-FFF2-40B4-BE49-F238E27FC236}">
              <a16:creationId xmlns:a16="http://schemas.microsoft.com/office/drawing/2014/main" id="{00000000-0008-0000-4500-0000AC060500}"/>
            </a:ext>
          </a:extLst>
        </xdr:cNvPr>
        <xdr:cNvSpPr>
          <a:spLocks noChangeShapeType="1"/>
        </xdr:cNvSpPr>
      </xdr:nvSpPr>
      <xdr:spPr bwMode="auto">
        <a:xfrm>
          <a:off x="1428750" y="3181350"/>
          <a:ext cx="3990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19050</xdr:colOff>
      <xdr:row>8</xdr:row>
      <xdr:rowOff>152400</xdr:rowOff>
    </xdr:from>
    <xdr:to>
      <xdr:col>2</xdr:col>
      <xdr:colOff>19050</xdr:colOff>
      <xdr:row>11</xdr:row>
      <xdr:rowOff>57150</xdr:rowOff>
    </xdr:to>
    <xdr:sp macro="" textlink="">
      <xdr:nvSpPr>
        <xdr:cNvPr id="329389" name="Line 2">
          <a:extLst>
            <a:ext uri="{FF2B5EF4-FFF2-40B4-BE49-F238E27FC236}">
              <a16:creationId xmlns:a16="http://schemas.microsoft.com/office/drawing/2014/main" id="{00000000-0008-0000-4500-0000AD060500}"/>
            </a:ext>
          </a:extLst>
        </xdr:cNvPr>
        <xdr:cNvSpPr>
          <a:spLocks noChangeShapeType="1"/>
        </xdr:cNvSpPr>
      </xdr:nvSpPr>
      <xdr:spPr bwMode="auto">
        <a:xfrm>
          <a:off x="1428750" y="3171825"/>
          <a:ext cx="0" cy="390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5</xdr:col>
      <xdr:colOff>9525</xdr:colOff>
      <xdr:row>6</xdr:row>
      <xdr:rowOff>95250</xdr:rowOff>
    </xdr:from>
    <xdr:to>
      <xdr:col>5</xdr:col>
      <xdr:colOff>9525</xdr:colOff>
      <xdr:row>9</xdr:row>
      <xdr:rowOff>0</xdr:rowOff>
    </xdr:to>
    <xdr:sp macro="" textlink="">
      <xdr:nvSpPr>
        <xdr:cNvPr id="329390" name="Line 3">
          <a:extLst>
            <a:ext uri="{FF2B5EF4-FFF2-40B4-BE49-F238E27FC236}">
              <a16:creationId xmlns:a16="http://schemas.microsoft.com/office/drawing/2014/main" id="{00000000-0008-0000-4500-0000AE060500}"/>
            </a:ext>
          </a:extLst>
        </xdr:cNvPr>
        <xdr:cNvSpPr>
          <a:spLocks noChangeShapeType="1"/>
        </xdr:cNvSpPr>
      </xdr:nvSpPr>
      <xdr:spPr bwMode="auto">
        <a:xfrm flipV="1">
          <a:off x="5419725" y="2790825"/>
          <a:ext cx="0" cy="390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981075</xdr:colOff>
      <xdr:row>13</xdr:row>
      <xdr:rowOff>57150</xdr:rowOff>
    </xdr:from>
    <xdr:to>
      <xdr:col>2</xdr:col>
      <xdr:colOff>285750</xdr:colOff>
      <xdr:row>14</xdr:row>
      <xdr:rowOff>104775</xdr:rowOff>
    </xdr:to>
    <xdr:sp macro="" textlink="">
      <xdr:nvSpPr>
        <xdr:cNvPr id="32772" name="Text Box 4">
          <a:extLst>
            <a:ext uri="{FF2B5EF4-FFF2-40B4-BE49-F238E27FC236}">
              <a16:creationId xmlns:a16="http://schemas.microsoft.com/office/drawing/2014/main" id="{00000000-0008-0000-4500-000004800000}"/>
            </a:ext>
          </a:extLst>
        </xdr:cNvPr>
        <xdr:cNvSpPr txBox="1">
          <a:spLocks noChangeArrowheads="1"/>
        </xdr:cNvSpPr>
      </xdr:nvSpPr>
      <xdr:spPr bwMode="auto">
        <a:xfrm>
          <a:off x="981075" y="3886200"/>
          <a:ext cx="714375" cy="209550"/>
        </a:xfrm>
        <a:prstGeom prst="rect">
          <a:avLst/>
        </a:prstGeom>
        <a:solidFill>
          <a:schemeClr val="bg1">
            <a:lumMod val="75000"/>
          </a:schemeClr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es-CO" sz="1000" b="1" i="0" strike="noStrike">
              <a:solidFill>
                <a:srgbClr val="000000"/>
              </a:solidFill>
              <a:latin typeface="Arial"/>
              <a:cs typeface="Arial"/>
            </a:rPr>
            <a:t>VP=?</a:t>
          </a:r>
        </a:p>
      </xdr:txBody>
    </xdr:sp>
    <xdr:clientData/>
  </xdr:twoCellAnchor>
  <xdr:twoCellAnchor>
    <xdr:from>
      <xdr:col>2</xdr:col>
      <xdr:colOff>609600</xdr:colOff>
      <xdr:row>10</xdr:row>
      <xdr:rowOff>9525</xdr:rowOff>
    </xdr:from>
    <xdr:to>
      <xdr:col>4</xdr:col>
      <xdr:colOff>495300</xdr:colOff>
      <xdr:row>10</xdr:row>
      <xdr:rowOff>9525</xdr:rowOff>
    </xdr:to>
    <xdr:sp macro="" textlink="">
      <xdr:nvSpPr>
        <xdr:cNvPr id="329392" name="Line 5">
          <a:extLst>
            <a:ext uri="{FF2B5EF4-FFF2-40B4-BE49-F238E27FC236}">
              <a16:creationId xmlns:a16="http://schemas.microsoft.com/office/drawing/2014/main" id="{00000000-0008-0000-4500-0000B0060500}"/>
            </a:ext>
          </a:extLst>
        </xdr:cNvPr>
        <xdr:cNvSpPr>
          <a:spLocks noChangeShapeType="1"/>
        </xdr:cNvSpPr>
      </xdr:nvSpPr>
      <xdr:spPr bwMode="auto">
        <a:xfrm>
          <a:off x="2019300" y="3352800"/>
          <a:ext cx="2590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514350</xdr:colOff>
      <xdr:row>9</xdr:row>
      <xdr:rowOff>66675</xdr:rowOff>
    </xdr:from>
    <xdr:to>
      <xdr:col>4</xdr:col>
      <xdr:colOff>523875</xdr:colOff>
      <xdr:row>10</xdr:row>
      <xdr:rowOff>28575</xdr:rowOff>
    </xdr:to>
    <xdr:sp macro="" textlink="">
      <xdr:nvSpPr>
        <xdr:cNvPr id="329393" name="Line 6">
          <a:extLst>
            <a:ext uri="{FF2B5EF4-FFF2-40B4-BE49-F238E27FC236}">
              <a16:creationId xmlns:a16="http://schemas.microsoft.com/office/drawing/2014/main" id="{00000000-0008-0000-4500-0000B1060500}"/>
            </a:ext>
          </a:extLst>
        </xdr:cNvPr>
        <xdr:cNvSpPr>
          <a:spLocks noChangeShapeType="1"/>
        </xdr:cNvSpPr>
      </xdr:nvSpPr>
      <xdr:spPr bwMode="auto">
        <a:xfrm flipV="1">
          <a:off x="4629150" y="3248025"/>
          <a:ext cx="9525" cy="123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609600</xdr:colOff>
      <xdr:row>9</xdr:row>
      <xdr:rowOff>57150</xdr:rowOff>
    </xdr:from>
    <xdr:to>
      <xdr:col>2</xdr:col>
      <xdr:colOff>619125</xdr:colOff>
      <xdr:row>10</xdr:row>
      <xdr:rowOff>9525</xdr:rowOff>
    </xdr:to>
    <xdr:sp macro="" textlink="">
      <xdr:nvSpPr>
        <xdr:cNvPr id="329394" name="Line 7">
          <a:extLst>
            <a:ext uri="{FF2B5EF4-FFF2-40B4-BE49-F238E27FC236}">
              <a16:creationId xmlns:a16="http://schemas.microsoft.com/office/drawing/2014/main" id="{00000000-0008-0000-4500-0000B2060500}"/>
            </a:ext>
          </a:extLst>
        </xdr:cNvPr>
        <xdr:cNvSpPr>
          <a:spLocks noChangeShapeType="1"/>
        </xdr:cNvSpPr>
      </xdr:nvSpPr>
      <xdr:spPr bwMode="auto">
        <a:xfrm flipH="1" flipV="1">
          <a:off x="2019300" y="3238500"/>
          <a:ext cx="9525" cy="114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1047750</xdr:colOff>
      <xdr:row>10</xdr:row>
      <xdr:rowOff>85725</xdr:rowOff>
    </xdr:from>
    <xdr:to>
      <xdr:col>3</xdr:col>
      <xdr:colOff>1076325</xdr:colOff>
      <xdr:row>12</xdr:row>
      <xdr:rowOff>9525</xdr:rowOff>
    </xdr:to>
    <xdr:sp macro="" textlink="">
      <xdr:nvSpPr>
        <xdr:cNvPr id="32776" name="Text Box 8">
          <a:extLst>
            <a:ext uri="{FF2B5EF4-FFF2-40B4-BE49-F238E27FC236}">
              <a16:creationId xmlns:a16="http://schemas.microsoft.com/office/drawing/2014/main" id="{00000000-0008-0000-4500-000008800000}"/>
            </a:ext>
          </a:extLst>
        </xdr:cNvPr>
        <xdr:cNvSpPr txBox="1">
          <a:spLocks noChangeArrowheads="1"/>
        </xdr:cNvSpPr>
      </xdr:nvSpPr>
      <xdr:spPr bwMode="auto">
        <a:xfrm>
          <a:off x="2457450" y="3429000"/>
          <a:ext cx="1333500" cy="247650"/>
        </a:xfrm>
        <a:prstGeom prst="rect">
          <a:avLst/>
        </a:prstGeom>
        <a:solidFill>
          <a:schemeClr val="bg1">
            <a:lumMod val="75000"/>
          </a:schemeClr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CO" sz="1000" b="1" i="0" strike="noStrike">
              <a:solidFill>
                <a:srgbClr val="000000"/>
              </a:solidFill>
              <a:latin typeface="Arial"/>
              <a:cs typeface="Arial"/>
            </a:rPr>
            <a:t>dias  base 365 = 306</a:t>
          </a:r>
        </a:p>
      </xdr:txBody>
    </xdr:sp>
    <xdr:clientData/>
  </xdr:twoCellAnchor>
  <xdr:twoCellAnchor>
    <xdr:from>
      <xdr:col>4</xdr:col>
      <xdr:colOff>971549</xdr:colOff>
      <xdr:row>4</xdr:row>
      <xdr:rowOff>95250</xdr:rowOff>
    </xdr:from>
    <xdr:to>
      <xdr:col>5</xdr:col>
      <xdr:colOff>295274</xdr:colOff>
      <xdr:row>6</xdr:row>
      <xdr:rowOff>38100</xdr:rowOff>
    </xdr:to>
    <xdr:sp macro="" textlink="">
      <xdr:nvSpPr>
        <xdr:cNvPr id="32777" name="Text Box 9">
          <a:extLst>
            <a:ext uri="{FF2B5EF4-FFF2-40B4-BE49-F238E27FC236}">
              <a16:creationId xmlns:a16="http://schemas.microsoft.com/office/drawing/2014/main" id="{00000000-0008-0000-4500-000009800000}"/>
            </a:ext>
          </a:extLst>
        </xdr:cNvPr>
        <xdr:cNvSpPr txBox="1">
          <a:spLocks noChangeArrowheads="1"/>
        </xdr:cNvSpPr>
      </xdr:nvSpPr>
      <xdr:spPr bwMode="auto">
        <a:xfrm>
          <a:off x="5086349" y="2466975"/>
          <a:ext cx="619125" cy="266700"/>
        </a:xfrm>
        <a:prstGeom prst="rect">
          <a:avLst/>
        </a:prstGeom>
        <a:solidFill>
          <a:schemeClr val="bg1">
            <a:lumMod val="75000"/>
          </a:schemeClr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CO" sz="1000" b="1" i="0" strike="noStrike">
              <a:solidFill>
                <a:srgbClr val="000000"/>
              </a:solidFill>
              <a:latin typeface="Arial"/>
              <a:cs typeface="Arial"/>
            </a:rPr>
            <a:t>VF =100</a:t>
          </a:r>
        </a:p>
      </xdr:txBody>
    </xdr:sp>
    <xdr:clientData/>
  </xdr:twoCellAnchor>
  <xdr:twoCellAnchor>
    <xdr:from>
      <xdr:col>2</xdr:col>
      <xdr:colOff>981075</xdr:colOff>
      <xdr:row>6</xdr:row>
      <xdr:rowOff>104775</xdr:rowOff>
    </xdr:from>
    <xdr:to>
      <xdr:col>4</xdr:col>
      <xdr:colOff>9525</xdr:colOff>
      <xdr:row>8</xdr:row>
      <xdr:rowOff>28575</xdr:rowOff>
    </xdr:to>
    <xdr:sp macro="" textlink="">
      <xdr:nvSpPr>
        <xdr:cNvPr id="32778" name="Text Box 10">
          <a:extLst>
            <a:ext uri="{FF2B5EF4-FFF2-40B4-BE49-F238E27FC236}">
              <a16:creationId xmlns:a16="http://schemas.microsoft.com/office/drawing/2014/main" id="{00000000-0008-0000-4500-00000A800000}"/>
            </a:ext>
          </a:extLst>
        </xdr:cNvPr>
        <xdr:cNvSpPr txBox="1">
          <a:spLocks noChangeArrowheads="1"/>
        </xdr:cNvSpPr>
      </xdr:nvSpPr>
      <xdr:spPr bwMode="auto">
        <a:xfrm>
          <a:off x="2390775" y="2800350"/>
          <a:ext cx="1733550" cy="247650"/>
        </a:xfrm>
        <a:prstGeom prst="rect">
          <a:avLst/>
        </a:prstGeom>
        <a:solidFill>
          <a:schemeClr val="bg1">
            <a:lumMod val="75000"/>
          </a:schemeClr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CO" sz="1000" b="0" i="0" strike="noStrike">
              <a:solidFill>
                <a:srgbClr val="000000"/>
              </a:solidFill>
              <a:latin typeface="Arial"/>
              <a:cs typeface="Arial"/>
            </a:rPr>
            <a:t>        </a:t>
          </a:r>
          <a:r>
            <a:rPr lang="es-CO" sz="1000" b="1" i="0" strike="noStrike">
              <a:solidFill>
                <a:srgbClr val="000000"/>
              </a:solidFill>
              <a:latin typeface="Arial"/>
              <a:cs typeface="Arial"/>
            </a:rPr>
            <a:t>Tasa compra </a:t>
          </a:r>
          <a:r>
            <a:rPr lang="es-CO" sz="1000" b="1" i="0" strike="noStrike" baseline="0">
              <a:solidFill>
                <a:srgbClr val="000000"/>
              </a:solidFill>
              <a:latin typeface="Arial"/>
              <a:cs typeface="Arial"/>
            </a:rPr>
            <a:t> 5,27%</a:t>
          </a:r>
          <a:endParaRPr lang="es-CO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923925</xdr:colOff>
      <xdr:row>11</xdr:row>
      <xdr:rowOff>47625</xdr:rowOff>
    </xdr:from>
    <xdr:to>
      <xdr:col>2</xdr:col>
      <xdr:colOff>371475</xdr:colOff>
      <xdr:row>12</xdr:row>
      <xdr:rowOff>123825</xdr:rowOff>
    </xdr:to>
    <xdr:sp macro="" textlink="">
      <xdr:nvSpPr>
        <xdr:cNvPr id="32779" name="Text Box 11">
          <a:extLst>
            <a:ext uri="{FF2B5EF4-FFF2-40B4-BE49-F238E27FC236}">
              <a16:creationId xmlns:a16="http://schemas.microsoft.com/office/drawing/2014/main" id="{00000000-0008-0000-4500-00000B800000}"/>
            </a:ext>
          </a:extLst>
        </xdr:cNvPr>
        <xdr:cNvSpPr txBox="1">
          <a:spLocks noChangeArrowheads="1"/>
        </xdr:cNvSpPr>
      </xdr:nvSpPr>
      <xdr:spPr bwMode="auto">
        <a:xfrm>
          <a:off x="923925" y="3552825"/>
          <a:ext cx="857250" cy="238125"/>
        </a:xfrm>
        <a:prstGeom prst="rect">
          <a:avLst/>
        </a:prstGeom>
        <a:solidFill>
          <a:schemeClr val="bg1">
            <a:lumMod val="75000"/>
          </a:schemeClr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ctr" rtl="0">
            <a:defRPr sz="1000"/>
          </a:pPr>
          <a:r>
            <a:rPr lang="es-CO" sz="1000" b="1" i="0" strike="noStrike">
              <a:solidFill>
                <a:srgbClr val="000000"/>
              </a:solidFill>
              <a:latin typeface="Arial"/>
              <a:cs typeface="Arial"/>
            </a:rPr>
            <a:t>10/11/2011</a:t>
          </a:r>
        </a:p>
        <a:p>
          <a:pPr algn="ctr" rtl="0">
            <a:defRPr sz="1000"/>
          </a:pPr>
          <a:endParaRPr lang="es-CO" sz="7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942974</xdr:colOff>
      <xdr:row>9</xdr:row>
      <xdr:rowOff>38100</xdr:rowOff>
    </xdr:from>
    <xdr:to>
      <xdr:col>5</xdr:col>
      <xdr:colOff>361949</xdr:colOff>
      <xdr:row>10</xdr:row>
      <xdr:rowOff>104775</xdr:rowOff>
    </xdr:to>
    <xdr:sp macro="" textlink="">
      <xdr:nvSpPr>
        <xdr:cNvPr id="32780" name="Text Box 12">
          <a:extLst>
            <a:ext uri="{FF2B5EF4-FFF2-40B4-BE49-F238E27FC236}">
              <a16:creationId xmlns:a16="http://schemas.microsoft.com/office/drawing/2014/main" id="{00000000-0008-0000-4500-00000C800000}"/>
            </a:ext>
          </a:extLst>
        </xdr:cNvPr>
        <xdr:cNvSpPr txBox="1">
          <a:spLocks noChangeArrowheads="1"/>
        </xdr:cNvSpPr>
      </xdr:nvSpPr>
      <xdr:spPr bwMode="auto">
        <a:xfrm>
          <a:off x="5057774" y="3219450"/>
          <a:ext cx="714375" cy="228600"/>
        </a:xfrm>
        <a:prstGeom prst="rect">
          <a:avLst/>
        </a:prstGeom>
        <a:solidFill>
          <a:schemeClr val="bg1">
            <a:lumMod val="75000"/>
          </a:schemeClr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CO" sz="1050" b="1" i="0" strike="noStrike">
              <a:solidFill>
                <a:srgbClr val="000000"/>
              </a:solidFill>
              <a:latin typeface="Arial"/>
              <a:cs typeface="Arial"/>
            </a:rPr>
            <a:t>12/09/2012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16</xdr:row>
      <xdr:rowOff>0</xdr:rowOff>
    </xdr:from>
    <xdr:to>
      <xdr:col>5</xdr:col>
      <xdr:colOff>9525</xdr:colOff>
      <xdr:row>16</xdr:row>
      <xdr:rowOff>0</xdr:rowOff>
    </xdr:to>
    <xdr:sp macro="" textlink="">
      <xdr:nvSpPr>
        <xdr:cNvPr id="330412" name="Line 1">
          <a:extLst>
            <a:ext uri="{FF2B5EF4-FFF2-40B4-BE49-F238E27FC236}">
              <a16:creationId xmlns:a16="http://schemas.microsoft.com/office/drawing/2014/main" id="{00000000-0008-0000-4600-0000AC0A0500}"/>
            </a:ext>
          </a:extLst>
        </xdr:cNvPr>
        <xdr:cNvSpPr>
          <a:spLocks noChangeShapeType="1"/>
        </xdr:cNvSpPr>
      </xdr:nvSpPr>
      <xdr:spPr bwMode="auto">
        <a:xfrm>
          <a:off x="1428750" y="2057400"/>
          <a:ext cx="3990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19050</xdr:colOff>
      <xdr:row>15</xdr:row>
      <xdr:rowOff>152400</xdr:rowOff>
    </xdr:from>
    <xdr:to>
      <xdr:col>2</xdr:col>
      <xdr:colOff>19050</xdr:colOff>
      <xdr:row>18</xdr:row>
      <xdr:rowOff>57150</xdr:rowOff>
    </xdr:to>
    <xdr:sp macro="" textlink="">
      <xdr:nvSpPr>
        <xdr:cNvPr id="330413" name="Line 2">
          <a:extLst>
            <a:ext uri="{FF2B5EF4-FFF2-40B4-BE49-F238E27FC236}">
              <a16:creationId xmlns:a16="http://schemas.microsoft.com/office/drawing/2014/main" id="{00000000-0008-0000-4600-0000AD0A0500}"/>
            </a:ext>
          </a:extLst>
        </xdr:cNvPr>
        <xdr:cNvSpPr>
          <a:spLocks noChangeShapeType="1"/>
        </xdr:cNvSpPr>
      </xdr:nvSpPr>
      <xdr:spPr bwMode="auto">
        <a:xfrm>
          <a:off x="1428750" y="2047875"/>
          <a:ext cx="0" cy="390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5</xdr:col>
      <xdr:colOff>9525</xdr:colOff>
      <xdr:row>13</xdr:row>
      <xdr:rowOff>95250</xdr:rowOff>
    </xdr:from>
    <xdr:to>
      <xdr:col>5</xdr:col>
      <xdr:colOff>9525</xdr:colOff>
      <xdr:row>16</xdr:row>
      <xdr:rowOff>0</xdr:rowOff>
    </xdr:to>
    <xdr:sp macro="" textlink="">
      <xdr:nvSpPr>
        <xdr:cNvPr id="330414" name="Line 3">
          <a:extLst>
            <a:ext uri="{FF2B5EF4-FFF2-40B4-BE49-F238E27FC236}">
              <a16:creationId xmlns:a16="http://schemas.microsoft.com/office/drawing/2014/main" id="{00000000-0008-0000-4600-0000AE0A0500}"/>
            </a:ext>
          </a:extLst>
        </xdr:cNvPr>
        <xdr:cNvSpPr>
          <a:spLocks noChangeShapeType="1"/>
        </xdr:cNvSpPr>
      </xdr:nvSpPr>
      <xdr:spPr bwMode="auto">
        <a:xfrm flipV="1">
          <a:off x="5419725" y="1666875"/>
          <a:ext cx="0" cy="390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1114425</xdr:colOff>
      <xdr:row>20</xdr:row>
      <xdr:rowOff>57150</xdr:rowOff>
    </xdr:from>
    <xdr:to>
      <xdr:col>2</xdr:col>
      <xdr:colOff>285750</xdr:colOff>
      <xdr:row>21</xdr:row>
      <xdr:rowOff>76200</xdr:rowOff>
    </xdr:to>
    <xdr:sp macro="" textlink="">
      <xdr:nvSpPr>
        <xdr:cNvPr id="33796" name="Text Box 4">
          <a:extLst>
            <a:ext uri="{FF2B5EF4-FFF2-40B4-BE49-F238E27FC236}">
              <a16:creationId xmlns:a16="http://schemas.microsoft.com/office/drawing/2014/main" id="{00000000-0008-0000-4600-000004840000}"/>
            </a:ext>
          </a:extLst>
        </xdr:cNvPr>
        <xdr:cNvSpPr txBox="1">
          <a:spLocks noChangeArrowheads="1"/>
        </xdr:cNvSpPr>
      </xdr:nvSpPr>
      <xdr:spPr bwMode="auto">
        <a:xfrm>
          <a:off x="1114425" y="2762250"/>
          <a:ext cx="58102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es-CO" sz="1000" b="1" i="0" strike="noStrike">
              <a:solidFill>
                <a:srgbClr val="000000"/>
              </a:solidFill>
              <a:latin typeface="Arial"/>
              <a:cs typeface="Arial"/>
            </a:rPr>
            <a:t>99,4</a:t>
          </a:r>
        </a:p>
      </xdr:txBody>
    </xdr:sp>
    <xdr:clientData/>
  </xdr:twoCellAnchor>
  <xdr:twoCellAnchor>
    <xdr:from>
      <xdr:col>2</xdr:col>
      <xdr:colOff>609600</xdr:colOff>
      <xdr:row>17</xdr:row>
      <xdr:rowOff>9525</xdr:rowOff>
    </xdr:from>
    <xdr:to>
      <xdr:col>4</xdr:col>
      <xdr:colOff>495300</xdr:colOff>
      <xdr:row>17</xdr:row>
      <xdr:rowOff>9525</xdr:rowOff>
    </xdr:to>
    <xdr:sp macro="" textlink="">
      <xdr:nvSpPr>
        <xdr:cNvPr id="330416" name="Line 5">
          <a:extLst>
            <a:ext uri="{FF2B5EF4-FFF2-40B4-BE49-F238E27FC236}">
              <a16:creationId xmlns:a16="http://schemas.microsoft.com/office/drawing/2014/main" id="{00000000-0008-0000-4600-0000B00A0500}"/>
            </a:ext>
          </a:extLst>
        </xdr:cNvPr>
        <xdr:cNvSpPr>
          <a:spLocks noChangeShapeType="1"/>
        </xdr:cNvSpPr>
      </xdr:nvSpPr>
      <xdr:spPr bwMode="auto">
        <a:xfrm>
          <a:off x="2019300" y="2228850"/>
          <a:ext cx="2590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514350</xdr:colOff>
      <xdr:row>16</xdr:row>
      <xdr:rowOff>66675</xdr:rowOff>
    </xdr:from>
    <xdr:to>
      <xdr:col>4</xdr:col>
      <xdr:colOff>523875</xdr:colOff>
      <xdr:row>17</xdr:row>
      <xdr:rowOff>28575</xdr:rowOff>
    </xdr:to>
    <xdr:sp macro="" textlink="">
      <xdr:nvSpPr>
        <xdr:cNvPr id="330417" name="Line 6">
          <a:extLst>
            <a:ext uri="{FF2B5EF4-FFF2-40B4-BE49-F238E27FC236}">
              <a16:creationId xmlns:a16="http://schemas.microsoft.com/office/drawing/2014/main" id="{00000000-0008-0000-4600-0000B10A0500}"/>
            </a:ext>
          </a:extLst>
        </xdr:cNvPr>
        <xdr:cNvSpPr>
          <a:spLocks noChangeShapeType="1"/>
        </xdr:cNvSpPr>
      </xdr:nvSpPr>
      <xdr:spPr bwMode="auto">
        <a:xfrm flipV="1">
          <a:off x="4629150" y="2124075"/>
          <a:ext cx="9525" cy="123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609600</xdr:colOff>
      <xdr:row>16</xdr:row>
      <xdr:rowOff>57150</xdr:rowOff>
    </xdr:from>
    <xdr:to>
      <xdr:col>2</xdr:col>
      <xdr:colOff>619125</xdr:colOff>
      <xdr:row>17</xdr:row>
      <xdr:rowOff>9525</xdr:rowOff>
    </xdr:to>
    <xdr:sp macro="" textlink="">
      <xdr:nvSpPr>
        <xdr:cNvPr id="330418" name="Line 7">
          <a:extLst>
            <a:ext uri="{FF2B5EF4-FFF2-40B4-BE49-F238E27FC236}">
              <a16:creationId xmlns:a16="http://schemas.microsoft.com/office/drawing/2014/main" id="{00000000-0008-0000-4600-0000B20A0500}"/>
            </a:ext>
          </a:extLst>
        </xdr:cNvPr>
        <xdr:cNvSpPr>
          <a:spLocks noChangeShapeType="1"/>
        </xdr:cNvSpPr>
      </xdr:nvSpPr>
      <xdr:spPr bwMode="auto">
        <a:xfrm flipH="1" flipV="1">
          <a:off x="2019300" y="2114550"/>
          <a:ext cx="9525" cy="114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3</xdr:col>
      <xdr:colOff>114300</xdr:colOff>
      <xdr:row>17</xdr:row>
      <xdr:rowOff>57150</xdr:rowOff>
    </xdr:from>
    <xdr:to>
      <xdr:col>3</xdr:col>
      <xdr:colOff>828675</xdr:colOff>
      <xdr:row>18</xdr:row>
      <xdr:rowOff>123825</xdr:rowOff>
    </xdr:to>
    <xdr:sp macro="" textlink="">
      <xdr:nvSpPr>
        <xdr:cNvPr id="33800" name="Text Box 8">
          <a:extLst>
            <a:ext uri="{FF2B5EF4-FFF2-40B4-BE49-F238E27FC236}">
              <a16:creationId xmlns:a16="http://schemas.microsoft.com/office/drawing/2014/main" id="{00000000-0008-0000-4600-000008840000}"/>
            </a:ext>
          </a:extLst>
        </xdr:cNvPr>
        <xdr:cNvSpPr txBox="1">
          <a:spLocks noChangeArrowheads="1"/>
        </xdr:cNvSpPr>
      </xdr:nvSpPr>
      <xdr:spPr bwMode="auto">
        <a:xfrm>
          <a:off x="2828925" y="2276475"/>
          <a:ext cx="7143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CO" sz="1000" b="1" i="0" strike="noStrike">
              <a:solidFill>
                <a:srgbClr val="000000"/>
              </a:solidFill>
              <a:latin typeface="Arial"/>
              <a:cs typeface="Arial"/>
            </a:rPr>
            <a:t>dias =42</a:t>
          </a:r>
        </a:p>
      </xdr:txBody>
    </xdr:sp>
    <xdr:clientData/>
  </xdr:twoCellAnchor>
  <xdr:twoCellAnchor>
    <xdr:from>
      <xdr:col>4</xdr:col>
      <xdr:colOff>1047750</xdr:colOff>
      <xdr:row>12</xdr:row>
      <xdr:rowOff>47625</xdr:rowOff>
    </xdr:from>
    <xdr:to>
      <xdr:col>5</xdr:col>
      <xdr:colOff>228600</xdr:colOff>
      <xdr:row>13</xdr:row>
      <xdr:rowOff>57150</xdr:rowOff>
    </xdr:to>
    <xdr:sp macro="" textlink="">
      <xdr:nvSpPr>
        <xdr:cNvPr id="33801" name="Text Box 9">
          <a:extLst>
            <a:ext uri="{FF2B5EF4-FFF2-40B4-BE49-F238E27FC236}">
              <a16:creationId xmlns:a16="http://schemas.microsoft.com/office/drawing/2014/main" id="{00000000-0008-0000-4600-000009840000}"/>
            </a:ext>
          </a:extLst>
        </xdr:cNvPr>
        <xdr:cNvSpPr txBox="1">
          <a:spLocks noChangeArrowheads="1"/>
        </xdr:cNvSpPr>
      </xdr:nvSpPr>
      <xdr:spPr bwMode="auto">
        <a:xfrm>
          <a:off x="5162550" y="1457325"/>
          <a:ext cx="476250" cy="171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es-CO" sz="1000" b="1" i="0" strike="noStrike">
              <a:solidFill>
                <a:srgbClr val="000000"/>
              </a:solidFill>
              <a:latin typeface="Arial"/>
              <a:cs typeface="Arial"/>
            </a:rPr>
            <a:t>100</a:t>
          </a:r>
        </a:p>
      </xdr:txBody>
    </xdr:sp>
    <xdr:clientData/>
  </xdr:twoCellAnchor>
  <xdr:twoCellAnchor>
    <xdr:from>
      <xdr:col>2</xdr:col>
      <xdr:colOff>1228725</xdr:colOff>
      <xdr:row>14</xdr:row>
      <xdr:rowOff>38100</xdr:rowOff>
    </xdr:from>
    <xdr:to>
      <xdr:col>3</xdr:col>
      <xdr:colOff>942975</xdr:colOff>
      <xdr:row>15</xdr:row>
      <xdr:rowOff>85725</xdr:rowOff>
    </xdr:to>
    <xdr:sp macro="" textlink="">
      <xdr:nvSpPr>
        <xdr:cNvPr id="33802" name="Text Box 10">
          <a:extLst>
            <a:ext uri="{FF2B5EF4-FFF2-40B4-BE49-F238E27FC236}">
              <a16:creationId xmlns:a16="http://schemas.microsoft.com/office/drawing/2014/main" id="{00000000-0008-0000-4600-00000A840000}"/>
            </a:ext>
          </a:extLst>
        </xdr:cNvPr>
        <xdr:cNvSpPr txBox="1">
          <a:spLocks noChangeArrowheads="1"/>
        </xdr:cNvSpPr>
      </xdr:nvSpPr>
      <xdr:spPr bwMode="auto">
        <a:xfrm>
          <a:off x="2638425" y="1771650"/>
          <a:ext cx="1019175" cy="2095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CO" sz="1000" b="0" i="0" strike="noStrike">
              <a:solidFill>
                <a:srgbClr val="000000"/>
              </a:solidFill>
              <a:latin typeface="Arial"/>
              <a:cs typeface="Arial"/>
            </a:rPr>
            <a:t>         </a:t>
          </a:r>
          <a:r>
            <a:rPr lang="es-CO" sz="1000" b="1" i="0" strike="noStrike">
              <a:solidFill>
                <a:srgbClr val="000000"/>
              </a:solidFill>
              <a:latin typeface="Arial"/>
              <a:cs typeface="Arial"/>
            </a:rPr>
            <a:t>iea</a:t>
          </a:r>
          <a:r>
            <a:rPr lang="es-CO" sz="1000" b="0" i="0" strike="noStrike">
              <a:solidFill>
                <a:srgbClr val="000000"/>
              </a:solidFill>
              <a:latin typeface="Arial"/>
              <a:cs typeface="Arial"/>
            </a:rPr>
            <a:t> =% ??</a:t>
          </a:r>
        </a:p>
      </xdr:txBody>
    </xdr:sp>
    <xdr:clientData/>
  </xdr:twoCellAnchor>
  <xdr:twoCellAnchor>
    <xdr:from>
      <xdr:col>1</xdr:col>
      <xdr:colOff>1057274</xdr:colOff>
      <xdr:row>18</xdr:row>
      <xdr:rowOff>57150</xdr:rowOff>
    </xdr:from>
    <xdr:to>
      <xdr:col>2</xdr:col>
      <xdr:colOff>323849</xdr:colOff>
      <xdr:row>19</xdr:row>
      <xdr:rowOff>104775</xdr:rowOff>
    </xdr:to>
    <xdr:sp macro="" textlink="">
      <xdr:nvSpPr>
        <xdr:cNvPr id="33803" name="Text Box 11">
          <a:extLst>
            <a:ext uri="{FF2B5EF4-FFF2-40B4-BE49-F238E27FC236}">
              <a16:creationId xmlns:a16="http://schemas.microsoft.com/office/drawing/2014/main" id="{00000000-0008-0000-4600-00000B840000}"/>
            </a:ext>
          </a:extLst>
        </xdr:cNvPr>
        <xdr:cNvSpPr txBox="1">
          <a:spLocks noChangeArrowheads="1"/>
        </xdr:cNvSpPr>
      </xdr:nvSpPr>
      <xdr:spPr bwMode="auto">
        <a:xfrm>
          <a:off x="1057274" y="2438400"/>
          <a:ext cx="676275" cy="2095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CO" sz="1000" b="1" i="0" strike="noStrike">
              <a:solidFill>
                <a:srgbClr val="000000"/>
              </a:solidFill>
              <a:latin typeface="Arial"/>
              <a:cs typeface="Arial"/>
            </a:rPr>
            <a:t>20/07/2008</a:t>
          </a:r>
        </a:p>
      </xdr:txBody>
    </xdr:sp>
    <xdr:clientData/>
  </xdr:twoCellAnchor>
  <xdr:twoCellAnchor>
    <xdr:from>
      <xdr:col>4</xdr:col>
      <xdr:colOff>942974</xdr:colOff>
      <xdr:row>16</xdr:row>
      <xdr:rowOff>38100</xdr:rowOff>
    </xdr:from>
    <xdr:to>
      <xdr:col>5</xdr:col>
      <xdr:colOff>342899</xdr:colOff>
      <xdr:row>17</xdr:row>
      <xdr:rowOff>123825</xdr:rowOff>
    </xdr:to>
    <xdr:sp macro="" textlink="">
      <xdr:nvSpPr>
        <xdr:cNvPr id="33804" name="Text Box 12">
          <a:extLst>
            <a:ext uri="{FF2B5EF4-FFF2-40B4-BE49-F238E27FC236}">
              <a16:creationId xmlns:a16="http://schemas.microsoft.com/office/drawing/2014/main" id="{00000000-0008-0000-4600-00000C840000}"/>
            </a:ext>
          </a:extLst>
        </xdr:cNvPr>
        <xdr:cNvSpPr txBox="1">
          <a:spLocks noChangeArrowheads="1"/>
        </xdr:cNvSpPr>
      </xdr:nvSpPr>
      <xdr:spPr bwMode="auto">
        <a:xfrm>
          <a:off x="5057774" y="2095500"/>
          <a:ext cx="695325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CO" sz="1000" b="1" i="0" strike="noStrike">
              <a:solidFill>
                <a:srgbClr val="000000"/>
              </a:solidFill>
              <a:latin typeface="Arial"/>
              <a:cs typeface="Arial"/>
            </a:rPr>
            <a:t>31/08/2008</a:t>
          </a:r>
        </a:p>
      </xdr:txBody>
    </xdr:sp>
    <xdr:clientData/>
  </xdr:twoCellAnchor>
  <xdr:twoCellAnchor editAs="oneCell">
    <xdr:from>
      <xdr:col>1</xdr:col>
      <xdr:colOff>181868</xdr:colOff>
      <xdr:row>22</xdr:row>
      <xdr:rowOff>95249</xdr:rowOff>
    </xdr:from>
    <xdr:to>
      <xdr:col>4</xdr:col>
      <xdr:colOff>1466850</xdr:colOff>
      <xdr:row>24</xdr:row>
      <xdr:rowOff>104774</xdr:rowOff>
    </xdr:to>
    <xdr:pic>
      <xdr:nvPicPr>
        <xdr:cNvPr id="197634" name="Picture 2">
          <a:extLst>
            <a:ext uri="{FF2B5EF4-FFF2-40B4-BE49-F238E27FC236}">
              <a16:creationId xmlns:a16="http://schemas.microsoft.com/office/drawing/2014/main" id="{00000000-0008-0000-4600-00000204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43868" y="3305174"/>
          <a:ext cx="5656957" cy="3333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542925</xdr:colOff>
      <xdr:row>26</xdr:row>
      <xdr:rowOff>66675</xdr:rowOff>
    </xdr:from>
    <xdr:to>
      <xdr:col>3</xdr:col>
      <xdr:colOff>876300</xdr:colOff>
      <xdr:row>29</xdr:row>
      <xdr:rowOff>57150</xdr:rowOff>
    </xdr:to>
    <xdr:pic>
      <xdr:nvPicPr>
        <xdr:cNvPr id="197635" name="Picture 3">
          <a:extLst>
            <a:ext uri="{FF2B5EF4-FFF2-40B4-BE49-F238E27FC236}">
              <a16:creationId xmlns:a16="http://schemas.microsoft.com/office/drawing/2014/main" id="{00000000-0008-0000-4600-00000304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14625" y="3924300"/>
          <a:ext cx="1895475" cy="4762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1190625</xdr:colOff>
      <xdr:row>32</xdr:row>
      <xdr:rowOff>28575</xdr:rowOff>
    </xdr:from>
    <xdr:to>
      <xdr:col>4</xdr:col>
      <xdr:colOff>466725</xdr:colOff>
      <xdr:row>36</xdr:row>
      <xdr:rowOff>85725</xdr:rowOff>
    </xdr:to>
    <xdr:pic>
      <xdr:nvPicPr>
        <xdr:cNvPr id="197636" name="Picture 4">
          <a:extLst>
            <a:ext uri="{FF2B5EF4-FFF2-40B4-BE49-F238E27FC236}">
              <a16:creationId xmlns:a16="http://schemas.microsoft.com/office/drawing/2014/main" id="{00000000-0008-0000-4600-00000404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52625" y="4857750"/>
          <a:ext cx="3648075" cy="7048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466725</xdr:colOff>
      <xdr:row>39</xdr:row>
      <xdr:rowOff>19050</xdr:rowOff>
    </xdr:from>
    <xdr:to>
      <xdr:col>4</xdr:col>
      <xdr:colOff>1228725</xdr:colOff>
      <xdr:row>44</xdr:row>
      <xdr:rowOff>133350</xdr:rowOff>
    </xdr:to>
    <xdr:pic>
      <xdr:nvPicPr>
        <xdr:cNvPr id="197637" name="Picture 5">
          <a:extLst>
            <a:ext uri="{FF2B5EF4-FFF2-40B4-BE49-F238E27FC236}">
              <a16:creationId xmlns:a16="http://schemas.microsoft.com/office/drawing/2014/main" id="{00000000-0008-0000-4600-00000504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228725" y="5981700"/>
          <a:ext cx="5133975" cy="9239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514350</xdr:colOff>
      <xdr:row>47</xdr:row>
      <xdr:rowOff>38100</xdr:rowOff>
    </xdr:from>
    <xdr:to>
      <xdr:col>4</xdr:col>
      <xdr:colOff>1352550</xdr:colOff>
      <xdr:row>54</xdr:row>
      <xdr:rowOff>76200</xdr:rowOff>
    </xdr:to>
    <xdr:pic>
      <xdr:nvPicPr>
        <xdr:cNvPr id="197638" name="Picture 6">
          <a:extLst>
            <a:ext uri="{FF2B5EF4-FFF2-40B4-BE49-F238E27FC236}">
              <a16:creationId xmlns:a16="http://schemas.microsoft.com/office/drawing/2014/main" id="{00000000-0008-0000-4600-00000604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276350" y="7296150"/>
          <a:ext cx="5210175" cy="1171575"/>
        </a:xfrm>
        <a:prstGeom prst="rect">
          <a:avLst/>
        </a:prstGeom>
        <a:noFill/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19</xdr:row>
      <xdr:rowOff>0</xdr:rowOff>
    </xdr:from>
    <xdr:to>
      <xdr:col>5</xdr:col>
      <xdr:colOff>9525</xdr:colOff>
      <xdr:row>19</xdr:row>
      <xdr:rowOff>0</xdr:rowOff>
    </xdr:to>
    <xdr:sp macro="" textlink="">
      <xdr:nvSpPr>
        <xdr:cNvPr id="331436" name="Line 1">
          <a:extLst>
            <a:ext uri="{FF2B5EF4-FFF2-40B4-BE49-F238E27FC236}">
              <a16:creationId xmlns:a16="http://schemas.microsoft.com/office/drawing/2014/main" id="{00000000-0008-0000-4700-0000AC0E0500}"/>
            </a:ext>
          </a:extLst>
        </xdr:cNvPr>
        <xdr:cNvSpPr>
          <a:spLocks noChangeShapeType="1"/>
        </xdr:cNvSpPr>
      </xdr:nvSpPr>
      <xdr:spPr bwMode="auto">
        <a:xfrm>
          <a:off x="1428750" y="2057400"/>
          <a:ext cx="3990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19050</xdr:colOff>
      <xdr:row>18</xdr:row>
      <xdr:rowOff>152400</xdr:rowOff>
    </xdr:from>
    <xdr:to>
      <xdr:col>2</xdr:col>
      <xdr:colOff>19050</xdr:colOff>
      <xdr:row>21</xdr:row>
      <xdr:rowOff>57150</xdr:rowOff>
    </xdr:to>
    <xdr:sp macro="" textlink="">
      <xdr:nvSpPr>
        <xdr:cNvPr id="331437" name="Line 2">
          <a:extLst>
            <a:ext uri="{FF2B5EF4-FFF2-40B4-BE49-F238E27FC236}">
              <a16:creationId xmlns:a16="http://schemas.microsoft.com/office/drawing/2014/main" id="{00000000-0008-0000-4700-0000AD0E0500}"/>
            </a:ext>
          </a:extLst>
        </xdr:cNvPr>
        <xdr:cNvSpPr>
          <a:spLocks noChangeShapeType="1"/>
        </xdr:cNvSpPr>
      </xdr:nvSpPr>
      <xdr:spPr bwMode="auto">
        <a:xfrm>
          <a:off x="1428750" y="2047875"/>
          <a:ext cx="0" cy="390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5</xdr:col>
      <xdr:colOff>9525</xdr:colOff>
      <xdr:row>16</xdr:row>
      <xdr:rowOff>95250</xdr:rowOff>
    </xdr:from>
    <xdr:to>
      <xdr:col>5</xdr:col>
      <xdr:colOff>9525</xdr:colOff>
      <xdr:row>19</xdr:row>
      <xdr:rowOff>0</xdr:rowOff>
    </xdr:to>
    <xdr:sp macro="" textlink="">
      <xdr:nvSpPr>
        <xdr:cNvPr id="331438" name="Line 3">
          <a:extLst>
            <a:ext uri="{FF2B5EF4-FFF2-40B4-BE49-F238E27FC236}">
              <a16:creationId xmlns:a16="http://schemas.microsoft.com/office/drawing/2014/main" id="{00000000-0008-0000-4700-0000AE0E0500}"/>
            </a:ext>
          </a:extLst>
        </xdr:cNvPr>
        <xdr:cNvSpPr>
          <a:spLocks noChangeShapeType="1"/>
        </xdr:cNvSpPr>
      </xdr:nvSpPr>
      <xdr:spPr bwMode="auto">
        <a:xfrm flipV="1">
          <a:off x="5419725" y="1666875"/>
          <a:ext cx="0" cy="390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1114425</xdr:colOff>
      <xdr:row>23</xdr:row>
      <xdr:rowOff>57150</xdr:rowOff>
    </xdr:from>
    <xdr:to>
      <xdr:col>2</xdr:col>
      <xdr:colOff>285750</xdr:colOff>
      <xdr:row>24</xdr:row>
      <xdr:rowOff>76200</xdr:rowOff>
    </xdr:to>
    <xdr:sp macro="" textlink="">
      <xdr:nvSpPr>
        <xdr:cNvPr id="34820" name="Text Box 4">
          <a:extLst>
            <a:ext uri="{FF2B5EF4-FFF2-40B4-BE49-F238E27FC236}">
              <a16:creationId xmlns:a16="http://schemas.microsoft.com/office/drawing/2014/main" id="{00000000-0008-0000-4700-000004880000}"/>
            </a:ext>
          </a:extLst>
        </xdr:cNvPr>
        <xdr:cNvSpPr txBox="1">
          <a:spLocks noChangeArrowheads="1"/>
        </xdr:cNvSpPr>
      </xdr:nvSpPr>
      <xdr:spPr bwMode="auto">
        <a:xfrm>
          <a:off x="1114425" y="2762250"/>
          <a:ext cx="58102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es-CO" sz="1000" b="1" i="0" strike="noStrike">
              <a:solidFill>
                <a:srgbClr val="000000"/>
              </a:solidFill>
              <a:latin typeface="Arial"/>
              <a:cs typeface="Arial"/>
            </a:rPr>
            <a:t>VP</a:t>
          </a:r>
        </a:p>
        <a:p>
          <a:pPr algn="ctr" rtl="0">
            <a:defRPr sz="1000"/>
          </a:pPr>
          <a:endParaRPr lang="es-CO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2</xdr:col>
      <xdr:colOff>609600</xdr:colOff>
      <xdr:row>20</xdr:row>
      <xdr:rowOff>9525</xdr:rowOff>
    </xdr:from>
    <xdr:to>
      <xdr:col>4</xdr:col>
      <xdr:colOff>495300</xdr:colOff>
      <xdr:row>20</xdr:row>
      <xdr:rowOff>9525</xdr:rowOff>
    </xdr:to>
    <xdr:sp macro="" textlink="">
      <xdr:nvSpPr>
        <xdr:cNvPr id="331440" name="Line 5">
          <a:extLst>
            <a:ext uri="{FF2B5EF4-FFF2-40B4-BE49-F238E27FC236}">
              <a16:creationId xmlns:a16="http://schemas.microsoft.com/office/drawing/2014/main" id="{00000000-0008-0000-4700-0000B00E0500}"/>
            </a:ext>
          </a:extLst>
        </xdr:cNvPr>
        <xdr:cNvSpPr>
          <a:spLocks noChangeShapeType="1"/>
        </xdr:cNvSpPr>
      </xdr:nvSpPr>
      <xdr:spPr bwMode="auto">
        <a:xfrm>
          <a:off x="2019300" y="2228850"/>
          <a:ext cx="2590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514350</xdr:colOff>
      <xdr:row>19</xdr:row>
      <xdr:rowOff>66675</xdr:rowOff>
    </xdr:from>
    <xdr:to>
      <xdr:col>4</xdr:col>
      <xdr:colOff>523875</xdr:colOff>
      <xdr:row>20</xdr:row>
      <xdr:rowOff>28575</xdr:rowOff>
    </xdr:to>
    <xdr:sp macro="" textlink="">
      <xdr:nvSpPr>
        <xdr:cNvPr id="331441" name="Line 6">
          <a:extLst>
            <a:ext uri="{FF2B5EF4-FFF2-40B4-BE49-F238E27FC236}">
              <a16:creationId xmlns:a16="http://schemas.microsoft.com/office/drawing/2014/main" id="{00000000-0008-0000-4700-0000B10E0500}"/>
            </a:ext>
          </a:extLst>
        </xdr:cNvPr>
        <xdr:cNvSpPr>
          <a:spLocks noChangeShapeType="1"/>
        </xdr:cNvSpPr>
      </xdr:nvSpPr>
      <xdr:spPr bwMode="auto">
        <a:xfrm flipV="1">
          <a:off x="4629150" y="2124075"/>
          <a:ext cx="9525" cy="123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609600</xdr:colOff>
      <xdr:row>19</xdr:row>
      <xdr:rowOff>57150</xdr:rowOff>
    </xdr:from>
    <xdr:to>
      <xdr:col>2</xdr:col>
      <xdr:colOff>619125</xdr:colOff>
      <xdr:row>20</xdr:row>
      <xdr:rowOff>9525</xdr:rowOff>
    </xdr:to>
    <xdr:sp macro="" textlink="">
      <xdr:nvSpPr>
        <xdr:cNvPr id="331442" name="Line 7">
          <a:extLst>
            <a:ext uri="{FF2B5EF4-FFF2-40B4-BE49-F238E27FC236}">
              <a16:creationId xmlns:a16="http://schemas.microsoft.com/office/drawing/2014/main" id="{00000000-0008-0000-4700-0000B20E0500}"/>
            </a:ext>
          </a:extLst>
        </xdr:cNvPr>
        <xdr:cNvSpPr>
          <a:spLocks noChangeShapeType="1"/>
        </xdr:cNvSpPr>
      </xdr:nvSpPr>
      <xdr:spPr bwMode="auto">
        <a:xfrm flipH="1" flipV="1">
          <a:off x="2019300" y="2114550"/>
          <a:ext cx="9525" cy="114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1247775</xdr:colOff>
      <xdr:row>20</xdr:row>
      <xdr:rowOff>76199</xdr:rowOff>
    </xdr:from>
    <xdr:to>
      <xdr:col>3</xdr:col>
      <xdr:colOff>1381125</xdr:colOff>
      <xdr:row>22</xdr:row>
      <xdr:rowOff>9525</xdr:rowOff>
    </xdr:to>
    <xdr:sp macro="" textlink="">
      <xdr:nvSpPr>
        <xdr:cNvPr id="34824" name="Text Box 8">
          <a:extLst>
            <a:ext uri="{FF2B5EF4-FFF2-40B4-BE49-F238E27FC236}">
              <a16:creationId xmlns:a16="http://schemas.microsoft.com/office/drawing/2014/main" id="{00000000-0008-0000-4700-000008880000}"/>
            </a:ext>
          </a:extLst>
        </xdr:cNvPr>
        <xdr:cNvSpPr txBox="1">
          <a:spLocks noChangeArrowheads="1"/>
        </xdr:cNvSpPr>
      </xdr:nvSpPr>
      <xdr:spPr bwMode="auto">
        <a:xfrm>
          <a:off x="2657475" y="2447924"/>
          <a:ext cx="1438275" cy="2571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es-CO" sz="1000" b="1" i="0" strike="noStrike">
              <a:solidFill>
                <a:srgbClr val="000000"/>
              </a:solidFill>
              <a:latin typeface="Arial"/>
              <a:cs typeface="Arial"/>
            </a:rPr>
            <a:t>días al vcto. = 111</a:t>
          </a:r>
        </a:p>
      </xdr:txBody>
    </xdr:sp>
    <xdr:clientData/>
  </xdr:twoCellAnchor>
  <xdr:twoCellAnchor>
    <xdr:from>
      <xdr:col>4</xdr:col>
      <xdr:colOff>1200149</xdr:colOff>
      <xdr:row>14</xdr:row>
      <xdr:rowOff>38100</xdr:rowOff>
    </xdr:from>
    <xdr:to>
      <xdr:col>5</xdr:col>
      <xdr:colOff>590550</xdr:colOff>
      <xdr:row>16</xdr:row>
      <xdr:rowOff>47625</xdr:rowOff>
    </xdr:to>
    <xdr:sp macro="" textlink="">
      <xdr:nvSpPr>
        <xdr:cNvPr id="34825" name="Text Box 9">
          <a:extLst>
            <a:ext uri="{FF2B5EF4-FFF2-40B4-BE49-F238E27FC236}">
              <a16:creationId xmlns:a16="http://schemas.microsoft.com/office/drawing/2014/main" id="{00000000-0008-0000-4700-000009880000}"/>
            </a:ext>
          </a:extLst>
        </xdr:cNvPr>
        <xdr:cNvSpPr txBox="1">
          <a:spLocks noChangeArrowheads="1"/>
        </xdr:cNvSpPr>
      </xdr:nvSpPr>
      <xdr:spPr bwMode="auto">
        <a:xfrm>
          <a:off x="6267449" y="2933700"/>
          <a:ext cx="952501" cy="3333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es-CO" sz="1000" b="1" i="0" strike="noStrike">
              <a:solidFill>
                <a:srgbClr val="000000"/>
              </a:solidFill>
              <a:latin typeface="Arial"/>
              <a:cs typeface="Arial"/>
            </a:rPr>
            <a:t>VF= 103,441</a:t>
          </a:r>
        </a:p>
      </xdr:txBody>
    </xdr:sp>
    <xdr:clientData/>
  </xdr:twoCellAnchor>
  <xdr:twoCellAnchor>
    <xdr:from>
      <xdr:col>2</xdr:col>
      <xdr:colOff>809625</xdr:colOff>
      <xdr:row>15</xdr:row>
      <xdr:rowOff>114299</xdr:rowOff>
    </xdr:from>
    <xdr:to>
      <xdr:col>3</xdr:col>
      <xdr:colOff>790575</xdr:colOff>
      <xdr:row>17</xdr:row>
      <xdr:rowOff>9524</xdr:rowOff>
    </xdr:to>
    <xdr:sp macro="" textlink="">
      <xdr:nvSpPr>
        <xdr:cNvPr id="34826" name="Text Box 10">
          <a:extLst>
            <a:ext uri="{FF2B5EF4-FFF2-40B4-BE49-F238E27FC236}">
              <a16:creationId xmlns:a16="http://schemas.microsoft.com/office/drawing/2014/main" id="{00000000-0008-0000-4700-00000A880000}"/>
            </a:ext>
          </a:extLst>
        </xdr:cNvPr>
        <xdr:cNvSpPr txBox="1">
          <a:spLocks noChangeArrowheads="1"/>
        </xdr:cNvSpPr>
      </xdr:nvSpPr>
      <xdr:spPr bwMode="auto">
        <a:xfrm>
          <a:off x="2981325" y="3171824"/>
          <a:ext cx="1285875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es-CO" sz="1000" b="1" i="0" strike="noStrike">
              <a:solidFill>
                <a:srgbClr val="000000"/>
              </a:solidFill>
              <a:latin typeface="Arial"/>
              <a:cs typeface="Arial"/>
            </a:rPr>
            <a:t>      I%= 6.882% SV</a:t>
          </a:r>
        </a:p>
        <a:p>
          <a:pPr algn="ctr" rtl="0">
            <a:defRPr sz="1000"/>
          </a:pPr>
          <a:endParaRPr lang="es-CO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1019175</xdr:colOff>
      <xdr:row>21</xdr:row>
      <xdr:rowOff>66674</xdr:rowOff>
    </xdr:from>
    <xdr:to>
      <xdr:col>2</xdr:col>
      <xdr:colOff>466725</xdr:colOff>
      <xdr:row>22</xdr:row>
      <xdr:rowOff>142874</xdr:rowOff>
    </xdr:to>
    <xdr:sp macro="" textlink="">
      <xdr:nvSpPr>
        <xdr:cNvPr id="34827" name="Text Box 11">
          <a:extLst>
            <a:ext uri="{FF2B5EF4-FFF2-40B4-BE49-F238E27FC236}">
              <a16:creationId xmlns:a16="http://schemas.microsoft.com/office/drawing/2014/main" id="{00000000-0008-0000-4700-00000B880000}"/>
            </a:ext>
          </a:extLst>
        </xdr:cNvPr>
        <xdr:cNvSpPr txBox="1">
          <a:spLocks noChangeArrowheads="1"/>
        </xdr:cNvSpPr>
      </xdr:nvSpPr>
      <xdr:spPr bwMode="auto">
        <a:xfrm>
          <a:off x="1019175" y="2447924"/>
          <a:ext cx="8572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ctr" rtl="0">
            <a:defRPr sz="1000"/>
          </a:pPr>
          <a:r>
            <a:rPr lang="es-CO" sz="1050" b="1" i="0" strike="noStrike">
              <a:solidFill>
                <a:srgbClr val="000000"/>
              </a:solidFill>
              <a:latin typeface="Arial"/>
              <a:cs typeface="Arial"/>
            </a:rPr>
            <a:t>29/08/2010</a:t>
          </a:r>
        </a:p>
      </xdr:txBody>
    </xdr:sp>
    <xdr:clientData/>
  </xdr:twoCellAnchor>
  <xdr:twoCellAnchor>
    <xdr:from>
      <xdr:col>4</xdr:col>
      <xdr:colOff>914400</xdr:colOff>
      <xdr:row>19</xdr:row>
      <xdr:rowOff>57150</xdr:rowOff>
    </xdr:from>
    <xdr:to>
      <xdr:col>5</xdr:col>
      <xdr:colOff>342900</xdr:colOff>
      <xdr:row>20</xdr:row>
      <xdr:rowOff>114300</xdr:rowOff>
    </xdr:to>
    <xdr:sp macro="" textlink="">
      <xdr:nvSpPr>
        <xdr:cNvPr id="34828" name="Text Box 12">
          <a:extLst>
            <a:ext uri="{FF2B5EF4-FFF2-40B4-BE49-F238E27FC236}">
              <a16:creationId xmlns:a16="http://schemas.microsoft.com/office/drawing/2014/main" id="{00000000-0008-0000-4700-00000C880000}"/>
            </a:ext>
          </a:extLst>
        </xdr:cNvPr>
        <xdr:cNvSpPr txBox="1">
          <a:spLocks noChangeArrowheads="1"/>
        </xdr:cNvSpPr>
      </xdr:nvSpPr>
      <xdr:spPr bwMode="auto">
        <a:xfrm>
          <a:off x="5029200" y="2114550"/>
          <a:ext cx="72390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ctr" rtl="0">
            <a:defRPr sz="1000"/>
          </a:pPr>
          <a:r>
            <a:rPr lang="es-CO" sz="1050" b="1" i="0" strike="noStrike">
              <a:solidFill>
                <a:srgbClr val="000000"/>
              </a:solidFill>
              <a:latin typeface="Arial"/>
              <a:cs typeface="Arial"/>
            </a:rPr>
            <a:t>20/12/2010</a:t>
          </a:r>
        </a:p>
      </xdr:txBody>
    </xdr:sp>
    <xdr:clientData/>
  </xdr:twoCellAnchor>
  <xdr:twoCellAnchor>
    <xdr:from>
      <xdr:col>1</xdr:col>
      <xdr:colOff>352427</xdr:colOff>
      <xdr:row>18</xdr:row>
      <xdr:rowOff>152399</xdr:rowOff>
    </xdr:from>
    <xdr:to>
      <xdr:col>2</xdr:col>
      <xdr:colOff>9525</xdr:colOff>
      <xdr:row>19</xdr:row>
      <xdr:rowOff>0</xdr:rowOff>
    </xdr:to>
    <xdr:cxnSp macro="">
      <xdr:nvCxnSpPr>
        <xdr:cNvPr id="16" name="15 Conector recto">
          <a:extLst>
            <a:ext uri="{FF2B5EF4-FFF2-40B4-BE49-F238E27FC236}">
              <a16:creationId xmlns:a16="http://schemas.microsoft.com/office/drawing/2014/main" id="{00000000-0008-0000-4700-000010000000}"/>
            </a:ext>
          </a:extLst>
        </xdr:cNvPr>
        <xdr:cNvCxnSpPr/>
      </xdr:nvCxnSpPr>
      <xdr:spPr>
        <a:xfrm rot="10800000">
          <a:off x="1114427" y="3695699"/>
          <a:ext cx="1066798" cy="9526"/>
        </a:xfrm>
        <a:prstGeom prst="line">
          <a:avLst/>
        </a:prstGeom>
        <a:ln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352425</xdr:colOff>
      <xdr:row>18</xdr:row>
      <xdr:rowOff>152400</xdr:rowOff>
    </xdr:from>
    <xdr:to>
      <xdr:col>1</xdr:col>
      <xdr:colOff>352425</xdr:colOff>
      <xdr:row>21</xdr:row>
      <xdr:rowOff>57150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00000000-0008-0000-4700-000012000000}"/>
            </a:ext>
          </a:extLst>
        </xdr:cNvPr>
        <xdr:cNvSpPr>
          <a:spLocks noChangeShapeType="1"/>
        </xdr:cNvSpPr>
      </xdr:nvSpPr>
      <xdr:spPr bwMode="auto">
        <a:xfrm>
          <a:off x="1114425" y="3695700"/>
          <a:ext cx="0" cy="542925"/>
        </a:xfrm>
        <a:prstGeom prst="line">
          <a:avLst/>
        </a:prstGeom>
        <a:noFill/>
        <a:ln w="9525">
          <a:solidFill>
            <a:srgbClr val="000000"/>
          </a:solidFill>
          <a:prstDash val="lgDashDotDot"/>
          <a:round/>
          <a:headEnd/>
          <a:tailEnd type="triangle" w="med" len="med"/>
        </a:ln>
      </xdr:spPr>
    </xdr:sp>
    <xdr:clientData/>
  </xdr:twoCellAnchor>
  <xdr:twoCellAnchor>
    <xdr:from>
      <xdr:col>0</xdr:col>
      <xdr:colOff>476250</xdr:colOff>
      <xdr:row>21</xdr:row>
      <xdr:rowOff>38100</xdr:rowOff>
    </xdr:from>
    <xdr:to>
      <xdr:col>1</xdr:col>
      <xdr:colOff>771525</xdr:colOff>
      <xdr:row>23</xdr:row>
      <xdr:rowOff>85725</xdr:rowOff>
    </xdr:to>
    <xdr:sp macro="" textlink="">
      <xdr:nvSpPr>
        <xdr:cNvPr id="19" name="Text Box 11">
          <a:extLst>
            <a:ext uri="{FF2B5EF4-FFF2-40B4-BE49-F238E27FC236}">
              <a16:creationId xmlns:a16="http://schemas.microsoft.com/office/drawing/2014/main" id="{00000000-0008-0000-4700-000013000000}"/>
            </a:ext>
          </a:extLst>
        </xdr:cNvPr>
        <xdr:cNvSpPr txBox="1">
          <a:spLocks noChangeArrowheads="1"/>
        </xdr:cNvSpPr>
      </xdr:nvSpPr>
      <xdr:spPr bwMode="auto">
        <a:xfrm>
          <a:off x="476250" y="4219575"/>
          <a:ext cx="1057275" cy="371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ctr" rtl="0">
            <a:defRPr sz="1000"/>
          </a:pPr>
          <a:r>
            <a:rPr lang="es-CO" sz="1050" b="1" i="0" strike="noStrike">
              <a:solidFill>
                <a:srgbClr val="000000"/>
              </a:solidFill>
              <a:latin typeface="Arial"/>
              <a:cs typeface="Arial"/>
            </a:rPr>
            <a:t>fecha emisión 20-06-2010</a:t>
          </a:r>
        </a:p>
        <a:p>
          <a:pPr algn="ctr" rtl="0">
            <a:defRPr sz="1000"/>
          </a:pPr>
          <a:endParaRPr lang="es-CO" sz="105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</xdr:col>
      <xdr:colOff>771525</xdr:colOff>
      <xdr:row>27</xdr:row>
      <xdr:rowOff>77223</xdr:rowOff>
    </xdr:from>
    <xdr:to>
      <xdr:col>4</xdr:col>
      <xdr:colOff>857250</xdr:colOff>
      <xdr:row>42</xdr:row>
      <xdr:rowOff>123825</xdr:rowOff>
    </xdr:to>
    <xdr:pic>
      <xdr:nvPicPr>
        <xdr:cNvPr id="198658" name="Picture 2">
          <a:extLst>
            <a:ext uri="{FF2B5EF4-FFF2-40B4-BE49-F238E27FC236}">
              <a16:creationId xmlns:a16="http://schemas.microsoft.com/office/drawing/2014/main" id="{00000000-0008-0000-4700-0000020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33525" y="5230248"/>
          <a:ext cx="4391025" cy="2475477"/>
        </a:xfrm>
        <a:prstGeom prst="rect">
          <a:avLst/>
        </a:prstGeom>
        <a:noFill/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</xdr:colOff>
      <xdr:row>20</xdr:row>
      <xdr:rowOff>0</xdr:rowOff>
    </xdr:from>
    <xdr:to>
      <xdr:col>6</xdr:col>
      <xdr:colOff>9525</xdr:colOff>
      <xdr:row>20</xdr:row>
      <xdr:rowOff>0</xdr:rowOff>
    </xdr:to>
    <xdr:sp macro="" textlink="">
      <xdr:nvSpPr>
        <xdr:cNvPr id="356698" name="Line 1">
          <a:extLst>
            <a:ext uri="{FF2B5EF4-FFF2-40B4-BE49-F238E27FC236}">
              <a16:creationId xmlns:a16="http://schemas.microsoft.com/office/drawing/2014/main" id="{00000000-0008-0000-4800-00005A710500}"/>
            </a:ext>
          </a:extLst>
        </xdr:cNvPr>
        <xdr:cNvSpPr>
          <a:spLocks noChangeShapeType="1"/>
        </xdr:cNvSpPr>
      </xdr:nvSpPr>
      <xdr:spPr bwMode="auto">
        <a:xfrm>
          <a:off x="2057400" y="2114550"/>
          <a:ext cx="3190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19050</xdr:colOff>
      <xdr:row>20</xdr:row>
      <xdr:rowOff>9525</xdr:rowOff>
    </xdr:from>
    <xdr:to>
      <xdr:col>3</xdr:col>
      <xdr:colOff>19050</xdr:colOff>
      <xdr:row>22</xdr:row>
      <xdr:rowOff>76200</xdr:rowOff>
    </xdr:to>
    <xdr:sp macro="" textlink="">
      <xdr:nvSpPr>
        <xdr:cNvPr id="356699" name="Line 2">
          <a:extLst>
            <a:ext uri="{FF2B5EF4-FFF2-40B4-BE49-F238E27FC236}">
              <a16:creationId xmlns:a16="http://schemas.microsoft.com/office/drawing/2014/main" id="{00000000-0008-0000-4800-00005B710500}"/>
            </a:ext>
          </a:extLst>
        </xdr:cNvPr>
        <xdr:cNvSpPr>
          <a:spLocks noChangeShapeType="1"/>
        </xdr:cNvSpPr>
      </xdr:nvSpPr>
      <xdr:spPr bwMode="auto">
        <a:xfrm>
          <a:off x="2057400" y="2124075"/>
          <a:ext cx="0" cy="390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6</xdr:col>
      <xdr:colOff>9525</xdr:colOff>
      <xdr:row>17</xdr:row>
      <xdr:rowOff>95250</xdr:rowOff>
    </xdr:from>
    <xdr:to>
      <xdr:col>6</xdr:col>
      <xdr:colOff>9525</xdr:colOff>
      <xdr:row>20</xdr:row>
      <xdr:rowOff>0</xdr:rowOff>
    </xdr:to>
    <xdr:sp macro="" textlink="">
      <xdr:nvSpPr>
        <xdr:cNvPr id="356700" name="Line 3">
          <a:extLst>
            <a:ext uri="{FF2B5EF4-FFF2-40B4-BE49-F238E27FC236}">
              <a16:creationId xmlns:a16="http://schemas.microsoft.com/office/drawing/2014/main" id="{00000000-0008-0000-4800-00005C710500}"/>
            </a:ext>
          </a:extLst>
        </xdr:cNvPr>
        <xdr:cNvSpPr>
          <a:spLocks noChangeShapeType="1"/>
        </xdr:cNvSpPr>
      </xdr:nvSpPr>
      <xdr:spPr bwMode="auto">
        <a:xfrm flipV="1">
          <a:off x="5248275" y="1724025"/>
          <a:ext cx="0" cy="390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866775</xdr:colOff>
      <xdr:row>24</xdr:row>
      <xdr:rowOff>95249</xdr:rowOff>
    </xdr:from>
    <xdr:to>
      <xdr:col>3</xdr:col>
      <xdr:colOff>228600</xdr:colOff>
      <xdr:row>25</xdr:row>
      <xdr:rowOff>152399</xdr:rowOff>
    </xdr:to>
    <xdr:sp macro="" textlink="">
      <xdr:nvSpPr>
        <xdr:cNvPr id="35844" name="Text Box 4">
          <a:extLst>
            <a:ext uri="{FF2B5EF4-FFF2-40B4-BE49-F238E27FC236}">
              <a16:creationId xmlns:a16="http://schemas.microsoft.com/office/drawing/2014/main" id="{00000000-0008-0000-4800-0000048C0000}"/>
            </a:ext>
          </a:extLst>
        </xdr:cNvPr>
        <xdr:cNvSpPr txBox="1">
          <a:spLocks noChangeArrowheads="1"/>
        </xdr:cNvSpPr>
      </xdr:nvSpPr>
      <xdr:spPr bwMode="auto">
        <a:xfrm>
          <a:off x="2124075" y="4752974"/>
          <a:ext cx="41910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CO" sz="1000" b="1" i="0" strike="noStrike">
              <a:solidFill>
                <a:srgbClr val="000000"/>
              </a:solidFill>
              <a:latin typeface="Arial"/>
              <a:cs typeface="Arial"/>
            </a:rPr>
            <a:t>VPN=?</a:t>
          </a:r>
        </a:p>
      </xdr:txBody>
    </xdr:sp>
    <xdr:clientData/>
  </xdr:twoCellAnchor>
  <xdr:twoCellAnchor>
    <xdr:from>
      <xdr:col>3</xdr:col>
      <xdr:colOff>561975</xdr:colOff>
      <xdr:row>20</xdr:row>
      <xdr:rowOff>0</xdr:rowOff>
    </xdr:from>
    <xdr:to>
      <xdr:col>5</xdr:col>
      <xdr:colOff>447675</xdr:colOff>
      <xdr:row>20</xdr:row>
      <xdr:rowOff>0</xdr:rowOff>
    </xdr:to>
    <xdr:sp macro="" textlink="">
      <xdr:nvSpPr>
        <xdr:cNvPr id="356702" name="Line 5">
          <a:extLst>
            <a:ext uri="{FF2B5EF4-FFF2-40B4-BE49-F238E27FC236}">
              <a16:creationId xmlns:a16="http://schemas.microsoft.com/office/drawing/2014/main" id="{00000000-0008-0000-4800-00005E710500}"/>
            </a:ext>
          </a:extLst>
        </xdr:cNvPr>
        <xdr:cNvSpPr>
          <a:spLocks noChangeShapeType="1"/>
        </xdr:cNvSpPr>
      </xdr:nvSpPr>
      <xdr:spPr bwMode="auto">
        <a:xfrm>
          <a:off x="2600325" y="2114550"/>
          <a:ext cx="2324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1514474</xdr:colOff>
      <xdr:row>23</xdr:row>
      <xdr:rowOff>104774</xdr:rowOff>
    </xdr:from>
    <xdr:to>
      <xdr:col>4</xdr:col>
      <xdr:colOff>1247774</xdr:colOff>
      <xdr:row>25</xdr:row>
      <xdr:rowOff>38100</xdr:rowOff>
    </xdr:to>
    <xdr:sp macro="" textlink="">
      <xdr:nvSpPr>
        <xdr:cNvPr id="35846" name="Text Box 6">
          <a:extLst>
            <a:ext uri="{FF2B5EF4-FFF2-40B4-BE49-F238E27FC236}">
              <a16:creationId xmlns:a16="http://schemas.microsoft.com/office/drawing/2014/main" id="{00000000-0008-0000-4800-0000068C0000}"/>
            </a:ext>
          </a:extLst>
        </xdr:cNvPr>
        <xdr:cNvSpPr txBox="1">
          <a:spLocks noChangeArrowheads="1"/>
        </xdr:cNvSpPr>
      </xdr:nvSpPr>
      <xdr:spPr bwMode="auto">
        <a:xfrm>
          <a:off x="3829049" y="4600574"/>
          <a:ext cx="1914525" cy="2571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s-CO" sz="1000" b="1" i="0" strike="noStrike">
              <a:solidFill>
                <a:srgbClr val="000000"/>
              </a:solidFill>
              <a:latin typeface="Arial"/>
              <a:cs typeface="Arial"/>
            </a:rPr>
            <a:t>Días totales = 946</a:t>
          </a:r>
        </a:p>
      </xdr:txBody>
    </xdr:sp>
    <xdr:clientData/>
  </xdr:twoCellAnchor>
  <xdr:twoCellAnchor>
    <xdr:from>
      <xdr:col>5</xdr:col>
      <xdr:colOff>809625</xdr:colOff>
      <xdr:row>15</xdr:row>
      <xdr:rowOff>152399</xdr:rowOff>
    </xdr:from>
    <xdr:to>
      <xdr:col>6</xdr:col>
      <xdr:colOff>533400</xdr:colOff>
      <xdr:row>17</xdr:row>
      <xdr:rowOff>85724</xdr:rowOff>
    </xdr:to>
    <xdr:sp macro="" textlink="">
      <xdr:nvSpPr>
        <xdr:cNvPr id="35847" name="Text Box 7">
          <a:extLst>
            <a:ext uri="{FF2B5EF4-FFF2-40B4-BE49-F238E27FC236}">
              <a16:creationId xmlns:a16="http://schemas.microsoft.com/office/drawing/2014/main" id="{00000000-0008-0000-4800-0000078C0000}"/>
            </a:ext>
          </a:extLst>
        </xdr:cNvPr>
        <xdr:cNvSpPr txBox="1">
          <a:spLocks noChangeArrowheads="1"/>
        </xdr:cNvSpPr>
      </xdr:nvSpPr>
      <xdr:spPr bwMode="auto">
        <a:xfrm>
          <a:off x="6305550" y="2400299"/>
          <a:ext cx="10572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es-CO" sz="1000" b="1" i="0" strike="noStrike">
              <a:solidFill>
                <a:srgbClr val="000000"/>
              </a:solidFill>
              <a:latin typeface="Arial"/>
              <a:cs typeface="Arial"/>
            </a:rPr>
            <a:t>113%</a:t>
          </a:r>
        </a:p>
      </xdr:txBody>
    </xdr:sp>
    <xdr:clientData/>
  </xdr:twoCellAnchor>
  <xdr:twoCellAnchor>
    <xdr:from>
      <xdr:col>3</xdr:col>
      <xdr:colOff>361950</xdr:colOff>
      <xdr:row>23</xdr:row>
      <xdr:rowOff>9525</xdr:rowOff>
    </xdr:from>
    <xdr:to>
      <xdr:col>6</xdr:col>
      <xdr:colOff>38100</xdr:colOff>
      <xdr:row>23</xdr:row>
      <xdr:rowOff>19050</xdr:rowOff>
    </xdr:to>
    <xdr:sp macro="" textlink="">
      <xdr:nvSpPr>
        <xdr:cNvPr id="356705" name="Line 12">
          <a:extLst>
            <a:ext uri="{FF2B5EF4-FFF2-40B4-BE49-F238E27FC236}">
              <a16:creationId xmlns:a16="http://schemas.microsoft.com/office/drawing/2014/main" id="{00000000-0008-0000-4800-000061710500}"/>
            </a:ext>
          </a:extLst>
        </xdr:cNvPr>
        <xdr:cNvSpPr>
          <a:spLocks noChangeShapeType="1"/>
        </xdr:cNvSpPr>
      </xdr:nvSpPr>
      <xdr:spPr bwMode="auto">
        <a:xfrm flipV="1">
          <a:off x="2400300" y="2609850"/>
          <a:ext cx="287655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666750</xdr:colOff>
      <xdr:row>17</xdr:row>
      <xdr:rowOff>76200</xdr:rowOff>
    </xdr:from>
    <xdr:to>
      <xdr:col>3</xdr:col>
      <xdr:colOff>990600</xdr:colOff>
      <xdr:row>18</xdr:row>
      <xdr:rowOff>57150</xdr:rowOff>
    </xdr:to>
    <xdr:sp macro="" textlink="">
      <xdr:nvSpPr>
        <xdr:cNvPr id="35853" name="Text Box 13">
          <a:extLst>
            <a:ext uri="{FF2B5EF4-FFF2-40B4-BE49-F238E27FC236}">
              <a16:creationId xmlns:a16="http://schemas.microsoft.com/office/drawing/2014/main" id="{00000000-0008-0000-4800-00000D8C0000}"/>
            </a:ext>
          </a:extLst>
        </xdr:cNvPr>
        <xdr:cNvSpPr txBox="1">
          <a:spLocks noChangeArrowheads="1"/>
        </xdr:cNvSpPr>
      </xdr:nvSpPr>
      <xdr:spPr bwMode="auto">
        <a:xfrm>
          <a:off x="2705100" y="1704975"/>
          <a:ext cx="32385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CO" sz="1000" b="1" i="0" strike="noStrike">
              <a:solidFill>
                <a:srgbClr val="000000"/>
              </a:solidFill>
              <a:latin typeface="Arial"/>
              <a:cs typeface="Arial"/>
            </a:rPr>
            <a:t>13%</a:t>
          </a:r>
        </a:p>
      </xdr:txBody>
    </xdr:sp>
    <xdr:clientData/>
  </xdr:twoCellAnchor>
  <xdr:twoCellAnchor>
    <xdr:from>
      <xdr:col>4</xdr:col>
      <xdr:colOff>209550</xdr:colOff>
      <xdr:row>17</xdr:row>
      <xdr:rowOff>57150</xdr:rowOff>
    </xdr:from>
    <xdr:to>
      <xdr:col>4</xdr:col>
      <xdr:colOff>533400</xdr:colOff>
      <xdr:row>18</xdr:row>
      <xdr:rowOff>38100</xdr:rowOff>
    </xdr:to>
    <xdr:sp macro="" textlink="">
      <xdr:nvSpPr>
        <xdr:cNvPr id="35855" name="Text Box 15">
          <a:extLst>
            <a:ext uri="{FF2B5EF4-FFF2-40B4-BE49-F238E27FC236}">
              <a16:creationId xmlns:a16="http://schemas.microsoft.com/office/drawing/2014/main" id="{00000000-0008-0000-4800-00000F8C0000}"/>
            </a:ext>
          </a:extLst>
        </xdr:cNvPr>
        <xdr:cNvSpPr txBox="1">
          <a:spLocks noChangeArrowheads="1"/>
        </xdr:cNvSpPr>
      </xdr:nvSpPr>
      <xdr:spPr bwMode="auto">
        <a:xfrm>
          <a:off x="3924300" y="1685925"/>
          <a:ext cx="32385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CO" sz="1000" b="1" i="0" strike="noStrike">
              <a:solidFill>
                <a:srgbClr val="000000"/>
              </a:solidFill>
              <a:latin typeface="Arial"/>
              <a:cs typeface="Arial"/>
            </a:rPr>
            <a:t>13%</a:t>
          </a:r>
        </a:p>
      </xdr:txBody>
    </xdr:sp>
    <xdr:clientData/>
  </xdr:twoCellAnchor>
  <xdr:twoCellAnchor>
    <xdr:from>
      <xdr:col>3</xdr:col>
      <xdr:colOff>809625</xdr:colOff>
      <xdr:row>18</xdr:row>
      <xdr:rowOff>76200</xdr:rowOff>
    </xdr:from>
    <xdr:to>
      <xdr:col>3</xdr:col>
      <xdr:colOff>809625</xdr:colOff>
      <xdr:row>20</xdr:row>
      <xdr:rowOff>0</xdr:rowOff>
    </xdr:to>
    <xdr:sp macro="" textlink="">
      <xdr:nvSpPr>
        <xdr:cNvPr id="356708" name="Line 16">
          <a:extLst>
            <a:ext uri="{FF2B5EF4-FFF2-40B4-BE49-F238E27FC236}">
              <a16:creationId xmlns:a16="http://schemas.microsoft.com/office/drawing/2014/main" id="{00000000-0008-0000-4800-000064710500}"/>
            </a:ext>
          </a:extLst>
        </xdr:cNvPr>
        <xdr:cNvSpPr>
          <a:spLocks noChangeShapeType="1"/>
        </xdr:cNvSpPr>
      </xdr:nvSpPr>
      <xdr:spPr bwMode="auto">
        <a:xfrm flipV="1">
          <a:off x="2847975" y="1866900"/>
          <a:ext cx="0" cy="2476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4</xdr:col>
      <xdr:colOff>333375</xdr:colOff>
      <xdr:row>18</xdr:row>
      <xdr:rowOff>76200</xdr:rowOff>
    </xdr:from>
    <xdr:to>
      <xdr:col>4</xdr:col>
      <xdr:colOff>333375</xdr:colOff>
      <xdr:row>20</xdr:row>
      <xdr:rowOff>9525</xdr:rowOff>
    </xdr:to>
    <xdr:sp macro="" textlink="">
      <xdr:nvSpPr>
        <xdr:cNvPr id="356709" name="Line 17">
          <a:extLst>
            <a:ext uri="{FF2B5EF4-FFF2-40B4-BE49-F238E27FC236}">
              <a16:creationId xmlns:a16="http://schemas.microsoft.com/office/drawing/2014/main" id="{00000000-0008-0000-4800-000065710500}"/>
            </a:ext>
          </a:extLst>
        </xdr:cNvPr>
        <xdr:cNvSpPr>
          <a:spLocks noChangeShapeType="1"/>
        </xdr:cNvSpPr>
      </xdr:nvSpPr>
      <xdr:spPr bwMode="auto">
        <a:xfrm flipV="1">
          <a:off x="4048125" y="1866900"/>
          <a:ext cx="0" cy="2571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6</xdr:col>
      <xdr:colOff>19050</xdr:colOff>
      <xdr:row>18</xdr:row>
      <xdr:rowOff>133350</xdr:rowOff>
    </xdr:from>
    <xdr:to>
      <xdr:col>6</xdr:col>
      <xdr:colOff>19050</xdr:colOff>
      <xdr:row>19</xdr:row>
      <xdr:rowOff>219075</xdr:rowOff>
    </xdr:to>
    <xdr:sp macro="" textlink="">
      <xdr:nvSpPr>
        <xdr:cNvPr id="356710" name="Line 18">
          <a:extLst>
            <a:ext uri="{FF2B5EF4-FFF2-40B4-BE49-F238E27FC236}">
              <a16:creationId xmlns:a16="http://schemas.microsoft.com/office/drawing/2014/main" id="{00000000-0008-0000-4800-000066710500}"/>
            </a:ext>
          </a:extLst>
        </xdr:cNvPr>
        <xdr:cNvSpPr>
          <a:spLocks noChangeShapeType="1"/>
        </xdr:cNvSpPr>
      </xdr:nvSpPr>
      <xdr:spPr bwMode="auto">
        <a:xfrm flipV="1">
          <a:off x="6829425" y="2867025"/>
          <a:ext cx="0" cy="3524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6</xdr:col>
      <xdr:colOff>19050</xdr:colOff>
      <xdr:row>21</xdr:row>
      <xdr:rowOff>0</xdr:rowOff>
    </xdr:from>
    <xdr:to>
      <xdr:col>6</xdr:col>
      <xdr:colOff>19050</xdr:colOff>
      <xdr:row>23</xdr:row>
      <xdr:rowOff>19050</xdr:rowOff>
    </xdr:to>
    <xdr:sp macro="" textlink="">
      <xdr:nvSpPr>
        <xdr:cNvPr id="356711" name="Line 19">
          <a:extLst>
            <a:ext uri="{FF2B5EF4-FFF2-40B4-BE49-F238E27FC236}">
              <a16:creationId xmlns:a16="http://schemas.microsoft.com/office/drawing/2014/main" id="{00000000-0008-0000-4800-000067710500}"/>
            </a:ext>
          </a:extLst>
        </xdr:cNvPr>
        <xdr:cNvSpPr>
          <a:spLocks noChangeShapeType="1"/>
        </xdr:cNvSpPr>
      </xdr:nvSpPr>
      <xdr:spPr bwMode="auto">
        <a:xfrm flipV="1">
          <a:off x="5257800" y="2276475"/>
          <a:ext cx="0" cy="3429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3</xdr:col>
      <xdr:colOff>371475</xdr:colOff>
      <xdr:row>21</xdr:row>
      <xdr:rowOff>28575</xdr:rowOff>
    </xdr:from>
    <xdr:to>
      <xdr:col>3</xdr:col>
      <xdr:colOff>371475</xdr:colOff>
      <xdr:row>23</xdr:row>
      <xdr:rowOff>19050</xdr:rowOff>
    </xdr:to>
    <xdr:sp macro="" textlink="">
      <xdr:nvSpPr>
        <xdr:cNvPr id="356712" name="Line 20">
          <a:extLst>
            <a:ext uri="{FF2B5EF4-FFF2-40B4-BE49-F238E27FC236}">
              <a16:creationId xmlns:a16="http://schemas.microsoft.com/office/drawing/2014/main" id="{00000000-0008-0000-4800-000068710500}"/>
            </a:ext>
          </a:extLst>
        </xdr:cNvPr>
        <xdr:cNvSpPr>
          <a:spLocks noChangeShapeType="1"/>
        </xdr:cNvSpPr>
      </xdr:nvSpPr>
      <xdr:spPr bwMode="auto">
        <a:xfrm flipV="1">
          <a:off x="2409825" y="2305050"/>
          <a:ext cx="0" cy="3143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3</xdr:col>
      <xdr:colOff>485775</xdr:colOff>
      <xdr:row>20</xdr:row>
      <xdr:rowOff>38100</xdr:rowOff>
    </xdr:from>
    <xdr:to>
      <xdr:col>3</xdr:col>
      <xdr:colOff>1104900</xdr:colOff>
      <xdr:row>21</xdr:row>
      <xdr:rowOff>28575</xdr:rowOff>
    </xdr:to>
    <xdr:sp macro="" textlink="">
      <xdr:nvSpPr>
        <xdr:cNvPr id="35861" name="Text Box 21">
          <a:extLst>
            <a:ext uri="{FF2B5EF4-FFF2-40B4-BE49-F238E27FC236}">
              <a16:creationId xmlns:a16="http://schemas.microsoft.com/office/drawing/2014/main" id="{00000000-0008-0000-4800-0000158C0000}"/>
            </a:ext>
          </a:extLst>
        </xdr:cNvPr>
        <xdr:cNvSpPr txBox="1">
          <a:spLocks noChangeArrowheads="1"/>
        </xdr:cNvSpPr>
      </xdr:nvSpPr>
      <xdr:spPr bwMode="auto">
        <a:xfrm>
          <a:off x="2524125" y="2152650"/>
          <a:ext cx="619125" cy="1524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CO" sz="1000" b="1" i="0" strike="noStrike">
              <a:solidFill>
                <a:srgbClr val="000000"/>
              </a:solidFill>
              <a:latin typeface="Arial"/>
              <a:cs typeface="Arial"/>
            </a:rPr>
            <a:t>12/02/08</a:t>
          </a:r>
        </a:p>
      </xdr:txBody>
    </xdr:sp>
    <xdr:clientData/>
  </xdr:twoCellAnchor>
  <xdr:twoCellAnchor>
    <xdr:from>
      <xdr:col>2</xdr:col>
      <xdr:colOff>723900</xdr:colOff>
      <xdr:row>22</xdr:row>
      <xdr:rowOff>114300</xdr:rowOff>
    </xdr:from>
    <xdr:to>
      <xdr:col>3</xdr:col>
      <xdr:colOff>304800</xdr:colOff>
      <xdr:row>24</xdr:row>
      <xdr:rowOff>38100</xdr:rowOff>
    </xdr:to>
    <xdr:sp macro="" textlink="">
      <xdr:nvSpPr>
        <xdr:cNvPr id="35862" name="Text Box 22">
          <a:extLst>
            <a:ext uri="{FF2B5EF4-FFF2-40B4-BE49-F238E27FC236}">
              <a16:creationId xmlns:a16="http://schemas.microsoft.com/office/drawing/2014/main" id="{00000000-0008-0000-4800-0000168C0000}"/>
            </a:ext>
          </a:extLst>
        </xdr:cNvPr>
        <xdr:cNvSpPr txBox="1">
          <a:spLocks noChangeArrowheads="1"/>
        </xdr:cNvSpPr>
      </xdr:nvSpPr>
      <xdr:spPr bwMode="auto">
        <a:xfrm>
          <a:off x="1485900" y="3829050"/>
          <a:ext cx="638175" cy="2095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CO" sz="1000" b="1" i="0" strike="noStrike">
              <a:solidFill>
                <a:srgbClr val="000000"/>
              </a:solidFill>
              <a:latin typeface="Arial"/>
              <a:cs typeface="Arial"/>
            </a:rPr>
            <a:t>11/07/07</a:t>
          </a:r>
        </a:p>
      </xdr:txBody>
    </xdr:sp>
    <xdr:clientData/>
  </xdr:twoCellAnchor>
  <xdr:twoCellAnchor>
    <xdr:from>
      <xdr:col>5</xdr:col>
      <xdr:colOff>733425</xdr:colOff>
      <xdr:row>19</xdr:row>
      <xdr:rowOff>228599</xdr:rowOff>
    </xdr:from>
    <xdr:to>
      <xdr:col>6</xdr:col>
      <xdr:colOff>419100</xdr:colOff>
      <xdr:row>20</xdr:row>
      <xdr:rowOff>161924</xdr:rowOff>
    </xdr:to>
    <xdr:sp macro="" textlink="">
      <xdr:nvSpPr>
        <xdr:cNvPr id="35863" name="Text Box 23">
          <a:extLst>
            <a:ext uri="{FF2B5EF4-FFF2-40B4-BE49-F238E27FC236}">
              <a16:creationId xmlns:a16="http://schemas.microsoft.com/office/drawing/2014/main" id="{00000000-0008-0000-4800-0000178C0000}"/>
            </a:ext>
          </a:extLst>
        </xdr:cNvPr>
        <xdr:cNvSpPr txBox="1">
          <a:spLocks noChangeArrowheads="1"/>
        </xdr:cNvSpPr>
      </xdr:nvSpPr>
      <xdr:spPr bwMode="auto">
        <a:xfrm>
          <a:off x="6210300" y="3228974"/>
          <a:ext cx="1019175" cy="1619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es-CO" sz="1000" b="1" i="0" strike="noStrike">
              <a:solidFill>
                <a:srgbClr val="000000"/>
              </a:solidFill>
              <a:latin typeface="Arial"/>
              <a:cs typeface="Arial"/>
            </a:rPr>
            <a:t>12/02/10</a:t>
          </a:r>
        </a:p>
      </xdr:txBody>
    </xdr:sp>
    <xdr:clientData/>
  </xdr:twoCellAnchor>
  <xdr:twoCellAnchor>
    <xdr:from>
      <xdr:col>4</xdr:col>
      <xdr:colOff>0</xdr:colOff>
      <xdr:row>20</xdr:row>
      <xdr:rowOff>47625</xdr:rowOff>
    </xdr:from>
    <xdr:to>
      <xdr:col>4</xdr:col>
      <xdr:colOff>695325</xdr:colOff>
      <xdr:row>21</xdr:row>
      <xdr:rowOff>76200</xdr:rowOff>
    </xdr:to>
    <xdr:sp macro="" textlink="">
      <xdr:nvSpPr>
        <xdr:cNvPr id="35864" name="Text Box 24">
          <a:extLst>
            <a:ext uri="{FF2B5EF4-FFF2-40B4-BE49-F238E27FC236}">
              <a16:creationId xmlns:a16="http://schemas.microsoft.com/office/drawing/2014/main" id="{00000000-0008-0000-4800-0000188C0000}"/>
            </a:ext>
          </a:extLst>
        </xdr:cNvPr>
        <xdr:cNvSpPr txBox="1">
          <a:spLocks noChangeArrowheads="1"/>
        </xdr:cNvSpPr>
      </xdr:nvSpPr>
      <xdr:spPr bwMode="auto">
        <a:xfrm>
          <a:off x="3714750" y="2162175"/>
          <a:ext cx="69532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CO" sz="1000" b="1" i="0" strike="noStrike">
              <a:solidFill>
                <a:srgbClr val="000000"/>
              </a:solidFill>
              <a:latin typeface="Arial"/>
              <a:cs typeface="Arial"/>
            </a:rPr>
            <a:t>12/02/09</a:t>
          </a:r>
        </a:p>
      </xdr:txBody>
    </xdr:sp>
    <xdr:clientData/>
  </xdr:twoCellAnchor>
  <xdr:twoCellAnchor>
    <xdr:from>
      <xdr:col>3</xdr:col>
      <xdr:colOff>76200</xdr:colOff>
      <xdr:row>18</xdr:row>
      <xdr:rowOff>142874</xdr:rowOff>
    </xdr:from>
    <xdr:to>
      <xdr:col>3</xdr:col>
      <xdr:colOff>647700</xdr:colOff>
      <xdr:row>19</xdr:row>
      <xdr:rowOff>133350</xdr:rowOff>
    </xdr:to>
    <xdr:sp macro="" textlink="">
      <xdr:nvSpPr>
        <xdr:cNvPr id="35865" name="Text Box 25">
          <a:extLst>
            <a:ext uri="{FF2B5EF4-FFF2-40B4-BE49-F238E27FC236}">
              <a16:creationId xmlns:a16="http://schemas.microsoft.com/office/drawing/2014/main" id="{00000000-0008-0000-4800-0000198C0000}"/>
            </a:ext>
          </a:extLst>
        </xdr:cNvPr>
        <xdr:cNvSpPr txBox="1">
          <a:spLocks noChangeArrowheads="1"/>
        </xdr:cNvSpPr>
      </xdr:nvSpPr>
      <xdr:spPr bwMode="auto">
        <a:xfrm>
          <a:off x="1962150" y="2876549"/>
          <a:ext cx="571500" cy="2571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es-CO" sz="1000" b="1" i="0" strike="noStrike">
              <a:solidFill>
                <a:srgbClr val="000000"/>
              </a:solidFill>
              <a:latin typeface="Arial"/>
              <a:cs typeface="Arial"/>
            </a:rPr>
            <a:t>216 días</a:t>
          </a:r>
        </a:p>
      </xdr:txBody>
    </xdr:sp>
    <xdr:clientData/>
  </xdr:twoCellAnchor>
  <xdr:twoCellAnchor>
    <xdr:from>
      <xdr:col>3</xdr:col>
      <xdr:colOff>1085850</xdr:colOff>
      <xdr:row>18</xdr:row>
      <xdr:rowOff>133351</xdr:rowOff>
    </xdr:from>
    <xdr:to>
      <xdr:col>3</xdr:col>
      <xdr:colOff>1838325</xdr:colOff>
      <xdr:row>19</xdr:row>
      <xdr:rowOff>95251</xdr:rowOff>
    </xdr:to>
    <xdr:sp macro="" textlink="">
      <xdr:nvSpPr>
        <xdr:cNvPr id="35866" name="Text Box 26">
          <a:extLst>
            <a:ext uri="{FF2B5EF4-FFF2-40B4-BE49-F238E27FC236}">
              <a16:creationId xmlns:a16="http://schemas.microsoft.com/office/drawing/2014/main" id="{00000000-0008-0000-4800-00001A8C0000}"/>
            </a:ext>
          </a:extLst>
        </xdr:cNvPr>
        <xdr:cNvSpPr txBox="1">
          <a:spLocks noChangeArrowheads="1"/>
        </xdr:cNvSpPr>
      </xdr:nvSpPr>
      <xdr:spPr bwMode="auto">
        <a:xfrm>
          <a:off x="2971800" y="2867026"/>
          <a:ext cx="7524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es-CO" sz="1000" b="1" i="0" strike="noStrike">
              <a:solidFill>
                <a:srgbClr val="000000"/>
              </a:solidFill>
              <a:latin typeface="Arial"/>
              <a:cs typeface="Arial"/>
            </a:rPr>
            <a:t>365 días</a:t>
          </a:r>
        </a:p>
      </xdr:txBody>
    </xdr:sp>
    <xdr:clientData/>
  </xdr:twoCellAnchor>
  <xdr:twoCellAnchor>
    <xdr:from>
      <xdr:col>4</xdr:col>
      <xdr:colOff>1266825</xdr:colOff>
      <xdr:row>18</xdr:row>
      <xdr:rowOff>133350</xdr:rowOff>
    </xdr:from>
    <xdr:to>
      <xdr:col>5</xdr:col>
      <xdr:colOff>552450</xdr:colOff>
      <xdr:row>19</xdr:row>
      <xdr:rowOff>104775</xdr:rowOff>
    </xdr:to>
    <xdr:sp macro="" textlink="">
      <xdr:nvSpPr>
        <xdr:cNvPr id="35867" name="Text Box 27">
          <a:extLst>
            <a:ext uri="{FF2B5EF4-FFF2-40B4-BE49-F238E27FC236}">
              <a16:creationId xmlns:a16="http://schemas.microsoft.com/office/drawing/2014/main" id="{00000000-0008-0000-4800-00001B8C0000}"/>
            </a:ext>
          </a:extLst>
        </xdr:cNvPr>
        <xdr:cNvSpPr txBox="1">
          <a:spLocks noChangeArrowheads="1"/>
        </xdr:cNvSpPr>
      </xdr:nvSpPr>
      <xdr:spPr bwMode="auto">
        <a:xfrm>
          <a:off x="5334000" y="2867025"/>
          <a:ext cx="7143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es-CO" sz="1000" b="1" i="0" strike="noStrike">
              <a:solidFill>
                <a:srgbClr val="000000"/>
              </a:solidFill>
              <a:latin typeface="Arial"/>
              <a:cs typeface="Arial"/>
            </a:rPr>
            <a:t>365 días</a:t>
          </a:r>
        </a:p>
      </xdr:txBody>
    </xdr:sp>
    <xdr:clientData/>
  </xdr:twoCellAnchor>
  <xdr:twoCellAnchor>
    <xdr:from>
      <xdr:col>3</xdr:col>
      <xdr:colOff>19050</xdr:colOff>
      <xdr:row>76</xdr:row>
      <xdr:rowOff>0</xdr:rowOff>
    </xdr:from>
    <xdr:to>
      <xdr:col>6</xdr:col>
      <xdr:colOff>9525</xdr:colOff>
      <xdr:row>76</xdr:row>
      <xdr:rowOff>0</xdr:rowOff>
    </xdr:to>
    <xdr:sp macro="" textlink="">
      <xdr:nvSpPr>
        <xdr:cNvPr id="356720" name="Line 28">
          <a:extLst>
            <a:ext uri="{FF2B5EF4-FFF2-40B4-BE49-F238E27FC236}">
              <a16:creationId xmlns:a16="http://schemas.microsoft.com/office/drawing/2014/main" id="{00000000-0008-0000-4800-000070710500}"/>
            </a:ext>
          </a:extLst>
        </xdr:cNvPr>
        <xdr:cNvSpPr>
          <a:spLocks noChangeShapeType="1"/>
        </xdr:cNvSpPr>
      </xdr:nvSpPr>
      <xdr:spPr bwMode="auto">
        <a:xfrm>
          <a:off x="2057400" y="4219575"/>
          <a:ext cx="3190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19050</xdr:colOff>
      <xdr:row>76</xdr:row>
      <xdr:rowOff>9525</xdr:rowOff>
    </xdr:from>
    <xdr:to>
      <xdr:col>3</xdr:col>
      <xdr:colOff>19050</xdr:colOff>
      <xdr:row>78</xdr:row>
      <xdr:rowOff>76200</xdr:rowOff>
    </xdr:to>
    <xdr:sp macro="" textlink="">
      <xdr:nvSpPr>
        <xdr:cNvPr id="356721" name="Line 29">
          <a:extLst>
            <a:ext uri="{FF2B5EF4-FFF2-40B4-BE49-F238E27FC236}">
              <a16:creationId xmlns:a16="http://schemas.microsoft.com/office/drawing/2014/main" id="{00000000-0008-0000-4800-000071710500}"/>
            </a:ext>
          </a:extLst>
        </xdr:cNvPr>
        <xdr:cNvSpPr>
          <a:spLocks noChangeShapeType="1"/>
        </xdr:cNvSpPr>
      </xdr:nvSpPr>
      <xdr:spPr bwMode="auto">
        <a:xfrm>
          <a:off x="2057400" y="4229100"/>
          <a:ext cx="0" cy="390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6</xdr:col>
      <xdr:colOff>9525</xdr:colOff>
      <xdr:row>73</xdr:row>
      <xdr:rowOff>38099</xdr:rowOff>
    </xdr:from>
    <xdr:to>
      <xdr:col>6</xdr:col>
      <xdr:colOff>9525</xdr:colOff>
      <xdr:row>75</xdr:row>
      <xdr:rowOff>409574</xdr:rowOff>
    </xdr:to>
    <xdr:sp macro="" textlink="">
      <xdr:nvSpPr>
        <xdr:cNvPr id="356722" name="Line 30">
          <a:extLst>
            <a:ext uri="{FF2B5EF4-FFF2-40B4-BE49-F238E27FC236}">
              <a16:creationId xmlns:a16="http://schemas.microsoft.com/office/drawing/2014/main" id="{00000000-0008-0000-4800-000072710500}"/>
            </a:ext>
          </a:extLst>
        </xdr:cNvPr>
        <xdr:cNvSpPr>
          <a:spLocks noChangeShapeType="1"/>
        </xdr:cNvSpPr>
      </xdr:nvSpPr>
      <xdr:spPr bwMode="auto">
        <a:xfrm flipV="1">
          <a:off x="6838950" y="5048249"/>
          <a:ext cx="0" cy="847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3</xdr:col>
      <xdr:colOff>561975</xdr:colOff>
      <xdr:row>76</xdr:row>
      <xdr:rowOff>0</xdr:rowOff>
    </xdr:from>
    <xdr:to>
      <xdr:col>5</xdr:col>
      <xdr:colOff>447675</xdr:colOff>
      <xdr:row>76</xdr:row>
      <xdr:rowOff>0</xdr:rowOff>
    </xdr:to>
    <xdr:sp macro="" textlink="">
      <xdr:nvSpPr>
        <xdr:cNvPr id="356723" name="Line 32">
          <a:extLst>
            <a:ext uri="{FF2B5EF4-FFF2-40B4-BE49-F238E27FC236}">
              <a16:creationId xmlns:a16="http://schemas.microsoft.com/office/drawing/2014/main" id="{00000000-0008-0000-4800-000073710500}"/>
            </a:ext>
          </a:extLst>
        </xdr:cNvPr>
        <xdr:cNvSpPr>
          <a:spLocks noChangeShapeType="1"/>
        </xdr:cNvSpPr>
      </xdr:nvSpPr>
      <xdr:spPr bwMode="auto">
        <a:xfrm>
          <a:off x="2600325" y="4219575"/>
          <a:ext cx="2324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828675</xdr:colOff>
      <xdr:row>72</xdr:row>
      <xdr:rowOff>28575</xdr:rowOff>
    </xdr:from>
    <xdr:to>
      <xdr:col>6</xdr:col>
      <xdr:colOff>533400</xdr:colOff>
      <xdr:row>73</xdr:row>
      <xdr:rowOff>38100</xdr:rowOff>
    </xdr:to>
    <xdr:sp macro="" textlink="">
      <xdr:nvSpPr>
        <xdr:cNvPr id="35874" name="Text Box 34">
          <a:extLst>
            <a:ext uri="{FF2B5EF4-FFF2-40B4-BE49-F238E27FC236}">
              <a16:creationId xmlns:a16="http://schemas.microsoft.com/office/drawing/2014/main" id="{00000000-0008-0000-4800-0000228C0000}"/>
            </a:ext>
          </a:extLst>
        </xdr:cNvPr>
        <xdr:cNvSpPr txBox="1">
          <a:spLocks noChangeArrowheads="1"/>
        </xdr:cNvSpPr>
      </xdr:nvSpPr>
      <xdr:spPr bwMode="auto">
        <a:xfrm>
          <a:off x="6324600" y="4876800"/>
          <a:ext cx="1038225" cy="171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es-CO" sz="1000" b="0" i="0" strike="noStrike">
              <a:solidFill>
                <a:srgbClr val="000000"/>
              </a:solidFill>
              <a:latin typeface="Arial"/>
              <a:cs typeface="Arial"/>
            </a:rPr>
            <a:t>113%</a:t>
          </a:r>
        </a:p>
      </xdr:txBody>
    </xdr:sp>
    <xdr:clientData/>
  </xdr:twoCellAnchor>
  <xdr:twoCellAnchor>
    <xdr:from>
      <xdr:col>3</xdr:col>
      <xdr:colOff>666750</xdr:colOff>
      <xdr:row>73</xdr:row>
      <xdr:rowOff>76200</xdr:rowOff>
    </xdr:from>
    <xdr:to>
      <xdr:col>3</xdr:col>
      <xdr:colOff>990600</xdr:colOff>
      <xdr:row>74</xdr:row>
      <xdr:rowOff>57150</xdr:rowOff>
    </xdr:to>
    <xdr:sp macro="" textlink="">
      <xdr:nvSpPr>
        <xdr:cNvPr id="35876" name="Text Box 36">
          <a:extLst>
            <a:ext uri="{FF2B5EF4-FFF2-40B4-BE49-F238E27FC236}">
              <a16:creationId xmlns:a16="http://schemas.microsoft.com/office/drawing/2014/main" id="{00000000-0008-0000-4800-0000248C0000}"/>
            </a:ext>
          </a:extLst>
        </xdr:cNvPr>
        <xdr:cNvSpPr txBox="1">
          <a:spLocks noChangeArrowheads="1"/>
        </xdr:cNvSpPr>
      </xdr:nvSpPr>
      <xdr:spPr bwMode="auto">
        <a:xfrm>
          <a:off x="2705100" y="3810000"/>
          <a:ext cx="32385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es-CO" sz="1000" b="0" i="0" strike="noStrike">
              <a:solidFill>
                <a:srgbClr val="000000"/>
              </a:solidFill>
              <a:latin typeface="Arial"/>
              <a:cs typeface="Arial"/>
            </a:rPr>
            <a:t>13%</a:t>
          </a:r>
        </a:p>
      </xdr:txBody>
    </xdr:sp>
    <xdr:clientData/>
  </xdr:twoCellAnchor>
  <xdr:twoCellAnchor>
    <xdr:from>
      <xdr:col>4</xdr:col>
      <xdr:colOff>209550</xdr:colOff>
      <xdr:row>73</xdr:row>
      <xdr:rowOff>57150</xdr:rowOff>
    </xdr:from>
    <xdr:to>
      <xdr:col>4</xdr:col>
      <xdr:colOff>533400</xdr:colOff>
      <xdr:row>74</xdr:row>
      <xdr:rowOff>38100</xdr:rowOff>
    </xdr:to>
    <xdr:sp macro="" textlink="">
      <xdr:nvSpPr>
        <xdr:cNvPr id="35877" name="Text Box 37">
          <a:extLst>
            <a:ext uri="{FF2B5EF4-FFF2-40B4-BE49-F238E27FC236}">
              <a16:creationId xmlns:a16="http://schemas.microsoft.com/office/drawing/2014/main" id="{00000000-0008-0000-4800-0000258C0000}"/>
            </a:ext>
          </a:extLst>
        </xdr:cNvPr>
        <xdr:cNvSpPr txBox="1">
          <a:spLocks noChangeArrowheads="1"/>
        </xdr:cNvSpPr>
      </xdr:nvSpPr>
      <xdr:spPr bwMode="auto">
        <a:xfrm>
          <a:off x="3924300" y="3790950"/>
          <a:ext cx="32385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es-CO" sz="1000" b="0" i="0" strike="noStrike">
              <a:solidFill>
                <a:srgbClr val="000000"/>
              </a:solidFill>
              <a:latin typeface="Arial"/>
              <a:cs typeface="Arial"/>
            </a:rPr>
            <a:t>13%</a:t>
          </a:r>
        </a:p>
      </xdr:txBody>
    </xdr:sp>
    <xdr:clientData/>
  </xdr:twoCellAnchor>
  <xdr:twoCellAnchor>
    <xdr:from>
      <xdr:col>3</xdr:col>
      <xdr:colOff>809625</xdr:colOff>
      <xdr:row>74</xdr:row>
      <xdr:rowOff>76200</xdr:rowOff>
    </xdr:from>
    <xdr:to>
      <xdr:col>3</xdr:col>
      <xdr:colOff>809625</xdr:colOff>
      <xdr:row>76</xdr:row>
      <xdr:rowOff>0</xdr:rowOff>
    </xdr:to>
    <xdr:sp macro="" textlink="">
      <xdr:nvSpPr>
        <xdr:cNvPr id="356727" name="Line 38">
          <a:extLst>
            <a:ext uri="{FF2B5EF4-FFF2-40B4-BE49-F238E27FC236}">
              <a16:creationId xmlns:a16="http://schemas.microsoft.com/office/drawing/2014/main" id="{00000000-0008-0000-4800-000077710500}"/>
            </a:ext>
          </a:extLst>
        </xdr:cNvPr>
        <xdr:cNvSpPr>
          <a:spLocks noChangeShapeType="1"/>
        </xdr:cNvSpPr>
      </xdr:nvSpPr>
      <xdr:spPr bwMode="auto">
        <a:xfrm flipV="1">
          <a:off x="2847975" y="3971925"/>
          <a:ext cx="0" cy="2476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4</xdr:col>
      <xdr:colOff>333375</xdr:colOff>
      <xdr:row>74</xdr:row>
      <xdr:rowOff>76200</xdr:rowOff>
    </xdr:from>
    <xdr:to>
      <xdr:col>4</xdr:col>
      <xdr:colOff>333375</xdr:colOff>
      <xdr:row>76</xdr:row>
      <xdr:rowOff>9525</xdr:rowOff>
    </xdr:to>
    <xdr:sp macro="" textlink="">
      <xdr:nvSpPr>
        <xdr:cNvPr id="356728" name="Line 39">
          <a:extLst>
            <a:ext uri="{FF2B5EF4-FFF2-40B4-BE49-F238E27FC236}">
              <a16:creationId xmlns:a16="http://schemas.microsoft.com/office/drawing/2014/main" id="{00000000-0008-0000-4800-000078710500}"/>
            </a:ext>
          </a:extLst>
        </xdr:cNvPr>
        <xdr:cNvSpPr>
          <a:spLocks noChangeShapeType="1"/>
        </xdr:cNvSpPr>
      </xdr:nvSpPr>
      <xdr:spPr bwMode="auto">
        <a:xfrm flipV="1">
          <a:off x="4048125" y="3971925"/>
          <a:ext cx="0" cy="2571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6</xdr:col>
      <xdr:colOff>9525</xdr:colOff>
      <xdr:row>75</xdr:row>
      <xdr:rowOff>28575</xdr:rowOff>
    </xdr:from>
    <xdr:to>
      <xdr:col>6</xdr:col>
      <xdr:colOff>9525</xdr:colOff>
      <xdr:row>75</xdr:row>
      <xdr:rowOff>390525</xdr:rowOff>
    </xdr:to>
    <xdr:sp macro="" textlink="">
      <xdr:nvSpPr>
        <xdr:cNvPr id="356729" name="Line 40">
          <a:extLst>
            <a:ext uri="{FF2B5EF4-FFF2-40B4-BE49-F238E27FC236}">
              <a16:creationId xmlns:a16="http://schemas.microsoft.com/office/drawing/2014/main" id="{00000000-0008-0000-4800-000079710500}"/>
            </a:ext>
          </a:extLst>
        </xdr:cNvPr>
        <xdr:cNvSpPr>
          <a:spLocks noChangeShapeType="1"/>
        </xdr:cNvSpPr>
      </xdr:nvSpPr>
      <xdr:spPr bwMode="auto">
        <a:xfrm flipV="1">
          <a:off x="6819900" y="5343525"/>
          <a:ext cx="0" cy="3619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3</xdr:col>
      <xdr:colOff>257175</xdr:colOff>
      <xdr:row>76</xdr:row>
      <xdr:rowOff>19050</xdr:rowOff>
    </xdr:from>
    <xdr:to>
      <xdr:col>3</xdr:col>
      <xdr:colOff>542925</xdr:colOff>
      <xdr:row>77</xdr:row>
      <xdr:rowOff>9525</xdr:rowOff>
    </xdr:to>
    <xdr:sp macro="" textlink="">
      <xdr:nvSpPr>
        <xdr:cNvPr id="35883" name="Text Box 43">
          <a:extLst>
            <a:ext uri="{FF2B5EF4-FFF2-40B4-BE49-F238E27FC236}">
              <a16:creationId xmlns:a16="http://schemas.microsoft.com/office/drawing/2014/main" id="{00000000-0008-0000-4800-00002B8C0000}"/>
            </a:ext>
          </a:extLst>
        </xdr:cNvPr>
        <xdr:cNvSpPr txBox="1">
          <a:spLocks noChangeArrowheads="1"/>
        </xdr:cNvSpPr>
      </xdr:nvSpPr>
      <xdr:spPr bwMode="auto">
        <a:xfrm>
          <a:off x="2295525" y="4238625"/>
          <a:ext cx="285750" cy="1524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CO" sz="1000" b="0" i="0" strike="noStrike">
              <a:solidFill>
                <a:srgbClr val="000000"/>
              </a:solidFill>
              <a:latin typeface="Arial"/>
              <a:cs typeface="Arial"/>
            </a:rPr>
            <a:t>F1</a:t>
          </a:r>
        </a:p>
      </xdr:txBody>
    </xdr:sp>
    <xdr:clientData/>
  </xdr:twoCellAnchor>
  <xdr:twoCellAnchor>
    <xdr:from>
      <xdr:col>2</xdr:col>
      <xdr:colOff>942975</xdr:colOff>
      <xdr:row>78</xdr:row>
      <xdr:rowOff>95250</xdr:rowOff>
    </xdr:from>
    <xdr:to>
      <xdr:col>3</xdr:col>
      <xdr:colOff>171450</xdr:colOff>
      <xdr:row>79</xdr:row>
      <xdr:rowOff>142875</xdr:rowOff>
    </xdr:to>
    <xdr:sp macro="" textlink="">
      <xdr:nvSpPr>
        <xdr:cNvPr id="35884" name="Text Box 44">
          <a:extLst>
            <a:ext uri="{FF2B5EF4-FFF2-40B4-BE49-F238E27FC236}">
              <a16:creationId xmlns:a16="http://schemas.microsoft.com/office/drawing/2014/main" id="{00000000-0008-0000-4800-00002C8C0000}"/>
            </a:ext>
          </a:extLst>
        </xdr:cNvPr>
        <xdr:cNvSpPr txBox="1">
          <a:spLocks noChangeArrowheads="1"/>
        </xdr:cNvSpPr>
      </xdr:nvSpPr>
      <xdr:spPr bwMode="auto">
        <a:xfrm>
          <a:off x="1704975" y="6315075"/>
          <a:ext cx="352425" cy="2095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s-CO" sz="1000" b="0" i="0" strike="noStrike">
              <a:solidFill>
                <a:srgbClr val="000000"/>
              </a:solidFill>
              <a:latin typeface="Arial"/>
              <a:cs typeface="Arial"/>
            </a:rPr>
            <a:t>  F0</a:t>
          </a:r>
        </a:p>
      </xdr:txBody>
    </xdr:sp>
    <xdr:clientData/>
  </xdr:twoCellAnchor>
  <xdr:twoCellAnchor>
    <xdr:from>
      <xdr:col>5</xdr:col>
      <xdr:colOff>666750</xdr:colOff>
      <xdr:row>76</xdr:row>
      <xdr:rowOff>19050</xdr:rowOff>
    </xdr:from>
    <xdr:to>
      <xdr:col>6</xdr:col>
      <xdr:colOff>142875</xdr:colOff>
      <xdr:row>77</xdr:row>
      <xdr:rowOff>9525</xdr:rowOff>
    </xdr:to>
    <xdr:sp macro="" textlink="">
      <xdr:nvSpPr>
        <xdr:cNvPr id="35885" name="Text Box 45">
          <a:extLst>
            <a:ext uri="{FF2B5EF4-FFF2-40B4-BE49-F238E27FC236}">
              <a16:creationId xmlns:a16="http://schemas.microsoft.com/office/drawing/2014/main" id="{00000000-0008-0000-4800-00002D8C0000}"/>
            </a:ext>
          </a:extLst>
        </xdr:cNvPr>
        <xdr:cNvSpPr txBox="1">
          <a:spLocks noChangeArrowheads="1"/>
        </xdr:cNvSpPr>
      </xdr:nvSpPr>
      <xdr:spPr bwMode="auto">
        <a:xfrm>
          <a:off x="5143500" y="4238625"/>
          <a:ext cx="238125" cy="1524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es-CO" sz="1000" b="0" i="0" strike="noStrike">
              <a:solidFill>
                <a:srgbClr val="000000"/>
              </a:solidFill>
              <a:latin typeface="Arial"/>
              <a:cs typeface="Arial"/>
            </a:rPr>
            <a:t>F6</a:t>
          </a:r>
        </a:p>
      </xdr:txBody>
    </xdr:sp>
    <xdr:clientData/>
  </xdr:twoCellAnchor>
  <xdr:twoCellAnchor>
    <xdr:from>
      <xdr:col>3</xdr:col>
      <xdr:colOff>714375</xdr:colOff>
      <xdr:row>76</xdr:row>
      <xdr:rowOff>19050</xdr:rowOff>
    </xdr:from>
    <xdr:to>
      <xdr:col>3</xdr:col>
      <xdr:colOff>1019175</xdr:colOff>
      <xdr:row>77</xdr:row>
      <xdr:rowOff>9525</xdr:rowOff>
    </xdr:to>
    <xdr:sp macro="" textlink="">
      <xdr:nvSpPr>
        <xdr:cNvPr id="35886" name="Text Box 46">
          <a:extLst>
            <a:ext uri="{FF2B5EF4-FFF2-40B4-BE49-F238E27FC236}">
              <a16:creationId xmlns:a16="http://schemas.microsoft.com/office/drawing/2014/main" id="{00000000-0008-0000-4800-00002E8C0000}"/>
            </a:ext>
          </a:extLst>
        </xdr:cNvPr>
        <xdr:cNvSpPr txBox="1">
          <a:spLocks noChangeArrowheads="1"/>
        </xdr:cNvSpPr>
      </xdr:nvSpPr>
      <xdr:spPr bwMode="auto">
        <a:xfrm>
          <a:off x="2600325" y="5915025"/>
          <a:ext cx="304800" cy="1524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CO" sz="1000" b="0" i="0" strike="noStrike">
              <a:solidFill>
                <a:srgbClr val="000000"/>
              </a:solidFill>
              <a:latin typeface="Arial"/>
              <a:cs typeface="Arial"/>
            </a:rPr>
            <a:t>F2</a:t>
          </a:r>
        </a:p>
      </xdr:txBody>
    </xdr:sp>
    <xdr:clientData/>
  </xdr:twoCellAnchor>
  <xdr:twoCellAnchor>
    <xdr:from>
      <xdr:col>3</xdr:col>
      <xdr:colOff>304800</xdr:colOff>
      <xdr:row>74</xdr:row>
      <xdr:rowOff>142875</xdr:rowOff>
    </xdr:from>
    <xdr:to>
      <xdr:col>3</xdr:col>
      <xdr:colOff>600075</xdr:colOff>
      <xdr:row>75</xdr:row>
      <xdr:rowOff>142875</xdr:rowOff>
    </xdr:to>
    <xdr:sp macro="" textlink="">
      <xdr:nvSpPr>
        <xdr:cNvPr id="35887" name="Text Box 47">
          <a:extLst>
            <a:ext uri="{FF2B5EF4-FFF2-40B4-BE49-F238E27FC236}">
              <a16:creationId xmlns:a16="http://schemas.microsoft.com/office/drawing/2014/main" id="{00000000-0008-0000-4800-00002F8C0000}"/>
            </a:ext>
          </a:extLst>
        </xdr:cNvPr>
        <xdr:cNvSpPr txBox="1">
          <a:spLocks noChangeArrowheads="1"/>
        </xdr:cNvSpPr>
      </xdr:nvSpPr>
      <xdr:spPr bwMode="auto">
        <a:xfrm>
          <a:off x="2343150" y="4038600"/>
          <a:ext cx="295275" cy="1619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CO" sz="1000" b="0" i="0" strike="noStrike">
              <a:solidFill>
                <a:srgbClr val="000000"/>
              </a:solidFill>
              <a:latin typeface="Arial"/>
              <a:cs typeface="Arial"/>
            </a:rPr>
            <a:t>215</a:t>
          </a:r>
        </a:p>
      </xdr:txBody>
    </xdr:sp>
    <xdr:clientData/>
  </xdr:twoCellAnchor>
  <xdr:twoCellAnchor>
    <xdr:from>
      <xdr:col>3</xdr:col>
      <xdr:colOff>1276350</xdr:colOff>
      <xdr:row>74</xdr:row>
      <xdr:rowOff>133350</xdr:rowOff>
    </xdr:from>
    <xdr:to>
      <xdr:col>3</xdr:col>
      <xdr:colOff>1590675</xdr:colOff>
      <xdr:row>75</xdr:row>
      <xdr:rowOff>142875</xdr:rowOff>
    </xdr:to>
    <xdr:sp macro="" textlink="">
      <xdr:nvSpPr>
        <xdr:cNvPr id="35888" name="Text Box 48">
          <a:extLst>
            <a:ext uri="{FF2B5EF4-FFF2-40B4-BE49-F238E27FC236}">
              <a16:creationId xmlns:a16="http://schemas.microsoft.com/office/drawing/2014/main" id="{00000000-0008-0000-4800-0000308C0000}"/>
            </a:ext>
          </a:extLst>
        </xdr:cNvPr>
        <xdr:cNvSpPr txBox="1">
          <a:spLocks noChangeArrowheads="1"/>
        </xdr:cNvSpPr>
      </xdr:nvSpPr>
      <xdr:spPr bwMode="auto">
        <a:xfrm>
          <a:off x="3314700" y="4029075"/>
          <a:ext cx="314325" cy="171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es-CO" sz="1000" b="0" i="0" strike="noStrike">
              <a:solidFill>
                <a:srgbClr val="000000"/>
              </a:solidFill>
              <a:latin typeface="Arial"/>
              <a:cs typeface="Arial"/>
            </a:rPr>
            <a:t>364</a:t>
          </a:r>
        </a:p>
      </xdr:txBody>
    </xdr:sp>
    <xdr:clientData/>
  </xdr:twoCellAnchor>
  <xdr:twoCellAnchor>
    <xdr:from>
      <xdr:col>5</xdr:col>
      <xdr:colOff>47625</xdr:colOff>
      <xdr:row>74</xdr:row>
      <xdr:rowOff>133350</xdr:rowOff>
    </xdr:from>
    <xdr:to>
      <xdr:col>5</xdr:col>
      <xdr:colOff>361950</xdr:colOff>
      <xdr:row>75</xdr:row>
      <xdr:rowOff>142875</xdr:rowOff>
    </xdr:to>
    <xdr:sp macro="" textlink="">
      <xdr:nvSpPr>
        <xdr:cNvPr id="35889" name="Text Box 49">
          <a:extLst>
            <a:ext uri="{FF2B5EF4-FFF2-40B4-BE49-F238E27FC236}">
              <a16:creationId xmlns:a16="http://schemas.microsoft.com/office/drawing/2014/main" id="{00000000-0008-0000-4800-0000318C0000}"/>
            </a:ext>
          </a:extLst>
        </xdr:cNvPr>
        <xdr:cNvSpPr txBox="1">
          <a:spLocks noChangeArrowheads="1"/>
        </xdr:cNvSpPr>
      </xdr:nvSpPr>
      <xdr:spPr bwMode="auto">
        <a:xfrm>
          <a:off x="4524375" y="4029075"/>
          <a:ext cx="314325" cy="171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es-CO" sz="1000" b="0" i="0" strike="noStrike">
              <a:solidFill>
                <a:srgbClr val="000000"/>
              </a:solidFill>
              <a:latin typeface="Arial"/>
              <a:cs typeface="Arial"/>
            </a:rPr>
            <a:t>364</a:t>
          </a:r>
        </a:p>
      </xdr:txBody>
    </xdr:sp>
    <xdr:clientData/>
  </xdr:twoCellAnchor>
  <xdr:twoCellAnchor>
    <xdr:from>
      <xdr:col>3</xdr:col>
      <xdr:colOff>1304925</xdr:colOff>
      <xdr:row>76</xdr:row>
      <xdr:rowOff>19050</xdr:rowOff>
    </xdr:from>
    <xdr:to>
      <xdr:col>3</xdr:col>
      <xdr:colOff>1590675</xdr:colOff>
      <xdr:row>77</xdr:row>
      <xdr:rowOff>19050</xdr:rowOff>
    </xdr:to>
    <xdr:sp macro="" textlink="">
      <xdr:nvSpPr>
        <xdr:cNvPr id="35890" name="Text Box 50">
          <a:extLst>
            <a:ext uri="{FF2B5EF4-FFF2-40B4-BE49-F238E27FC236}">
              <a16:creationId xmlns:a16="http://schemas.microsoft.com/office/drawing/2014/main" id="{00000000-0008-0000-4800-0000328C0000}"/>
            </a:ext>
          </a:extLst>
        </xdr:cNvPr>
        <xdr:cNvSpPr txBox="1">
          <a:spLocks noChangeArrowheads="1"/>
        </xdr:cNvSpPr>
      </xdr:nvSpPr>
      <xdr:spPr bwMode="auto">
        <a:xfrm>
          <a:off x="3343275" y="4238625"/>
          <a:ext cx="285750" cy="1619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CO" sz="1000" b="0" i="0" strike="noStrike">
              <a:solidFill>
                <a:srgbClr val="000000"/>
              </a:solidFill>
              <a:latin typeface="Arial"/>
              <a:cs typeface="Arial"/>
            </a:rPr>
            <a:t>F3</a:t>
          </a:r>
        </a:p>
      </xdr:txBody>
    </xdr:sp>
    <xdr:clientData/>
  </xdr:twoCellAnchor>
  <xdr:twoCellAnchor>
    <xdr:from>
      <xdr:col>4</xdr:col>
      <xdr:colOff>200025</xdr:colOff>
      <xdr:row>76</xdr:row>
      <xdr:rowOff>38100</xdr:rowOff>
    </xdr:from>
    <xdr:to>
      <xdr:col>4</xdr:col>
      <xdr:colOff>485775</xdr:colOff>
      <xdr:row>77</xdr:row>
      <xdr:rowOff>38100</xdr:rowOff>
    </xdr:to>
    <xdr:sp macro="" textlink="">
      <xdr:nvSpPr>
        <xdr:cNvPr id="35891" name="Text Box 51">
          <a:extLst>
            <a:ext uri="{FF2B5EF4-FFF2-40B4-BE49-F238E27FC236}">
              <a16:creationId xmlns:a16="http://schemas.microsoft.com/office/drawing/2014/main" id="{00000000-0008-0000-4800-0000338C0000}"/>
            </a:ext>
          </a:extLst>
        </xdr:cNvPr>
        <xdr:cNvSpPr txBox="1">
          <a:spLocks noChangeArrowheads="1"/>
        </xdr:cNvSpPr>
      </xdr:nvSpPr>
      <xdr:spPr bwMode="auto">
        <a:xfrm>
          <a:off x="3914775" y="4257675"/>
          <a:ext cx="285750" cy="1619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es-CO" sz="1000" b="0" i="0" strike="noStrike">
              <a:solidFill>
                <a:srgbClr val="000000"/>
              </a:solidFill>
              <a:latin typeface="Arial"/>
              <a:cs typeface="Arial"/>
            </a:rPr>
            <a:t>F4</a:t>
          </a:r>
        </a:p>
      </xdr:txBody>
    </xdr:sp>
    <xdr:clientData/>
  </xdr:twoCellAnchor>
  <xdr:twoCellAnchor>
    <xdr:from>
      <xdr:col>5</xdr:col>
      <xdr:colOff>38100</xdr:colOff>
      <xdr:row>76</xdr:row>
      <xdr:rowOff>38100</xdr:rowOff>
    </xdr:from>
    <xdr:to>
      <xdr:col>5</xdr:col>
      <xdr:colOff>323850</xdr:colOff>
      <xdr:row>77</xdr:row>
      <xdr:rowOff>38100</xdr:rowOff>
    </xdr:to>
    <xdr:sp macro="" textlink="">
      <xdr:nvSpPr>
        <xdr:cNvPr id="35892" name="Text Box 52">
          <a:extLst>
            <a:ext uri="{FF2B5EF4-FFF2-40B4-BE49-F238E27FC236}">
              <a16:creationId xmlns:a16="http://schemas.microsoft.com/office/drawing/2014/main" id="{00000000-0008-0000-4800-0000348C0000}"/>
            </a:ext>
          </a:extLst>
        </xdr:cNvPr>
        <xdr:cNvSpPr txBox="1">
          <a:spLocks noChangeArrowheads="1"/>
        </xdr:cNvSpPr>
      </xdr:nvSpPr>
      <xdr:spPr bwMode="auto">
        <a:xfrm>
          <a:off x="4514850" y="4257675"/>
          <a:ext cx="285750" cy="1619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es-CO" sz="1000" b="0" i="0" strike="noStrike">
              <a:solidFill>
                <a:srgbClr val="000000"/>
              </a:solidFill>
              <a:latin typeface="Arial"/>
              <a:cs typeface="Arial"/>
            </a:rPr>
            <a:t>F5</a:t>
          </a:r>
        </a:p>
      </xdr:txBody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4</xdr:col>
      <xdr:colOff>1076325</xdr:colOff>
      <xdr:row>43</xdr:row>
      <xdr:rowOff>142875</xdr:rowOff>
    </xdr:to>
    <xdr:pic>
      <xdr:nvPicPr>
        <xdr:cNvPr id="198657" name="Picture 1">
          <a:extLst>
            <a:ext uri="{FF2B5EF4-FFF2-40B4-BE49-F238E27FC236}">
              <a16:creationId xmlns:a16="http://schemas.microsoft.com/office/drawing/2014/main" id="{00000000-0008-0000-4800-0000010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57300" y="5686425"/>
          <a:ext cx="4600575" cy="2247900"/>
        </a:xfrm>
        <a:prstGeom prst="rect">
          <a:avLst/>
        </a:prstGeom>
        <a:noFill/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600075</xdr:colOff>
      <xdr:row>12</xdr:row>
      <xdr:rowOff>95250</xdr:rowOff>
    </xdr:from>
    <xdr:to>
      <xdr:col>5</xdr:col>
      <xdr:colOff>1219200</xdr:colOff>
      <xdr:row>27</xdr:row>
      <xdr:rowOff>95250</xdr:rowOff>
    </xdr:to>
    <xdr:pic>
      <xdr:nvPicPr>
        <xdr:cNvPr id="201731" name="Picture 3">
          <a:extLst>
            <a:ext uri="{FF2B5EF4-FFF2-40B4-BE49-F238E27FC236}">
              <a16:creationId xmlns:a16="http://schemas.microsoft.com/office/drawing/2014/main" id="{00000000-0008-0000-4B00-00000314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00125" y="2790825"/>
          <a:ext cx="6181725" cy="2428875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500062</xdr:colOff>
      <xdr:row>7</xdr:row>
      <xdr:rowOff>47625</xdr:rowOff>
    </xdr:from>
    <xdr:to>
      <xdr:col>5</xdr:col>
      <xdr:colOff>14286</xdr:colOff>
      <xdr:row>18</xdr:row>
      <xdr:rowOff>131720</xdr:rowOff>
    </xdr:to>
    <xdr:pic>
      <xdr:nvPicPr>
        <xdr:cNvPr id="110593" name="Picture 1">
          <a:extLst>
            <a:ext uri="{FF2B5EF4-FFF2-40B4-BE49-F238E27FC236}">
              <a16:creationId xmlns:a16="http://schemas.microsoft.com/office/drawing/2014/main" id="{00000000-0008-0000-1000-000001B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2062" y="1158875"/>
          <a:ext cx="4364037" cy="1830345"/>
        </a:xfrm>
        <a:prstGeom prst="rect">
          <a:avLst/>
        </a:prstGeom>
        <a:noFill/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761999</xdr:colOff>
      <xdr:row>15</xdr:row>
      <xdr:rowOff>0</xdr:rowOff>
    </xdr:from>
    <xdr:to>
      <xdr:col>10</xdr:col>
      <xdr:colOff>404678</xdr:colOff>
      <xdr:row>28</xdr:row>
      <xdr:rowOff>47625</xdr:rowOff>
    </xdr:to>
    <xdr:pic>
      <xdr:nvPicPr>
        <xdr:cNvPr id="204801" name="Picture 1">
          <a:extLst>
            <a:ext uri="{FF2B5EF4-FFF2-40B4-BE49-F238E27FC236}">
              <a16:creationId xmlns:a16="http://schemas.microsoft.com/office/drawing/2014/main" id="{00000000-0008-0000-4E00-00000120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61999" y="3667125"/>
          <a:ext cx="7262679" cy="2152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200026</xdr:colOff>
      <xdr:row>42</xdr:row>
      <xdr:rowOff>9526</xdr:rowOff>
    </xdr:from>
    <xdr:to>
      <xdr:col>7</xdr:col>
      <xdr:colOff>276226</xdr:colOff>
      <xdr:row>58</xdr:row>
      <xdr:rowOff>73306</xdr:rowOff>
    </xdr:to>
    <xdr:pic>
      <xdr:nvPicPr>
        <xdr:cNvPr id="204803" name="Picture 3">
          <a:extLst>
            <a:ext uri="{FF2B5EF4-FFF2-40B4-BE49-F238E27FC236}">
              <a16:creationId xmlns:a16="http://schemas.microsoft.com/office/drawing/2014/main" id="{00000000-0008-0000-4E00-00000320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00026" y="8048626"/>
          <a:ext cx="5410200" cy="2654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758536</xdr:colOff>
      <xdr:row>42</xdr:row>
      <xdr:rowOff>114301</xdr:rowOff>
    </xdr:from>
    <xdr:to>
      <xdr:col>15</xdr:col>
      <xdr:colOff>190500</xdr:colOff>
      <xdr:row>57</xdr:row>
      <xdr:rowOff>85726</xdr:rowOff>
    </xdr:to>
    <xdr:pic>
      <xdr:nvPicPr>
        <xdr:cNvPr id="204804" name="Picture 4">
          <a:extLst>
            <a:ext uri="{FF2B5EF4-FFF2-40B4-BE49-F238E27FC236}">
              <a16:creationId xmlns:a16="http://schemas.microsoft.com/office/drawing/2014/main" id="{00000000-0008-0000-4E00-00000420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092536" y="8153401"/>
          <a:ext cx="5527964" cy="2400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95249</xdr:colOff>
      <xdr:row>60</xdr:row>
      <xdr:rowOff>104776</xdr:rowOff>
    </xdr:from>
    <xdr:to>
      <xdr:col>9</xdr:col>
      <xdr:colOff>609600</xdr:colOff>
      <xdr:row>81</xdr:row>
      <xdr:rowOff>109568</xdr:rowOff>
    </xdr:to>
    <xdr:pic>
      <xdr:nvPicPr>
        <xdr:cNvPr id="204805" name="Picture 5">
          <a:extLst>
            <a:ext uri="{FF2B5EF4-FFF2-40B4-BE49-F238E27FC236}">
              <a16:creationId xmlns:a16="http://schemas.microsoft.com/office/drawing/2014/main" id="{00000000-0008-0000-4E00-00000520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49" y="11058526"/>
          <a:ext cx="7372351" cy="34052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87</xdr:row>
      <xdr:rowOff>142875</xdr:rowOff>
    </xdr:from>
    <xdr:to>
      <xdr:col>6</xdr:col>
      <xdr:colOff>323850</xdr:colOff>
      <xdr:row>90</xdr:row>
      <xdr:rowOff>135813</xdr:rowOff>
    </xdr:to>
    <xdr:pic>
      <xdr:nvPicPr>
        <xdr:cNvPr id="204808" name="Picture 8">
          <a:extLst>
            <a:ext uri="{FF2B5EF4-FFF2-40B4-BE49-F238E27FC236}">
              <a16:creationId xmlns:a16="http://schemas.microsoft.com/office/drawing/2014/main" id="{00000000-0008-0000-4E00-00000820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857250" y="15506700"/>
          <a:ext cx="4038600" cy="4787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92</xdr:row>
      <xdr:rowOff>38100</xdr:rowOff>
    </xdr:from>
    <xdr:to>
      <xdr:col>7</xdr:col>
      <xdr:colOff>542925</xdr:colOff>
      <xdr:row>95</xdr:row>
      <xdr:rowOff>47625</xdr:rowOff>
    </xdr:to>
    <xdr:pic>
      <xdr:nvPicPr>
        <xdr:cNvPr id="204809" name="Picture 9">
          <a:extLst>
            <a:ext uri="{FF2B5EF4-FFF2-40B4-BE49-F238E27FC236}">
              <a16:creationId xmlns:a16="http://schemas.microsoft.com/office/drawing/2014/main" id="{00000000-0008-0000-4E00-00000920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466725" y="16211550"/>
          <a:ext cx="54102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12</xdr:row>
      <xdr:rowOff>0</xdr:rowOff>
    </xdr:from>
    <xdr:to>
      <xdr:col>8</xdr:col>
      <xdr:colOff>0</xdr:colOff>
      <xdr:row>14</xdr:row>
      <xdr:rowOff>47624</xdr:rowOff>
    </xdr:to>
    <xdr:cxnSp macro="">
      <xdr:nvCxnSpPr>
        <xdr:cNvPr id="8" name="7 Conector recto de flecha">
          <a:extLst>
            <a:ext uri="{FF2B5EF4-FFF2-40B4-BE49-F238E27FC236}">
              <a16:creationId xmlns:a16="http://schemas.microsoft.com/office/drawing/2014/main" id="{00000000-0008-0000-4F00-000008000000}"/>
            </a:ext>
          </a:extLst>
        </xdr:cNvPr>
        <xdr:cNvCxnSpPr/>
      </xdr:nvCxnSpPr>
      <xdr:spPr>
        <a:xfrm>
          <a:off x="10810875" y="3362325"/>
          <a:ext cx="0" cy="447674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0</xdr:colOff>
      <xdr:row>9</xdr:row>
      <xdr:rowOff>161925</xdr:rowOff>
    </xdr:from>
    <xdr:to>
      <xdr:col>9</xdr:col>
      <xdr:colOff>0</xdr:colOff>
      <xdr:row>11</xdr:row>
      <xdr:rowOff>152400</xdr:rowOff>
    </xdr:to>
    <xdr:cxnSp macro="">
      <xdr:nvCxnSpPr>
        <xdr:cNvPr id="9" name="8 Conector recto de flecha">
          <a:extLst>
            <a:ext uri="{FF2B5EF4-FFF2-40B4-BE49-F238E27FC236}">
              <a16:creationId xmlns:a16="http://schemas.microsoft.com/office/drawing/2014/main" id="{00000000-0008-0000-4F00-000009000000}"/>
            </a:ext>
          </a:extLst>
        </xdr:cNvPr>
        <xdr:cNvCxnSpPr/>
      </xdr:nvCxnSpPr>
      <xdr:spPr>
        <a:xfrm flipV="1">
          <a:off x="11572875" y="2924175"/>
          <a:ext cx="0" cy="390525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12</xdr:row>
      <xdr:rowOff>0</xdr:rowOff>
    </xdr:from>
    <xdr:to>
      <xdr:col>7</xdr:col>
      <xdr:colOff>0</xdr:colOff>
      <xdr:row>14</xdr:row>
      <xdr:rowOff>47624</xdr:rowOff>
    </xdr:to>
    <xdr:cxnSp macro="">
      <xdr:nvCxnSpPr>
        <xdr:cNvPr id="10" name="9 Conector recto de flecha">
          <a:extLst>
            <a:ext uri="{FF2B5EF4-FFF2-40B4-BE49-F238E27FC236}">
              <a16:creationId xmlns:a16="http://schemas.microsoft.com/office/drawing/2014/main" id="{00000000-0008-0000-4F00-00000A000000}"/>
            </a:ext>
          </a:extLst>
        </xdr:cNvPr>
        <xdr:cNvCxnSpPr/>
      </xdr:nvCxnSpPr>
      <xdr:spPr>
        <a:xfrm>
          <a:off x="10048875" y="3362325"/>
          <a:ext cx="0" cy="447674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0</xdr:colOff>
      <xdr:row>11</xdr:row>
      <xdr:rowOff>180975</xdr:rowOff>
    </xdr:to>
    <xdr:cxnSp macro="">
      <xdr:nvCxnSpPr>
        <xdr:cNvPr id="11" name="10 Conector recto de flecha">
          <a:extLst>
            <a:ext uri="{FF2B5EF4-FFF2-40B4-BE49-F238E27FC236}">
              <a16:creationId xmlns:a16="http://schemas.microsoft.com/office/drawing/2014/main" id="{00000000-0008-0000-4F00-00000B000000}"/>
            </a:ext>
          </a:extLst>
        </xdr:cNvPr>
        <xdr:cNvCxnSpPr/>
      </xdr:nvCxnSpPr>
      <xdr:spPr>
        <a:xfrm flipV="1">
          <a:off x="12334875" y="2962275"/>
          <a:ext cx="0" cy="381000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200025</xdr:colOff>
      <xdr:row>10</xdr:row>
      <xdr:rowOff>152400</xdr:rowOff>
    </xdr:from>
    <xdr:to>
      <xdr:col>10</xdr:col>
      <xdr:colOff>742950</xdr:colOff>
      <xdr:row>25</xdr:row>
      <xdr:rowOff>72612</xdr:rowOff>
    </xdr:to>
    <xdr:pic>
      <xdr:nvPicPr>
        <xdr:cNvPr id="198657" name="Picture 1">
          <a:extLst>
            <a:ext uri="{FF2B5EF4-FFF2-40B4-BE49-F238E27FC236}">
              <a16:creationId xmlns:a16="http://schemas.microsoft.com/office/drawing/2014/main" id="{00000000-0008-0000-5100-0000010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24025" y="3048000"/>
          <a:ext cx="6638925" cy="23776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30</xdr:row>
      <xdr:rowOff>38100</xdr:rowOff>
    </xdr:from>
    <xdr:to>
      <xdr:col>7</xdr:col>
      <xdr:colOff>367079</xdr:colOff>
      <xdr:row>42</xdr:row>
      <xdr:rowOff>28575</xdr:rowOff>
    </xdr:to>
    <xdr:pic>
      <xdr:nvPicPr>
        <xdr:cNvPr id="198658" name="Picture 2">
          <a:extLst>
            <a:ext uri="{FF2B5EF4-FFF2-40B4-BE49-F238E27FC236}">
              <a16:creationId xmlns:a16="http://schemas.microsoft.com/office/drawing/2014/main" id="{00000000-0008-0000-5100-0000020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95300" y="6200775"/>
          <a:ext cx="5205779" cy="1933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11430</xdr:colOff>
      <xdr:row>28</xdr:row>
      <xdr:rowOff>66675</xdr:rowOff>
    </xdr:from>
    <xdr:to>
      <xdr:col>15</xdr:col>
      <xdr:colOff>66675</xdr:colOff>
      <xdr:row>42</xdr:row>
      <xdr:rowOff>142875</xdr:rowOff>
    </xdr:to>
    <xdr:pic>
      <xdr:nvPicPr>
        <xdr:cNvPr id="198659" name="Picture 3">
          <a:extLst>
            <a:ext uri="{FF2B5EF4-FFF2-40B4-BE49-F238E27FC236}">
              <a16:creationId xmlns:a16="http://schemas.microsoft.com/office/drawing/2014/main" id="{00000000-0008-0000-5100-0000030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107430" y="5905500"/>
          <a:ext cx="5389245" cy="2343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542925</xdr:colOff>
      <xdr:row>47</xdr:row>
      <xdr:rowOff>123825</xdr:rowOff>
    </xdr:from>
    <xdr:to>
      <xdr:col>11</xdr:col>
      <xdr:colOff>552450</xdr:colOff>
      <xdr:row>69</xdr:row>
      <xdr:rowOff>65095</xdr:rowOff>
    </xdr:to>
    <xdr:pic>
      <xdr:nvPicPr>
        <xdr:cNvPr id="198660" name="Picture 4">
          <a:extLst>
            <a:ext uri="{FF2B5EF4-FFF2-40B4-BE49-F238E27FC236}">
              <a16:creationId xmlns:a16="http://schemas.microsoft.com/office/drawing/2014/main" id="{00000000-0008-0000-5100-0000040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2066925" y="8982075"/>
          <a:ext cx="6867525" cy="3503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166689</xdr:colOff>
      <xdr:row>6</xdr:row>
      <xdr:rowOff>71439</xdr:rowOff>
    </xdr:from>
    <xdr:to>
      <xdr:col>6</xdr:col>
      <xdr:colOff>563563</xdr:colOff>
      <xdr:row>12</xdr:row>
      <xdr:rowOff>32635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8689" y="1055689"/>
          <a:ext cx="5675312" cy="9136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738639</xdr:colOff>
      <xdr:row>6</xdr:row>
      <xdr:rowOff>103187</xdr:rowOff>
    </xdr:from>
    <xdr:to>
      <xdr:col>6</xdr:col>
      <xdr:colOff>634999</xdr:colOff>
      <xdr:row>13</xdr:row>
      <xdr:rowOff>71030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639" y="1055687"/>
          <a:ext cx="4873173" cy="13013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246062</xdr:colOff>
      <xdr:row>8</xdr:row>
      <xdr:rowOff>63500</xdr:rowOff>
    </xdr:from>
    <xdr:to>
      <xdr:col>7</xdr:col>
      <xdr:colOff>122237</xdr:colOff>
      <xdr:row>9</xdr:row>
      <xdr:rowOff>149225</xdr:rowOff>
    </xdr:to>
    <xdr:pic>
      <xdr:nvPicPr>
        <xdr:cNvPr id="5" name="4 Imagen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7625" y="1333500"/>
          <a:ext cx="3908425" cy="24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253999</xdr:colOff>
      <xdr:row>9</xdr:row>
      <xdr:rowOff>119063</xdr:rowOff>
    </xdr:from>
    <xdr:to>
      <xdr:col>7</xdr:col>
      <xdr:colOff>168274</xdr:colOff>
      <xdr:row>11</xdr:row>
      <xdr:rowOff>61913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2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5562" y="1547813"/>
          <a:ext cx="3946525" cy="260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849311</xdr:colOff>
      <xdr:row>19</xdr:row>
      <xdr:rowOff>23814</xdr:rowOff>
    </xdr:from>
    <xdr:to>
      <xdr:col>7</xdr:col>
      <xdr:colOff>761998</xdr:colOff>
      <xdr:row>24</xdr:row>
      <xdr:rowOff>55476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8061" y="2913064"/>
          <a:ext cx="4857750" cy="825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563562</xdr:colOff>
      <xdr:row>6</xdr:row>
      <xdr:rowOff>71438</xdr:rowOff>
    </xdr:from>
    <xdr:to>
      <xdr:col>7</xdr:col>
      <xdr:colOff>15876</xdr:colOff>
      <xdr:row>18</xdr:row>
      <xdr:rowOff>24414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5562" y="1023938"/>
          <a:ext cx="5040314" cy="18579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738188</xdr:colOff>
      <xdr:row>8</xdr:row>
      <xdr:rowOff>31750</xdr:rowOff>
    </xdr:from>
    <xdr:to>
      <xdr:col>5</xdr:col>
      <xdr:colOff>497269</xdr:colOff>
      <xdr:row>10</xdr:row>
      <xdr:rowOff>87313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188" y="1301750"/>
          <a:ext cx="5815394" cy="3730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5</xdr:col>
      <xdr:colOff>317500</xdr:colOff>
      <xdr:row>37</xdr:row>
      <xdr:rowOff>82861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6429375"/>
          <a:ext cx="5611813" cy="400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611189</xdr:colOff>
      <xdr:row>15</xdr:row>
      <xdr:rowOff>127000</xdr:rowOff>
    </xdr:from>
    <xdr:to>
      <xdr:col>6</xdr:col>
      <xdr:colOff>39689</xdr:colOff>
      <xdr:row>17</xdr:row>
      <xdr:rowOff>131269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3189" y="2508250"/>
          <a:ext cx="4254500" cy="3217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285749</xdr:colOff>
      <xdr:row>7</xdr:row>
      <xdr:rowOff>55562</xdr:rowOff>
    </xdr:from>
    <xdr:to>
      <xdr:col>6</xdr:col>
      <xdr:colOff>639324</xdr:colOff>
      <xdr:row>16</xdr:row>
      <xdr:rowOff>71438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49" y="1166812"/>
          <a:ext cx="5179575" cy="1444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Documents%20and%20Settings/polivero/Datos%20de%20programa/Microsoft/Excel/Tesoreria/INVESTIGACIONES/Diana%20P.%20Gonz&#225;lez%20M/Bloomberg/Deuda%20soberana%20emergente/Bonos%20soberanos%20de%20Colombia.xls?61E0F265" TargetMode="External"/><Relationship Id="rId1" Type="http://schemas.openxmlformats.org/officeDocument/2006/relationships/externalLinkPath" Target="file:///\\61E0F265\Bonos%20soberanos%20de%20Colombia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marquez\MODELO%20MACRO%20CON%20LIMITES3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marquez\MODELO%20MACRO%20CON%20LIMITES3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vARIOS\mmarquez\MODELO%20MACRO%20CON%20LIMITES3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~1\JUAN-R~1\CONFIG~1\Temp\D.Lotus.Notes.Data\Rentabilidad%20Nov-30-04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~1\JUAN-R~1\CONFIG~1\Temp\D.Lotus.Notes.Data\Rentabilidad%20Nov-30-04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vARIOS\DOCUME~1\JUAN-R~1\CONFIG~1\Temp\D.Lotus.Notes.Data\Rentabilidad%20Nov-30-04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juan-restrepo\Mis%20documentos\Banco%20Rep&#250;blica\Informes\2004\06-JUN\05-MAY\02-FEB\Rentabilidad%20Febrero-29-04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juan-restrepo\Mis%20documentos\Banco%20Rep&#250;blica\Informes\2004\06-JUN\05-MAY\02-FEB\Rentabilidad%20Febrero-29-04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vARIOS\Documents%20and%20Settings\juan-restrepo\Mis%20documentos\Banco%20Rep&#250;blica\Informes\2004\06-JUN\05-MAY\02-FEB\Rentabilidad%20Febrero-29-04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aadm13\PRENSA\DOCUME~1\General\CONFIG~1\Temp\graficasycuadrosabr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TEMP\Informe%20Mercado%20Mayo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uperfinanciera.gov.co/CARLOS/AHORRO%20INDIVIDUAL%20Y%20PRIMA%20MEDIA/ESTAD&#205;STICAS/PREN-Ingl&#233;s/CARLOS/AHORRO%20INDIVIDUAL%20Y%20PRIMA%20MEDIA/ESTAD&#205;STICAS/PREN-Espa&#241;ol/BASICO%20-%20Prenespa&#241;ol%20-%20Enero%2006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ortafolio\Daniel\NVO%20PORTAFOLIO\INFORME%20ESTADISTICO\AGOSTO\usuario\COOPFEBOR\REVISOR\DTF-IPC-PORTAF.REF.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ortafolio\Daniel\NVO%20PORTAFOLIO\INFORME%20ESTADISTICO\AGOSTO\usuario\COOPFEBOR\REVISOR\DTF-IPC-PORTAF.REF.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vARIOS\Portafolio\Daniel\NVO%20PORTAFOLIO\INFORME%20ESTADISTICO\AGOSTO\usuario\COOPFEBOR\REVISOR\DTF-IPC-PORTAF.REF.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pensionesenero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ensiones3101200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fcjs.urjc.es/finan/Financieras/prestamos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MEDE2\SYS\TRABAJO\INV\RIESGO\JUNIO1~2\DERIVA~1\FWD072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Mis%20Documentos/jaitorre/BRE%202006/BRE/Informe%20Mensual%20+%20Anexos/Portafolios%20discriminado%20(Anexo%2013)/Febrero%202007/Informe%20FEB%202007_Dedicado%20(BRD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individual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vARIOS\Soportes%20doc%20final%20oct%2025.xlsm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vARIOS\Soportes%20finales%20mayo%202012.xlsm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vARIOS\libro%20mate%2016%20febrero%202012\SOPORTE%20EXCEL%20MAYO28.xlsm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vARIOS\Ejemplos%20libro%20Finanzas%20AJUSTES.xlsm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vARIOS\Libro%20solo%20bk\Ejemplos%20libro%20Finanzas%20DCH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INFORMES\Informes%20Mensuales\Marzo%202005\compras,%20vtas%20MARZO%202005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nrep.gov.co/estad/dsbb/IBR-DIARIO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GABRIELA\SuperBancaria\Noviembre%2000\PV-Super-31Dic00.xls" TargetMode="External"/></Relationships>
</file>

<file path=xl/externalLinks/_rels/externalLink37.xml.rels><?xml version="1.0" encoding="UTF-8" standalone="yes"?>
<Relationships xmlns="http://schemas.openxmlformats.org/package/2006/relationships"><Relationship Id="rId2" Type="http://schemas.microsoft.com/office/2019/04/relationships/externalLinkLongPath" Target="/Documents%20and%20Settings/dchicaco/Configuraci&#243;n%20local/Archivos%20temporales%20de%20Internet/Content.Outlook/YG50TMWH/Users/dchicaco/Desktop/Nueva%20carpeta/LIBRO%20VERSION%20FINAL%20JUN2011/MF01.xls?6508DAF0" TargetMode="External"/><Relationship Id="rId1" Type="http://schemas.openxmlformats.org/officeDocument/2006/relationships/externalLinkPath" Target="file:///\\6508DAF0\MF01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vARIOS\Users\dchicaco\Desktop\Nueva%20carpeta\LIBRO%20VERSION%20FINAL%20JUN2011\MF01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LIBRO%20VERSION%20FINAL%20JUN2011\Libro%20MF%20MV%20junio%202010\MF0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mbaronro\Configuraci&#243;n%20local\Archivos%20temporales%20de%20Internet\Content.Outlook\UESFUPKT\Soportes%20finales%20oct%202012.xlsm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vARIOS\LIBRO%20VERSION%20FINAL%20JUN2011\Libro%20MF%20MV%20junio%202010\MF01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dchicaco\Configuraci&#243;n%20local\Archivos%20temporales%20de%20Internet\Content.Outlook\YG50TMWH\Users\dchicaco\Desktop\Nueva%20carpeta\LIBRO%20VERSION%20FINAL%20JUN2011\MF01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uperfinanciera.gov.co/windows/TEMP/JUNIO1~2/DERIVA~1/OPCION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INFORMES\Informes%20Mensuales\Marzo%202005\compras,%20vtas%20MARZO%202005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vARIOS\INFORMES\Informes%20Mensuales\Marzo%202005\compras,%20vtas%20MARZO%202005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bbogscl0\VP%20Asset%20Management\Gcia%20Portafolios%20Delegados\Reporting\P&#250;blico\Portafolios%20Delegados\Archivos%20Contingencia\Banco%20de%20la%20Rep&#250;blica\Informes%20diarios\3.%20Mar%202016\20160314\BRE%202011%20Archivo%20Trabajo%20v2%2014%20Mar%202016.xlsb?4432998E" TargetMode="External"/><Relationship Id="rId1" Type="http://schemas.openxmlformats.org/officeDocument/2006/relationships/externalLinkPath" Target="file:///\\4432998E\BRE%202011%20Archivo%20Trabajo%20v2%2014%20Mar%202016.xlsb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GABRIELA\SuperBancaria\Noviembre%2000\PO-Super-30Nov0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INFORMES\Informes%20Mensuales\Mayo%202004\compras,%20vtas%20MAYO04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INFORMES\Informes%20Mensuales\Mayo%202004\compras,%20vtas%20MAYO04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vARIOS\INFORMES\Informes%20Mensuales\Mayo%202004\compras,%20vtas%20MAYO0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nos"/>
      <sheetName val="BDD"/>
      <sheetName val="Datos organizados"/>
      <sheetName val="Tabla ESP"/>
      <sheetName val="Curvas"/>
      <sheetName val="Seguimiento mensual"/>
      <sheetName val="Gráficos Fórmulas"/>
      <sheetName val="Curvas-Manuales"/>
    </sheetNames>
    <sheetDataSet>
      <sheetData sheetId="0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</row>
        <row r="2">
          <cell r="B2" t="str">
            <v>NAME</v>
          </cell>
          <cell r="C2" t="str">
            <v>ID_ISIN</v>
          </cell>
          <cell r="D2" t="str">
            <v>SECURITY_DES</v>
          </cell>
          <cell r="E2" t="str">
            <v>MATURITY</v>
          </cell>
          <cell r="F2" t="str">
            <v>MATURITY</v>
          </cell>
          <cell r="G2" t="str">
            <v>CPN</v>
          </cell>
          <cell r="H2" t="str">
            <v>CPN_FREQ</v>
          </cell>
          <cell r="I2" t="str">
            <v>DUR_MID</v>
          </cell>
          <cell r="J2" t="str">
            <v>AMT_OUTSTANDING</v>
          </cell>
          <cell r="K2" t="str">
            <v>AMT_ISSUED</v>
          </cell>
          <cell r="L2" t="str">
            <v>CRNCY</v>
          </cell>
          <cell r="M2" t="str">
            <v>GOVT_CNV_SPREAD_MID</v>
          </cell>
        </row>
        <row r="3">
          <cell r="A3" t="str">
            <v>EC125216 Corp</v>
          </cell>
          <cell r="B3" t="str">
            <v>REPUBLIC OF COLOMBIA</v>
          </cell>
          <cell r="C3" t="str">
            <v>US195325AR62</v>
          </cell>
          <cell r="D3" t="str">
            <v>COLOM 9 3/4 04/23/09</v>
          </cell>
          <cell r="E3" t="str">
            <v>4/23/2009</v>
          </cell>
          <cell r="F3">
            <v>39926</v>
          </cell>
          <cell r="G3">
            <v>9.75</v>
          </cell>
          <cell r="H3">
            <v>2</v>
          </cell>
          <cell r="I3" t="str">
            <v>#N/A N/A</v>
          </cell>
          <cell r="J3">
            <v>0</v>
          </cell>
          <cell r="K3">
            <v>998754000</v>
          </cell>
          <cell r="L3" t="str">
            <v>USD</v>
          </cell>
          <cell r="M3" t="str">
            <v>#N/A N/A</v>
          </cell>
        </row>
        <row r="4">
          <cell r="A4" t="str">
            <v>ED690939 Corp</v>
          </cell>
          <cell r="B4" t="str">
            <v>REPUBLIC OF COLOMBIA</v>
          </cell>
          <cell r="C4" t="str">
            <v>XS0205930752</v>
          </cell>
          <cell r="D4" t="str">
            <v>COLOM 11 3/4 03/01/10</v>
          </cell>
          <cell r="E4" t="str">
            <v>3/1/2010</v>
          </cell>
          <cell r="F4">
            <v>40238</v>
          </cell>
          <cell r="G4">
            <v>11.75</v>
          </cell>
          <cell r="H4">
            <v>1</v>
          </cell>
          <cell r="I4" t="str">
            <v>#N/A N/A</v>
          </cell>
          <cell r="J4">
            <v>0</v>
          </cell>
          <cell r="K4">
            <v>1247991650000</v>
          </cell>
          <cell r="L4" t="str">
            <v>COP</v>
          </cell>
          <cell r="M4" t="str">
            <v>#N/A N/A</v>
          </cell>
        </row>
        <row r="5">
          <cell r="A5" t="str">
            <v>EC602437 Corp</v>
          </cell>
          <cell r="B5" t="str">
            <v>REPUBLIC OF COLOMBIA</v>
          </cell>
          <cell r="C5" t="str">
            <v>US195325AZ88</v>
          </cell>
          <cell r="D5" t="str">
            <v>COLOM 10 1/2 07/09/10</v>
          </cell>
          <cell r="E5" t="str">
            <v>7/9/2010</v>
          </cell>
          <cell r="F5">
            <v>40368</v>
          </cell>
          <cell r="G5">
            <v>10.5</v>
          </cell>
          <cell r="H5">
            <v>2</v>
          </cell>
          <cell r="I5">
            <v>0.29166666691441695</v>
          </cell>
          <cell r="J5">
            <v>280929000</v>
          </cell>
          <cell r="K5">
            <v>507058000</v>
          </cell>
          <cell r="L5" t="str">
            <v>USD</v>
          </cell>
          <cell r="M5">
            <v>60.595954895019531</v>
          </cell>
        </row>
        <row r="6">
          <cell r="A6" t="str">
            <v>EC371080 Corp</v>
          </cell>
          <cell r="B6" t="str">
            <v>REPUBLIC OF COLOMBIA</v>
          </cell>
          <cell r="C6" t="str">
            <v>US195325AW57</v>
          </cell>
          <cell r="D6" t="str">
            <v>COLOM 9 3/4 04/09/11</v>
          </cell>
          <cell r="E6" t="str">
            <v>4/9/2011</v>
          </cell>
          <cell r="F6">
            <v>40642</v>
          </cell>
          <cell r="G6">
            <v>9.75</v>
          </cell>
          <cell r="H6">
            <v>2</v>
          </cell>
          <cell r="I6">
            <v>0.97581179644414451</v>
          </cell>
          <cell r="J6">
            <v>68626328.125</v>
          </cell>
          <cell r="K6">
            <v>1000000000</v>
          </cell>
          <cell r="L6" t="str">
            <v>USD</v>
          </cell>
          <cell r="M6">
            <v>372.0380859375</v>
          </cell>
        </row>
        <row r="7">
          <cell r="A7" t="str">
            <v>EC389489 Corp</v>
          </cell>
          <cell r="B7" t="str">
            <v>REPUBLIC OF COLOMBIA</v>
          </cell>
          <cell r="C7" t="str">
            <v>XS0129675350</v>
          </cell>
          <cell r="D7" t="str">
            <v>COLOM 11 1/2 05/31/11</v>
          </cell>
          <cell r="E7" t="str">
            <v>5/31/2011</v>
          </cell>
          <cell r="F7">
            <v>40694</v>
          </cell>
          <cell r="G7">
            <v>11.5</v>
          </cell>
          <cell r="H7">
            <v>1</v>
          </cell>
          <cell r="I7">
            <v>1.0911880200881798</v>
          </cell>
          <cell r="J7">
            <v>234171000</v>
          </cell>
          <cell r="K7">
            <v>400000000</v>
          </cell>
          <cell r="L7" t="str">
            <v>EUR</v>
          </cell>
          <cell r="M7">
            <v>123.79638671875</v>
          </cell>
        </row>
        <row r="8">
          <cell r="A8" t="str">
            <v>EC480759 Corp</v>
          </cell>
          <cell r="B8" t="str">
            <v>REPUBLIC OF COLOMBIA</v>
          </cell>
          <cell r="C8" t="str">
            <v>US195325AY14</v>
          </cell>
          <cell r="D8" t="str">
            <v>COLOM 10 01/23/12</v>
          </cell>
          <cell r="E8" t="str">
            <v>1/23/2012</v>
          </cell>
          <cell r="F8">
            <v>40931</v>
          </cell>
          <cell r="G8">
            <v>10</v>
          </cell>
          <cell r="H8">
            <v>2</v>
          </cell>
          <cell r="I8">
            <v>1.7030688987804961</v>
          </cell>
          <cell r="J8">
            <v>900000000</v>
          </cell>
          <cell r="K8">
            <v>900000000</v>
          </cell>
          <cell r="L8" t="str">
            <v>USD</v>
          </cell>
          <cell r="M8">
            <v>96.819770812988281</v>
          </cell>
        </row>
        <row r="9">
          <cell r="A9" t="str">
            <v>EC779775 Corp</v>
          </cell>
          <cell r="B9" t="str">
            <v>REPUBLIC OF COLOMBIA</v>
          </cell>
          <cell r="C9" t="str">
            <v>US195325BA29</v>
          </cell>
          <cell r="D9" t="str">
            <v>COLOM 10 3/4 01/15/13</v>
          </cell>
          <cell r="E9" t="str">
            <v>1/15/2013</v>
          </cell>
          <cell r="F9">
            <v>41289</v>
          </cell>
          <cell r="G9">
            <v>10.75</v>
          </cell>
          <cell r="H9">
            <v>2</v>
          </cell>
          <cell r="I9">
            <v>2.4907711473020999</v>
          </cell>
          <cell r="J9">
            <v>750000000</v>
          </cell>
          <cell r="K9">
            <v>750000000</v>
          </cell>
          <cell r="L9" t="str">
            <v>USD</v>
          </cell>
          <cell r="M9">
            <v>123.11273956298828</v>
          </cell>
        </row>
        <row r="10">
          <cell r="A10" t="str">
            <v>ED927997 Corp</v>
          </cell>
          <cell r="B10" t="str">
            <v>REPUBLIC OF COLOMBIA</v>
          </cell>
          <cell r="C10" t="str">
            <v>USP3772NAV49</v>
          </cell>
          <cell r="D10" t="str">
            <v>COLOM 0 03/17/13</v>
          </cell>
          <cell r="E10" t="str">
            <v>3/17/2013</v>
          </cell>
          <cell r="F10">
            <v>41350</v>
          </cell>
          <cell r="G10">
            <v>3.8076300000000001</v>
          </cell>
          <cell r="H10">
            <v>4</v>
          </cell>
          <cell r="I10" t="str">
            <v>#N/A N/A</v>
          </cell>
          <cell r="J10">
            <v>262005000</v>
          </cell>
          <cell r="K10">
            <v>335000000</v>
          </cell>
          <cell r="L10" t="str">
            <v>USD</v>
          </cell>
          <cell r="M10" t="str">
            <v>#N/A N Ap</v>
          </cell>
        </row>
        <row r="11">
          <cell r="A11" t="str">
            <v>ED927977 Corp</v>
          </cell>
          <cell r="B11" t="str">
            <v>REPUBLIC OF COLOMBIA</v>
          </cell>
          <cell r="C11" t="str">
            <v>US195325BG98</v>
          </cell>
          <cell r="D11" t="str">
            <v>COLOM 0 03/17/13</v>
          </cell>
          <cell r="E11" t="str">
            <v>3/17/2013</v>
          </cell>
          <cell r="F11">
            <v>41350</v>
          </cell>
          <cell r="G11">
            <v>3.8134999999999999</v>
          </cell>
          <cell r="H11">
            <v>4</v>
          </cell>
          <cell r="I11" t="str">
            <v>#N/A N/A</v>
          </cell>
          <cell r="J11">
            <v>262005000</v>
          </cell>
          <cell r="K11">
            <v>335000000</v>
          </cell>
          <cell r="L11" t="str">
            <v>USD</v>
          </cell>
          <cell r="M11" t="str">
            <v>#N/A N Ap</v>
          </cell>
        </row>
        <row r="12">
          <cell r="A12" t="str">
            <v>ED613548 Corp</v>
          </cell>
          <cell r="B12" t="str">
            <v>REPUBLIC OF COLOMBIA</v>
          </cell>
          <cell r="C12" t="str">
            <v>US195325BE41</v>
          </cell>
          <cell r="D12" t="str">
            <v>COLOM 8 1/4 12/22/14</v>
          </cell>
          <cell r="E12" t="str">
            <v>12/22/2014</v>
          </cell>
          <cell r="F12">
            <v>41995</v>
          </cell>
          <cell r="G12">
            <v>8.25</v>
          </cell>
          <cell r="H12">
            <v>2</v>
          </cell>
          <cell r="I12">
            <v>4.0192820028498888</v>
          </cell>
          <cell r="J12">
            <v>1000000000</v>
          </cell>
          <cell r="K12">
            <v>1000000000</v>
          </cell>
          <cell r="L12" t="str">
            <v>USD</v>
          </cell>
          <cell r="M12">
            <v>161.41104125976563</v>
          </cell>
        </row>
        <row r="13">
          <cell r="A13" t="str">
            <v>ED823279 Corp</v>
          </cell>
          <cell r="B13" t="str">
            <v>REPUBLIC OF COLOMBIA</v>
          </cell>
          <cell r="C13" t="str">
            <v>XS0213272122</v>
          </cell>
          <cell r="D13" t="str">
            <v>COLOM 12 10/22/15</v>
          </cell>
          <cell r="E13" t="str">
            <v>10/22/2015</v>
          </cell>
          <cell r="F13">
            <v>42299</v>
          </cell>
          <cell r="G13">
            <v>12</v>
          </cell>
          <cell r="H13">
            <v>1</v>
          </cell>
          <cell r="I13">
            <v>4.3353266384567553</v>
          </cell>
          <cell r="J13">
            <v>2580037040000</v>
          </cell>
          <cell r="K13">
            <v>2580037040000</v>
          </cell>
          <cell r="L13" t="str">
            <v>COP</v>
          </cell>
          <cell r="M13">
            <v>-161.09086608886719</v>
          </cell>
        </row>
        <row r="14">
          <cell r="A14" t="str">
            <v>EF165326 Corp</v>
          </cell>
          <cell r="B14" t="str">
            <v>REPUBLIC OF COLOMBIA</v>
          </cell>
          <cell r="C14" t="str">
            <v>US195325BH71</v>
          </cell>
          <cell r="D14" t="str">
            <v>COLOM 0 11/16/15</v>
          </cell>
          <cell r="E14" t="str">
            <v>11/16/2015</v>
          </cell>
          <cell r="F14">
            <v>42324</v>
          </cell>
          <cell r="G14">
            <v>2.0559400000000001</v>
          </cell>
          <cell r="H14">
            <v>4</v>
          </cell>
          <cell r="I14">
            <v>0.15000517886396031</v>
          </cell>
          <cell r="J14">
            <v>400000000</v>
          </cell>
          <cell r="K14">
            <v>400000000</v>
          </cell>
          <cell r="L14" t="str">
            <v>USD</v>
          </cell>
          <cell r="M14" t="str">
            <v>#N/A N Ap</v>
          </cell>
        </row>
        <row r="15">
          <cell r="A15" t="str">
            <v>DD105066 Corp</v>
          </cell>
          <cell r="B15" t="str">
            <v>REPUBLIC OF COLOMBIA</v>
          </cell>
          <cell r="C15" t="str">
            <v>US195325AJ47</v>
          </cell>
          <cell r="D15" t="str">
            <v>COLOM 8.7 02/15/16</v>
          </cell>
          <cell r="E15" t="str">
            <v>2/15/2016</v>
          </cell>
          <cell r="F15">
            <v>42415</v>
          </cell>
          <cell r="G15">
            <v>8.6999999999999993</v>
          </cell>
          <cell r="H15">
            <v>2</v>
          </cell>
          <cell r="I15">
            <v>4.7962505292174011</v>
          </cell>
          <cell r="J15">
            <v>117549000</v>
          </cell>
          <cell r="K15">
            <v>200000000</v>
          </cell>
          <cell r="L15" t="str">
            <v>USD</v>
          </cell>
          <cell r="M15">
            <v>250.80087280273438</v>
          </cell>
        </row>
        <row r="16">
          <cell r="A16" t="str">
            <v>MM120832 Corp</v>
          </cell>
          <cell r="B16" t="str">
            <v>REPUBLIC OF COLOMBIA</v>
          </cell>
          <cell r="C16" t="str">
            <v>US19532MAB46</v>
          </cell>
          <cell r="D16" t="str">
            <v>COLOM 8.66 10/07/16</v>
          </cell>
          <cell r="E16" t="str">
            <v>10/7/2016</v>
          </cell>
          <cell r="F16">
            <v>42650</v>
          </cell>
          <cell r="G16">
            <v>8.66</v>
          </cell>
          <cell r="H16">
            <v>2</v>
          </cell>
          <cell r="I16">
            <v>5.1329590242813179</v>
          </cell>
          <cell r="J16">
            <v>75427000</v>
          </cell>
          <cell r="K16">
            <v>125000000</v>
          </cell>
          <cell r="L16" t="str">
            <v>USD</v>
          </cell>
          <cell r="M16">
            <v>130.99595642089844</v>
          </cell>
        </row>
        <row r="17">
          <cell r="A17" t="str">
            <v>EC156567 Corp</v>
          </cell>
          <cell r="B17" t="str">
            <v>REPUBLIC OF COLOMBIA</v>
          </cell>
          <cell r="C17" t="str">
            <v>US19532NAB29</v>
          </cell>
          <cell r="D17" t="str">
            <v>COLOM 8.66 10/07/16</v>
          </cell>
          <cell r="E17" t="str">
            <v>10/7/2016</v>
          </cell>
          <cell r="F17">
            <v>42650</v>
          </cell>
          <cell r="G17">
            <v>8.66</v>
          </cell>
          <cell r="H17">
            <v>2</v>
          </cell>
          <cell r="I17">
            <v>5.1275236512268654</v>
          </cell>
          <cell r="J17">
            <v>75427000</v>
          </cell>
          <cell r="K17">
            <v>125000000</v>
          </cell>
          <cell r="L17" t="str">
            <v>USD</v>
          </cell>
          <cell r="M17">
            <v>130.72325134277344</v>
          </cell>
        </row>
        <row r="18">
          <cell r="A18" t="str">
            <v>EF580818 Corp</v>
          </cell>
          <cell r="B18" t="str">
            <v>REPUBLIC OF COLOMBIA</v>
          </cell>
          <cell r="C18" t="str">
            <v>US195325BJ38</v>
          </cell>
          <cell r="D18" t="str">
            <v>COLOM 7 3/8 01/27/17</v>
          </cell>
          <cell r="E18" t="str">
            <v>1/27/2017</v>
          </cell>
          <cell r="F18">
            <v>42762</v>
          </cell>
          <cell r="G18">
            <v>7.375</v>
          </cell>
          <cell r="H18">
            <v>2</v>
          </cell>
          <cell r="I18">
            <v>5.5456393663732015</v>
          </cell>
          <cell r="J18">
            <v>1650000000</v>
          </cell>
          <cell r="K18">
            <v>1650000000</v>
          </cell>
          <cell r="L18" t="str">
            <v>USD</v>
          </cell>
          <cell r="M18">
            <v>164.18800354003906</v>
          </cell>
        </row>
        <row r="19">
          <cell r="A19" t="str">
            <v>EH677304 Corp</v>
          </cell>
          <cell r="B19" t="str">
            <v>REPUBLIC OF COLOMBIA</v>
          </cell>
          <cell r="C19" t="str">
            <v>US195325BL83</v>
          </cell>
          <cell r="D19" t="str">
            <v>COLOM 7 3/8 03/18/19</v>
          </cell>
          <cell r="E19" t="str">
            <v>3/18/2019</v>
          </cell>
          <cell r="F19">
            <v>43542</v>
          </cell>
          <cell r="G19">
            <v>7.375</v>
          </cell>
          <cell r="H19">
            <v>2</v>
          </cell>
          <cell r="I19">
            <v>6.8927537811976958</v>
          </cell>
          <cell r="J19">
            <v>2000000000</v>
          </cell>
          <cell r="K19">
            <v>2000000000</v>
          </cell>
          <cell r="L19" t="str">
            <v>USD</v>
          </cell>
          <cell r="M19">
            <v>171.15699768066406</v>
          </cell>
        </row>
        <row r="20">
          <cell r="A20" t="str">
            <v>EC230135 Corp</v>
          </cell>
          <cell r="B20" t="str">
            <v>REPUBLIC OF COLOMBIA</v>
          </cell>
          <cell r="C20" t="str">
            <v>US195325AU91</v>
          </cell>
          <cell r="D20" t="str">
            <v>COLOM 11 3/4 02/25/20</v>
          </cell>
          <cell r="E20" t="str">
            <v>2/25/2020</v>
          </cell>
          <cell r="F20">
            <v>43886</v>
          </cell>
          <cell r="G20">
            <v>11.75</v>
          </cell>
          <cell r="H20">
            <v>2</v>
          </cell>
          <cell r="I20">
            <v>6.7505294897310728</v>
          </cell>
          <cell r="J20">
            <v>796059000.00000012</v>
          </cell>
          <cell r="K20">
            <v>1075000000</v>
          </cell>
          <cell r="L20" t="str">
            <v>USD</v>
          </cell>
          <cell r="M20">
            <v>196.59725952148438</v>
          </cell>
        </row>
        <row r="21">
          <cell r="A21" t="str">
            <v>ED291047 Corp</v>
          </cell>
          <cell r="B21" t="str">
            <v>REPUBLIC OF COLOMBIA</v>
          </cell>
          <cell r="C21" t="str">
            <v>US195325BD67</v>
          </cell>
          <cell r="D21" t="str">
            <v>COLOM 8 1/8 05/21/24</v>
          </cell>
          <cell r="E21" t="str">
            <v>5/21/2024</v>
          </cell>
          <cell r="F21">
            <v>45433</v>
          </cell>
          <cell r="G21">
            <v>8.125</v>
          </cell>
          <cell r="H21">
            <v>2</v>
          </cell>
          <cell r="I21">
            <v>8.9739165939544883</v>
          </cell>
          <cell r="J21">
            <v>1000000000</v>
          </cell>
          <cell r="K21">
            <v>1000000000</v>
          </cell>
          <cell r="L21" t="str">
            <v>USD</v>
          </cell>
          <cell r="M21">
            <v>207.90412902832031</v>
          </cell>
        </row>
        <row r="22">
          <cell r="A22" t="str">
            <v>TT332462 Corp</v>
          </cell>
          <cell r="B22" t="str">
            <v>REPUBLIC OF COLOMBIA</v>
          </cell>
          <cell r="C22" t="str">
            <v>US195325AL92</v>
          </cell>
          <cell r="D22" t="str">
            <v>COLOM 8 3/8 02/15/27</v>
          </cell>
          <cell r="E22" t="str">
            <v>2/15/2027</v>
          </cell>
          <cell r="F22">
            <v>46433</v>
          </cell>
          <cell r="G22">
            <v>8.375</v>
          </cell>
          <cell r="H22">
            <v>2</v>
          </cell>
          <cell r="I22">
            <v>9.5338578916461323</v>
          </cell>
          <cell r="J22">
            <v>154905000</v>
          </cell>
          <cell r="K22">
            <v>250000000</v>
          </cell>
          <cell r="L22" t="str">
            <v>USD</v>
          </cell>
          <cell r="M22">
            <v>245.80155944824219</v>
          </cell>
        </row>
        <row r="23">
          <cell r="A23" t="str">
            <v>EG559330 Corp</v>
          </cell>
          <cell r="B23" t="str">
            <v>REPUBLIC OF COLOMBIA</v>
          </cell>
          <cell r="C23" t="str">
            <v>XS0306322065</v>
          </cell>
          <cell r="D23" t="str">
            <v>COLOM 9.85 06/28/27</v>
          </cell>
          <cell r="E23" t="str">
            <v>6/28/2027</v>
          </cell>
          <cell r="F23">
            <v>46566</v>
          </cell>
          <cell r="G23">
            <v>9.85</v>
          </cell>
          <cell r="H23">
            <v>1</v>
          </cell>
          <cell r="I23">
            <v>8.0488263610178912</v>
          </cell>
          <cell r="J23">
            <v>1924515000000</v>
          </cell>
          <cell r="K23">
            <v>1924515000000</v>
          </cell>
          <cell r="L23" t="str">
            <v>COP</v>
          </cell>
          <cell r="M23">
            <v>160.41616821289063</v>
          </cell>
        </row>
        <row r="24">
          <cell r="A24" t="str">
            <v>EC243540 Corp</v>
          </cell>
          <cell r="B24" t="str">
            <v>REPUBLIC OF COLOMBIA</v>
          </cell>
          <cell r="C24" t="str">
            <v>US195325AQ89</v>
          </cell>
          <cell r="D24" t="str">
            <v>COLOM 11.85 03/09/28</v>
          </cell>
          <cell r="E24" t="str">
            <v>3/9/2028</v>
          </cell>
          <cell r="F24">
            <v>46821</v>
          </cell>
          <cell r="G24">
            <v>11.85</v>
          </cell>
          <cell r="H24">
            <v>2</v>
          </cell>
          <cell r="I24">
            <v>9.9377997517034302</v>
          </cell>
          <cell r="J24">
            <v>9210000</v>
          </cell>
          <cell r="K24">
            <v>22285000</v>
          </cell>
          <cell r="L24" t="str">
            <v>USD</v>
          </cell>
          <cell r="M24">
            <v>161.604248046875</v>
          </cell>
        </row>
        <row r="25">
          <cell r="A25" t="str">
            <v>EC830958 Corp</v>
          </cell>
          <cell r="B25" t="str">
            <v>REPUBLIC OF COLOMBIA</v>
          </cell>
          <cell r="C25" t="str">
            <v>US195325BB02</v>
          </cell>
          <cell r="D25" t="str">
            <v>COLOM 10 3/8 01/28/33</v>
          </cell>
          <cell r="E25" t="str">
            <v>1/28/2033</v>
          </cell>
          <cell r="F25">
            <v>48607</v>
          </cell>
          <cell r="G25">
            <v>10.375</v>
          </cell>
          <cell r="H25">
            <v>2</v>
          </cell>
          <cell r="I25">
            <v>11.133863796190385</v>
          </cell>
          <cell r="J25">
            <v>340511000</v>
          </cell>
          <cell r="K25">
            <v>635000000</v>
          </cell>
          <cell r="L25" t="str">
            <v>USD</v>
          </cell>
          <cell r="M25">
            <v>212.44950866699219</v>
          </cell>
        </row>
        <row r="26">
          <cell r="A26" t="str">
            <v>EF685173 Corp</v>
          </cell>
          <cell r="B26" t="str">
            <v>REPUBLIC OF COLOMBIA</v>
          </cell>
          <cell r="C26" t="str">
            <v>US195325BK01</v>
          </cell>
          <cell r="D26" t="str">
            <v>COLOM 7 3/8 09/18/37</v>
          </cell>
          <cell r="E26" t="str">
            <v>9/18/2037</v>
          </cell>
          <cell r="F26">
            <v>50301</v>
          </cell>
          <cell r="G26">
            <v>7.375</v>
          </cell>
          <cell r="H26">
            <v>2</v>
          </cell>
          <cell r="I26">
            <v>12.872844586935109</v>
          </cell>
          <cell r="J26">
            <v>1818400000</v>
          </cell>
          <cell r="K26">
            <v>1818400000</v>
          </cell>
          <cell r="L26" t="str">
            <v>USD</v>
          </cell>
          <cell r="M26">
            <v>197.8818359375</v>
          </cell>
        </row>
        <row r="27">
          <cell r="A27" t="str">
            <v>EI0100491 Corp</v>
          </cell>
          <cell r="B27" t="str">
            <v>REPUBLIC OF COLOMBIA</v>
          </cell>
          <cell r="C27" t="str">
            <v>US195325BM66</v>
          </cell>
          <cell r="D27" t="str">
            <v>COLOM 6 1/8 01/18/41</v>
          </cell>
          <cell r="E27" t="str">
            <v>1/18/2041</v>
          </cell>
          <cell r="F27">
            <v>51519</v>
          </cell>
          <cell r="G27">
            <v>6.125</v>
          </cell>
          <cell r="H27">
            <v>2</v>
          </cell>
          <cell r="I27">
            <v>13.70791913012066</v>
          </cell>
          <cell r="J27">
            <v>1000000000</v>
          </cell>
          <cell r="K27">
            <v>1000000000</v>
          </cell>
          <cell r="L27" t="str">
            <v>USD</v>
          </cell>
          <cell r="M27">
            <v>187.25352478027344</v>
          </cell>
        </row>
      </sheetData>
      <sheetData sheetId="1">
        <row r="2">
          <cell r="D2" t="e">
            <v>#N/A</v>
          </cell>
          <cell r="E2" t="e">
            <v>#N/A</v>
          </cell>
          <cell r="H2" t="e">
            <v>#N/A</v>
          </cell>
          <cell r="I2" t="e">
            <v>#N/A</v>
          </cell>
          <cell r="L2" t="e">
            <v>#N/A</v>
          </cell>
          <cell r="M2" t="e">
            <v>#N/A</v>
          </cell>
          <cell r="P2" t="str">
            <v>4/23/2009</v>
          </cell>
          <cell r="Q2">
            <v>39926</v>
          </cell>
          <cell r="T2" t="str">
            <v>3/1/2010</v>
          </cell>
          <cell r="U2">
            <v>40238</v>
          </cell>
          <cell r="X2" t="str">
            <v>7/9/2010</v>
          </cell>
          <cell r="Y2">
            <v>40368</v>
          </cell>
          <cell r="AB2" t="str">
            <v>4/9/2011</v>
          </cell>
          <cell r="AC2">
            <v>40642</v>
          </cell>
          <cell r="AF2" t="str">
            <v>5/31/2011</v>
          </cell>
          <cell r="AG2">
            <v>40694</v>
          </cell>
          <cell r="AJ2" t="str">
            <v>1/23/2012</v>
          </cell>
          <cell r="AK2">
            <v>40931</v>
          </cell>
          <cell r="AN2" t="str">
            <v>1/15/2013</v>
          </cell>
          <cell r="AO2">
            <v>41289</v>
          </cell>
          <cell r="AU2" t="str">
            <v>12/22/2014</v>
          </cell>
          <cell r="AV2">
            <v>41995</v>
          </cell>
          <cell r="AY2" t="str">
            <v>10/22/2015</v>
          </cell>
          <cell r="AZ2">
            <v>42299</v>
          </cell>
          <cell r="BC2" t="str">
            <v>11/16/2015</v>
          </cell>
          <cell r="BD2">
            <v>42324</v>
          </cell>
          <cell r="BG2" t="str">
            <v>2/15/2016</v>
          </cell>
          <cell r="BH2">
            <v>42415</v>
          </cell>
          <cell r="BO2" t="str">
            <v>10/7/2016</v>
          </cell>
          <cell r="BP2">
            <v>42650</v>
          </cell>
          <cell r="BS2" t="str">
            <v>1/27/2017</v>
          </cell>
          <cell r="BT2">
            <v>42762</v>
          </cell>
          <cell r="BW2" t="str">
            <v>2/25/2020</v>
          </cell>
          <cell r="BX2">
            <v>43886</v>
          </cell>
          <cell r="CA2" t="str">
            <v>5/21/2024</v>
          </cell>
          <cell r="CB2">
            <v>45433</v>
          </cell>
          <cell r="CE2" t="str">
            <v>2/15/2027</v>
          </cell>
          <cell r="CF2">
            <v>46433</v>
          </cell>
          <cell r="CI2" t="str">
            <v>6/28/2027</v>
          </cell>
          <cell r="CJ2">
            <v>46566</v>
          </cell>
          <cell r="CM2" t="str">
            <v>3/9/2028</v>
          </cell>
          <cell r="CN2">
            <v>46821</v>
          </cell>
          <cell r="CQ2" t="str">
            <v>1/28/2033</v>
          </cell>
          <cell r="CR2">
            <v>48607</v>
          </cell>
          <cell r="CU2" t="str">
            <v>9/18/2037</v>
          </cell>
          <cell r="CV2">
            <v>50301</v>
          </cell>
          <cell r="CY2" t="str">
            <v>3/18/2019</v>
          </cell>
          <cell r="CZ2">
            <v>43542</v>
          </cell>
        </row>
        <row r="3">
          <cell r="D3" t="str">
            <v>EC331000 Corp</v>
          </cell>
          <cell r="E3" t="str">
            <v>Px Last</v>
          </cell>
          <cell r="F3" t="str">
            <v>Yld Ytm Mid</v>
          </cell>
          <cell r="G3" t="str">
            <v>Bid Yield</v>
          </cell>
          <cell r="H3" t="str">
            <v>MM133599 Corp</v>
          </cell>
          <cell r="I3" t="str">
            <v>Px Last</v>
          </cell>
          <cell r="J3" t="str">
            <v>Yld Ytm Mid</v>
          </cell>
          <cell r="K3" t="str">
            <v>Bid Yield</v>
          </cell>
          <cell r="L3" t="str">
            <v>TT342250 Corp</v>
          </cell>
          <cell r="M3" t="str">
            <v>Px Last</v>
          </cell>
          <cell r="N3" t="str">
            <v>Yld Ytm Mid</v>
          </cell>
          <cell r="O3" t="str">
            <v>Bid Yield</v>
          </cell>
          <cell r="P3" t="str">
            <v>EC125216 Corp</v>
          </cell>
          <cell r="Q3" t="str">
            <v>Px Last</v>
          </cell>
          <cell r="R3" t="str">
            <v>Yld Ytm Mid</v>
          </cell>
          <cell r="S3" t="str">
            <v>Bid Yield</v>
          </cell>
          <cell r="T3" t="str">
            <v>ED690939 Corp</v>
          </cell>
          <cell r="U3" t="str">
            <v>Px Last</v>
          </cell>
          <cell r="V3" t="str">
            <v>Yld Ytm Mid</v>
          </cell>
          <cell r="W3" t="str">
            <v>Bid Yield</v>
          </cell>
          <cell r="X3" t="str">
            <v>EC602437 Corp</v>
          </cell>
          <cell r="Y3" t="str">
            <v>Px Last</v>
          </cell>
          <cell r="Z3" t="str">
            <v>Yld Ytm Mid</v>
          </cell>
          <cell r="AA3" t="str">
            <v>Bid Yield</v>
          </cell>
          <cell r="AB3" t="str">
            <v>EC371080 Corp</v>
          </cell>
          <cell r="AC3" t="str">
            <v>Px Last</v>
          </cell>
          <cell r="AD3" t="str">
            <v>Yld Ytm Mid</v>
          </cell>
          <cell r="AE3" t="str">
            <v>Bid Yield</v>
          </cell>
          <cell r="AF3" t="str">
            <v>EC389489 Corp</v>
          </cell>
          <cell r="AG3" t="str">
            <v>Px Last</v>
          </cell>
          <cell r="AH3" t="str">
            <v>Yld Ytm Mid</v>
          </cell>
          <cell r="AI3" t="str">
            <v>Bid Yield</v>
          </cell>
          <cell r="AJ3" t="str">
            <v>EC480759 Corp</v>
          </cell>
          <cell r="AK3" t="str">
            <v>Px Last</v>
          </cell>
          <cell r="AL3" t="str">
            <v>Yld Ytm Mid</v>
          </cell>
          <cell r="AM3" t="str">
            <v>Bid Yield</v>
          </cell>
          <cell r="AN3" t="str">
            <v>EC779775 Corp</v>
          </cell>
          <cell r="AO3" t="str">
            <v>Px Last</v>
          </cell>
          <cell r="AP3" t="str">
            <v>Yld Ytm Mid</v>
          </cell>
          <cell r="AQ3" t="str">
            <v>Bid Yield</v>
          </cell>
          <cell r="AU3" t="str">
            <v>ED613548 Corp</v>
          </cell>
          <cell r="AV3" t="str">
            <v>Px Last</v>
          </cell>
          <cell r="AW3" t="str">
            <v>Yld Ytm Mid</v>
          </cell>
          <cell r="AX3" t="str">
            <v>Bid Yield</v>
          </cell>
          <cell r="AY3" t="str">
            <v>ED823279 Corp</v>
          </cell>
          <cell r="AZ3" t="str">
            <v>Px Last</v>
          </cell>
          <cell r="BA3" t="str">
            <v>Yld Ytm Mid</v>
          </cell>
          <cell r="BB3" t="str">
            <v>Bid Yield</v>
          </cell>
          <cell r="BC3" t="str">
            <v>EF165326 Corp</v>
          </cell>
          <cell r="BD3" t="str">
            <v>Px Last</v>
          </cell>
          <cell r="BE3" t="str">
            <v>Yld Ytm Mid</v>
          </cell>
          <cell r="BF3" t="str">
            <v>Bid Yield</v>
          </cell>
          <cell r="BG3" t="str">
            <v>DD105066 Corp</v>
          </cell>
          <cell r="BH3" t="str">
            <v>Px Last</v>
          </cell>
          <cell r="BI3" t="str">
            <v>Yld Ytm Mid</v>
          </cell>
          <cell r="BJ3" t="str">
            <v>Bid Yield</v>
          </cell>
          <cell r="BO3" t="str">
            <v>EC156567 Corp</v>
          </cell>
          <cell r="BP3" t="str">
            <v>Px Last</v>
          </cell>
          <cell r="BQ3" t="str">
            <v>Yld Ytm Mid</v>
          </cell>
          <cell r="BR3" t="str">
            <v>Bid Yield</v>
          </cell>
          <cell r="BS3" t="str">
            <v>EF580818 Corp</v>
          </cell>
          <cell r="BT3" t="str">
            <v>Px Last</v>
          </cell>
          <cell r="BU3" t="str">
            <v>Yld Ytm Mid</v>
          </cell>
          <cell r="BV3" t="str">
            <v>Bid Yield</v>
          </cell>
          <cell r="BW3" t="str">
            <v>EC230135 Corp</v>
          </cell>
          <cell r="BX3" t="str">
            <v>Px Last</v>
          </cell>
          <cell r="BY3" t="str">
            <v>Yld Ytm Mid</v>
          </cell>
          <cell r="BZ3" t="str">
            <v>Bid Yield</v>
          </cell>
          <cell r="CA3" t="str">
            <v>ED291047 Corp</v>
          </cell>
          <cell r="CB3" t="str">
            <v>Px Last</v>
          </cell>
          <cell r="CC3" t="str">
            <v>Yld Ytm Mid</v>
          </cell>
          <cell r="CD3" t="str">
            <v>Bid Yield</v>
          </cell>
          <cell r="CE3" t="str">
            <v>TT332462 Corp</v>
          </cell>
          <cell r="CF3" t="str">
            <v>Px Last</v>
          </cell>
          <cell r="CG3" t="str">
            <v>Yld Ytm Mid</v>
          </cell>
          <cell r="CH3" t="str">
            <v>Bid Yield</v>
          </cell>
          <cell r="CI3" t="str">
            <v>EG559330 Corp</v>
          </cell>
          <cell r="CJ3" t="str">
            <v>Px Last</v>
          </cell>
          <cell r="CK3" t="str">
            <v>Yld Ytm Mid</v>
          </cell>
          <cell r="CL3" t="str">
            <v>Bid Yield</v>
          </cell>
          <cell r="CM3" t="str">
            <v>EC243540 Corp</v>
          </cell>
          <cell r="CN3" t="str">
            <v>Px Last</v>
          </cell>
          <cell r="CO3" t="str">
            <v>Yld Ytm Mid</v>
          </cell>
          <cell r="CP3" t="str">
            <v>Bid Yield</v>
          </cell>
          <cell r="CQ3" t="str">
            <v>EC830958 Corp</v>
          </cell>
          <cell r="CR3" t="str">
            <v>Px Last</v>
          </cell>
          <cell r="CS3" t="str">
            <v>Yld Ytm Mid</v>
          </cell>
          <cell r="CT3" t="str">
            <v>Bid Yield</v>
          </cell>
          <cell r="CU3" t="str">
            <v>EF685173 Corp</v>
          </cell>
          <cell r="CV3" t="str">
            <v>Px Last</v>
          </cell>
          <cell r="CW3" t="str">
            <v>Yld Ytm Mid</v>
          </cell>
          <cell r="CX3" t="str">
            <v>Bid Yield</v>
          </cell>
          <cell r="CY3" t="str">
            <v>EH677304 Corp</v>
          </cell>
          <cell r="CZ3" t="str">
            <v>Px Last</v>
          </cell>
          <cell r="DA3" t="str">
            <v>Yld Ytm Mid</v>
          </cell>
          <cell r="DB3" t="str">
            <v>Bid Yield</v>
          </cell>
        </row>
        <row r="4">
          <cell r="D4">
            <v>39891</v>
          </cell>
          <cell r="E4" t="str">
            <v>#N/A N.A.</v>
          </cell>
          <cell r="F4" t="str">
            <v>#N/A N.A.</v>
          </cell>
          <cell r="G4" t="str">
            <v>#N/A N.A.</v>
          </cell>
          <cell r="H4">
            <v>39891</v>
          </cell>
          <cell r="I4" t="str">
            <v>#N/A N.A.</v>
          </cell>
          <cell r="J4" t="str">
            <v>#N/A N.A.</v>
          </cell>
          <cell r="K4" t="str">
            <v>#N/A N.A.</v>
          </cell>
          <cell r="L4">
            <v>39891</v>
          </cell>
          <cell r="M4" t="str">
            <v>#N/A N.A.</v>
          </cell>
          <cell r="N4" t="str">
            <v>#N/A N.A.</v>
          </cell>
          <cell r="O4" t="str">
            <v>#N/A N.A.</v>
          </cell>
          <cell r="P4">
            <v>39891</v>
          </cell>
          <cell r="Q4">
            <v>100.6747</v>
          </cell>
          <cell r="R4">
            <v>1.3120000000000001</v>
          </cell>
          <cell r="S4">
            <v>1.4370000000000001</v>
          </cell>
          <cell r="T4">
            <v>39891</v>
          </cell>
          <cell r="U4">
            <v>102.893</v>
          </cell>
          <cell r="V4">
            <v>8.3469999999999995</v>
          </cell>
          <cell r="W4">
            <v>8.3970000000000002</v>
          </cell>
          <cell r="X4">
            <v>39891</v>
          </cell>
          <cell r="Y4">
            <v>109.9</v>
          </cell>
          <cell r="Z4">
            <v>2.6459999999999999</v>
          </cell>
          <cell r="AA4">
            <v>2.6459999999999999</v>
          </cell>
          <cell r="AB4">
            <v>39891</v>
          </cell>
          <cell r="AC4">
            <v>107.241</v>
          </cell>
          <cell r="AD4">
            <v>5.9290000000000003</v>
          </cell>
          <cell r="AE4">
            <v>6.0540000000000003</v>
          </cell>
          <cell r="AF4">
            <v>39891</v>
          </cell>
          <cell r="AG4">
            <v>112.514</v>
          </cell>
          <cell r="AH4">
            <v>5.2679999999999998</v>
          </cell>
          <cell r="AI4">
            <v>5.3819999999999997</v>
          </cell>
          <cell r="AJ4">
            <v>39891</v>
          </cell>
          <cell r="AK4">
            <v>113.75</v>
          </cell>
          <cell r="AL4">
            <v>4.7460000000000004</v>
          </cell>
          <cell r="AM4">
            <v>4.7460000000000004</v>
          </cell>
          <cell r="AN4">
            <v>39891</v>
          </cell>
          <cell r="AO4">
            <v>117.75</v>
          </cell>
          <cell r="AP4">
            <v>5.5140000000000002</v>
          </cell>
          <cell r="AQ4">
            <v>5.5140000000000002</v>
          </cell>
          <cell r="AU4">
            <v>39891</v>
          </cell>
          <cell r="AV4">
            <v>110.1</v>
          </cell>
          <cell r="AW4">
            <v>6.1340000000000003</v>
          </cell>
          <cell r="AX4">
            <v>6.1340000000000003</v>
          </cell>
          <cell r="AY4">
            <v>39891</v>
          </cell>
          <cell r="AZ4">
            <v>106.47799999999999</v>
          </cell>
          <cell r="BA4">
            <v>10.554</v>
          </cell>
          <cell r="BB4">
            <v>10.567</v>
          </cell>
          <cell r="BC4">
            <v>39891</v>
          </cell>
          <cell r="BD4">
            <v>87.5</v>
          </cell>
          <cell r="BE4">
            <v>5.2460000000000004</v>
          </cell>
          <cell r="BF4">
            <v>5.2460000000000004</v>
          </cell>
          <cell r="BG4">
            <v>39891</v>
          </cell>
          <cell r="BH4">
            <v>105.157</v>
          </cell>
          <cell r="BI4">
            <v>7.718</v>
          </cell>
          <cell r="BJ4">
            <v>7.8109999999999999</v>
          </cell>
          <cell r="BO4">
            <v>39891</v>
          </cell>
          <cell r="BP4">
            <v>110.82899999999999</v>
          </cell>
          <cell r="BQ4">
            <v>6.7990000000000004</v>
          </cell>
          <cell r="BR4">
            <v>6.7990000000000004</v>
          </cell>
          <cell r="BS4">
            <v>39891</v>
          </cell>
          <cell r="BT4">
            <v>101.75</v>
          </cell>
          <cell r="BU4">
            <v>7.0780000000000003</v>
          </cell>
          <cell r="BV4">
            <v>7.0780000000000003</v>
          </cell>
          <cell r="BW4">
            <v>39891</v>
          </cell>
          <cell r="BX4">
            <v>126</v>
          </cell>
          <cell r="BY4">
            <v>8.1129999999999995</v>
          </cell>
          <cell r="BZ4">
            <v>8.1129999999999995</v>
          </cell>
          <cell r="CA4">
            <v>39891</v>
          </cell>
          <cell r="CB4">
            <v>100.5</v>
          </cell>
          <cell r="CC4">
            <v>8.0649999999999995</v>
          </cell>
          <cell r="CD4">
            <v>8.0649999999999995</v>
          </cell>
          <cell r="CE4">
            <v>39891</v>
          </cell>
          <cell r="CF4">
            <v>99.688000000000002</v>
          </cell>
          <cell r="CG4">
            <v>8.407</v>
          </cell>
          <cell r="CH4">
            <v>8.4619999999999997</v>
          </cell>
          <cell r="CI4">
            <v>39891</v>
          </cell>
          <cell r="CJ4">
            <v>92.790999999999997</v>
          </cell>
          <cell r="CK4">
            <v>10.755000000000001</v>
          </cell>
          <cell r="CL4">
            <v>10.787000000000001</v>
          </cell>
          <cell r="CM4">
            <v>39891</v>
          </cell>
          <cell r="CN4">
            <v>135.07599999999999</v>
          </cell>
          <cell r="CO4">
            <v>8.1769999999999996</v>
          </cell>
          <cell r="CP4">
            <v>8.1769999999999996</v>
          </cell>
          <cell r="CQ4">
            <v>39891</v>
          </cell>
          <cell r="CR4">
            <v>115</v>
          </cell>
          <cell r="CS4">
            <v>8.8520000000000003</v>
          </cell>
          <cell r="CT4">
            <v>8.8520000000000003</v>
          </cell>
          <cell r="CU4">
            <v>39891</v>
          </cell>
          <cell r="CV4">
            <v>93.314999999999998</v>
          </cell>
          <cell r="CW4">
            <v>7.9719999999999995</v>
          </cell>
          <cell r="CX4">
            <v>8.0079999999999991</v>
          </cell>
          <cell r="CY4">
            <v>39891</v>
          </cell>
          <cell r="CZ4">
            <v>100</v>
          </cell>
          <cell r="DA4">
            <v>7.375</v>
          </cell>
          <cell r="DB4">
            <v>7.375</v>
          </cell>
        </row>
        <row r="5">
          <cell r="D5">
            <v>39892</v>
          </cell>
          <cell r="E5" t="str">
            <v>#N/A N.A.</v>
          </cell>
          <cell r="F5" t="str">
            <v>#N/A N.A.</v>
          </cell>
          <cell r="G5" t="str">
            <v>#N/A N.A.</v>
          </cell>
          <cell r="H5">
            <v>39892</v>
          </cell>
          <cell r="I5" t="str">
            <v>#N/A N.A.</v>
          </cell>
          <cell r="J5" t="str">
            <v>#N/A N.A.</v>
          </cell>
          <cell r="K5" t="str">
            <v>#N/A N.A.</v>
          </cell>
          <cell r="L5">
            <v>39892</v>
          </cell>
          <cell r="M5" t="str">
            <v>#N/A N.A.</v>
          </cell>
          <cell r="N5" t="str">
            <v>#N/A N.A.</v>
          </cell>
          <cell r="O5" t="str">
            <v>#N/A N.A.</v>
          </cell>
          <cell r="P5">
            <v>39892</v>
          </cell>
          <cell r="Q5">
            <v>100.67</v>
          </cell>
          <cell r="R5">
            <v>1.083</v>
          </cell>
          <cell r="S5">
            <v>1.208</v>
          </cell>
          <cell r="T5">
            <v>39892</v>
          </cell>
          <cell r="U5">
            <v>102.893</v>
          </cell>
          <cell r="V5">
            <v>8.3469999999999995</v>
          </cell>
          <cell r="W5">
            <v>8.3970000000000002</v>
          </cell>
          <cell r="X5">
            <v>39892</v>
          </cell>
          <cell r="Y5">
            <v>109.65</v>
          </cell>
          <cell r="Z5">
            <v>2.8170000000000002</v>
          </cell>
          <cell r="AA5">
            <v>2.8170000000000002</v>
          </cell>
          <cell r="AB5">
            <v>39892</v>
          </cell>
          <cell r="AC5">
            <v>107.15900000000001</v>
          </cell>
          <cell r="AD5">
            <v>5.9660000000000002</v>
          </cell>
          <cell r="AE5">
            <v>6.09</v>
          </cell>
          <cell r="AF5">
            <v>39892</v>
          </cell>
          <cell r="AG5">
            <v>112.456</v>
          </cell>
          <cell r="AH5">
            <v>5.2880000000000003</v>
          </cell>
          <cell r="AI5">
            <v>5.4020000000000001</v>
          </cell>
          <cell r="AJ5">
            <v>39892</v>
          </cell>
          <cell r="AK5">
            <v>114</v>
          </cell>
          <cell r="AL5">
            <v>4.6539999999999999</v>
          </cell>
          <cell r="AM5">
            <v>4.6539999999999999</v>
          </cell>
          <cell r="AN5">
            <v>39892</v>
          </cell>
          <cell r="AO5">
            <v>118</v>
          </cell>
          <cell r="AP5">
            <v>5.444</v>
          </cell>
          <cell r="AQ5">
            <v>5.444</v>
          </cell>
          <cell r="AU5">
            <v>39892</v>
          </cell>
          <cell r="AV5">
            <v>110.25</v>
          </cell>
          <cell r="AW5">
            <v>6.1040000000000001</v>
          </cell>
          <cell r="AX5">
            <v>6.1040000000000001</v>
          </cell>
          <cell r="AY5">
            <v>39892</v>
          </cell>
          <cell r="AZ5">
            <v>106.47799999999999</v>
          </cell>
          <cell r="BA5">
            <v>10.554</v>
          </cell>
          <cell r="BB5">
            <v>10.567</v>
          </cell>
          <cell r="BC5">
            <v>39892</v>
          </cell>
          <cell r="BD5">
            <v>87.42</v>
          </cell>
          <cell r="BE5">
            <v>5.258</v>
          </cell>
          <cell r="BF5">
            <v>5.258</v>
          </cell>
          <cell r="BG5">
            <v>39892</v>
          </cell>
          <cell r="BH5">
            <v>105.682</v>
          </cell>
          <cell r="BI5">
            <v>7.6219999999999999</v>
          </cell>
          <cell r="BJ5">
            <v>7.7140000000000004</v>
          </cell>
          <cell r="BO5">
            <v>39892</v>
          </cell>
          <cell r="BP5">
            <v>110.84</v>
          </cell>
          <cell r="BQ5">
            <v>6.7969999999999997</v>
          </cell>
          <cell r="BR5">
            <v>6.7969999999999997</v>
          </cell>
          <cell r="BS5">
            <v>39892</v>
          </cell>
          <cell r="BT5">
            <v>101</v>
          </cell>
          <cell r="BU5">
            <v>7.2030000000000003</v>
          </cell>
          <cell r="BV5">
            <v>7.2030000000000003</v>
          </cell>
          <cell r="BW5">
            <v>39892</v>
          </cell>
          <cell r="BX5">
            <v>125.5</v>
          </cell>
          <cell r="BY5">
            <v>8.1720000000000006</v>
          </cell>
          <cell r="BZ5">
            <v>8.1720000000000006</v>
          </cell>
          <cell r="CA5">
            <v>39892</v>
          </cell>
          <cell r="CB5">
            <v>100.5</v>
          </cell>
          <cell r="CC5">
            <v>8.0649999999999995</v>
          </cell>
          <cell r="CD5">
            <v>8.0649999999999995</v>
          </cell>
          <cell r="CE5">
            <v>39892</v>
          </cell>
          <cell r="CF5">
            <v>99.706000000000003</v>
          </cell>
          <cell r="CG5">
            <v>8.4049999999999994</v>
          </cell>
          <cell r="CH5">
            <v>8.4600000000000009</v>
          </cell>
          <cell r="CI5">
            <v>39892</v>
          </cell>
          <cell r="CJ5">
            <v>92.790999999999997</v>
          </cell>
          <cell r="CK5">
            <v>10.755000000000001</v>
          </cell>
          <cell r="CL5">
            <v>10.787000000000001</v>
          </cell>
          <cell r="CM5">
            <v>39892</v>
          </cell>
          <cell r="CN5">
            <v>134.126</v>
          </cell>
          <cell r="CO5">
            <v>8.2560000000000002</v>
          </cell>
          <cell r="CP5">
            <v>8.2560000000000002</v>
          </cell>
          <cell r="CQ5">
            <v>39892</v>
          </cell>
          <cell r="CR5">
            <v>114.5</v>
          </cell>
          <cell r="CS5">
            <v>8.8970000000000002</v>
          </cell>
          <cell r="CT5">
            <v>8.8970000000000002</v>
          </cell>
          <cell r="CU5">
            <v>39892</v>
          </cell>
          <cell r="CV5">
            <v>92.412999999999997</v>
          </cell>
          <cell r="CW5">
            <v>8.0579999999999998</v>
          </cell>
          <cell r="CX5">
            <v>8.0939999999999994</v>
          </cell>
          <cell r="CY5">
            <v>39892</v>
          </cell>
          <cell r="CZ5">
            <v>100.02800000000001</v>
          </cell>
          <cell r="DA5">
            <v>7.3710000000000004</v>
          </cell>
          <cell r="DB5">
            <v>7.3710000000000004</v>
          </cell>
        </row>
        <row r="6">
          <cell r="D6">
            <v>39893</v>
          </cell>
          <cell r="E6" t="str">
            <v>#N/A N.A.</v>
          </cell>
          <cell r="F6" t="str">
            <v>#N/A N.A.</v>
          </cell>
          <cell r="G6" t="str">
            <v>#N/A N.A.</v>
          </cell>
          <cell r="H6">
            <v>39893</v>
          </cell>
          <cell r="I6" t="str">
            <v>#N/A N.A.</v>
          </cell>
          <cell r="J6" t="str">
            <v>#N/A N.A.</v>
          </cell>
          <cell r="K6" t="str">
            <v>#N/A N.A.</v>
          </cell>
          <cell r="L6">
            <v>39893</v>
          </cell>
          <cell r="M6" t="str">
            <v>#N/A N.A.</v>
          </cell>
          <cell r="N6" t="str">
            <v>#N/A N.A.</v>
          </cell>
          <cell r="O6" t="str">
            <v>#N/A N.A.</v>
          </cell>
          <cell r="P6">
            <v>39893</v>
          </cell>
          <cell r="Q6">
            <v>100.67</v>
          </cell>
          <cell r="R6">
            <v>1.083</v>
          </cell>
          <cell r="S6">
            <v>1.208</v>
          </cell>
          <cell r="T6">
            <v>39893</v>
          </cell>
          <cell r="U6">
            <v>102.893</v>
          </cell>
          <cell r="V6">
            <v>8.3469999999999995</v>
          </cell>
          <cell r="W6">
            <v>8.3970000000000002</v>
          </cell>
          <cell r="X6">
            <v>39893</v>
          </cell>
          <cell r="Y6">
            <v>109.65</v>
          </cell>
          <cell r="Z6">
            <v>2.8170000000000002</v>
          </cell>
          <cell r="AA6">
            <v>2.8170000000000002</v>
          </cell>
          <cell r="AB6">
            <v>39893</v>
          </cell>
          <cell r="AC6">
            <v>107.15900000000001</v>
          </cell>
          <cell r="AD6">
            <v>5.9660000000000002</v>
          </cell>
          <cell r="AE6">
            <v>6.09</v>
          </cell>
          <cell r="AF6">
            <v>39893</v>
          </cell>
          <cell r="AG6">
            <v>112.456</v>
          </cell>
          <cell r="AH6">
            <v>5.2880000000000003</v>
          </cell>
          <cell r="AI6">
            <v>5.4020000000000001</v>
          </cell>
          <cell r="AJ6">
            <v>39893</v>
          </cell>
          <cell r="AK6">
            <v>114</v>
          </cell>
          <cell r="AL6">
            <v>4.6539999999999999</v>
          </cell>
          <cell r="AM6">
            <v>4.6539999999999999</v>
          </cell>
          <cell r="AN6">
            <v>39893</v>
          </cell>
          <cell r="AO6">
            <v>118</v>
          </cell>
          <cell r="AP6">
            <v>5.444</v>
          </cell>
          <cell r="AQ6">
            <v>5.444</v>
          </cell>
          <cell r="AU6">
            <v>39893</v>
          </cell>
          <cell r="AV6">
            <v>110.25</v>
          </cell>
          <cell r="AW6">
            <v>6.1040000000000001</v>
          </cell>
          <cell r="AX6">
            <v>6.1040000000000001</v>
          </cell>
          <cell r="AY6">
            <v>39893</v>
          </cell>
          <cell r="AZ6">
            <v>106.47799999999999</v>
          </cell>
          <cell r="BA6">
            <v>10.554</v>
          </cell>
          <cell r="BB6">
            <v>10.567</v>
          </cell>
          <cell r="BC6">
            <v>39893</v>
          </cell>
          <cell r="BD6">
            <v>87.42</v>
          </cell>
          <cell r="BE6">
            <v>5.258</v>
          </cell>
          <cell r="BF6">
            <v>5.258</v>
          </cell>
          <cell r="BG6">
            <v>39893</v>
          </cell>
          <cell r="BH6">
            <v>105.682</v>
          </cell>
          <cell r="BI6">
            <v>7.6219999999999999</v>
          </cell>
          <cell r="BJ6">
            <v>7.7140000000000004</v>
          </cell>
          <cell r="BO6">
            <v>39893</v>
          </cell>
          <cell r="BP6">
            <v>110.84</v>
          </cell>
          <cell r="BQ6">
            <v>6.7969999999999997</v>
          </cell>
          <cell r="BR6">
            <v>6.7969999999999997</v>
          </cell>
          <cell r="BS6">
            <v>39893</v>
          </cell>
          <cell r="BT6">
            <v>101</v>
          </cell>
          <cell r="BU6">
            <v>7.2030000000000003</v>
          </cell>
          <cell r="BV6">
            <v>7.2030000000000003</v>
          </cell>
          <cell r="BW6">
            <v>39893</v>
          </cell>
          <cell r="BX6">
            <v>125.5</v>
          </cell>
          <cell r="BY6">
            <v>8.1720000000000006</v>
          </cell>
          <cell r="BZ6">
            <v>8.1720000000000006</v>
          </cell>
          <cell r="CA6">
            <v>39893</v>
          </cell>
          <cell r="CB6">
            <v>100.5</v>
          </cell>
          <cell r="CC6">
            <v>8.0649999999999995</v>
          </cell>
          <cell r="CD6">
            <v>8.0649999999999995</v>
          </cell>
          <cell r="CE6">
            <v>39893</v>
          </cell>
          <cell r="CF6">
            <v>99.706000000000003</v>
          </cell>
          <cell r="CG6">
            <v>8.4049999999999994</v>
          </cell>
          <cell r="CH6">
            <v>8.4600000000000009</v>
          </cell>
          <cell r="CI6">
            <v>39893</v>
          </cell>
          <cell r="CJ6">
            <v>92.790999999999997</v>
          </cell>
          <cell r="CK6">
            <v>10.755000000000001</v>
          </cell>
          <cell r="CL6">
            <v>10.787000000000001</v>
          </cell>
          <cell r="CM6">
            <v>39893</v>
          </cell>
          <cell r="CN6">
            <v>134.126</v>
          </cell>
          <cell r="CO6">
            <v>8.2560000000000002</v>
          </cell>
          <cell r="CP6">
            <v>8.2560000000000002</v>
          </cell>
          <cell r="CQ6">
            <v>39893</v>
          </cell>
          <cell r="CR6">
            <v>114.5</v>
          </cell>
          <cell r="CS6">
            <v>8.8970000000000002</v>
          </cell>
          <cell r="CT6">
            <v>8.8970000000000002</v>
          </cell>
          <cell r="CU6">
            <v>39893</v>
          </cell>
          <cell r="CV6">
            <v>92.412999999999997</v>
          </cell>
          <cell r="CW6">
            <v>8.0579999999999998</v>
          </cell>
          <cell r="CX6">
            <v>8.0939999999999994</v>
          </cell>
          <cell r="CY6">
            <v>39893</v>
          </cell>
          <cell r="CZ6">
            <v>100.02800000000001</v>
          </cell>
          <cell r="DA6">
            <v>7.3710000000000004</v>
          </cell>
          <cell r="DB6">
            <v>7.3710000000000004</v>
          </cell>
        </row>
        <row r="7">
          <cell r="D7">
            <v>39894</v>
          </cell>
          <cell r="E7" t="str">
            <v>#N/A N.A.</v>
          </cell>
          <cell r="F7" t="str">
            <v>#N/A N.A.</v>
          </cell>
          <cell r="G7" t="str">
            <v>#N/A N.A.</v>
          </cell>
          <cell r="H7">
            <v>39894</v>
          </cell>
          <cell r="I7" t="str">
            <v>#N/A N.A.</v>
          </cell>
          <cell r="J7" t="str">
            <v>#N/A N.A.</v>
          </cell>
          <cell r="K7" t="str">
            <v>#N/A N.A.</v>
          </cell>
          <cell r="L7">
            <v>39894</v>
          </cell>
          <cell r="M7" t="str">
            <v>#N/A N.A.</v>
          </cell>
          <cell r="N7" t="str">
            <v>#N/A N.A.</v>
          </cell>
          <cell r="O7" t="str">
            <v>#N/A N.A.</v>
          </cell>
          <cell r="P7">
            <v>39894</v>
          </cell>
          <cell r="Q7">
            <v>100.67</v>
          </cell>
          <cell r="R7">
            <v>1.083</v>
          </cell>
          <cell r="S7">
            <v>1.208</v>
          </cell>
          <cell r="T7">
            <v>39894</v>
          </cell>
          <cell r="U7">
            <v>102.893</v>
          </cell>
          <cell r="V7">
            <v>8.3469999999999995</v>
          </cell>
          <cell r="W7">
            <v>8.3970000000000002</v>
          </cell>
          <cell r="X7">
            <v>39894</v>
          </cell>
          <cell r="Y7">
            <v>109.65</v>
          </cell>
          <cell r="Z7">
            <v>2.8170000000000002</v>
          </cell>
          <cell r="AA7">
            <v>2.8170000000000002</v>
          </cell>
          <cell r="AB7">
            <v>39894</v>
          </cell>
          <cell r="AC7">
            <v>107.15900000000001</v>
          </cell>
          <cell r="AD7">
            <v>5.9660000000000002</v>
          </cell>
          <cell r="AE7">
            <v>6.09</v>
          </cell>
          <cell r="AF7">
            <v>39894</v>
          </cell>
          <cell r="AG7">
            <v>112.456</v>
          </cell>
          <cell r="AH7">
            <v>5.2880000000000003</v>
          </cell>
          <cell r="AI7">
            <v>5.4020000000000001</v>
          </cell>
          <cell r="AJ7">
            <v>39894</v>
          </cell>
          <cell r="AK7">
            <v>114</v>
          </cell>
          <cell r="AL7">
            <v>4.6539999999999999</v>
          </cell>
          <cell r="AM7">
            <v>4.6539999999999999</v>
          </cell>
          <cell r="AN7">
            <v>39894</v>
          </cell>
          <cell r="AO7">
            <v>118</v>
          </cell>
          <cell r="AP7">
            <v>5.444</v>
          </cell>
          <cell r="AQ7">
            <v>5.444</v>
          </cell>
          <cell r="AU7">
            <v>39894</v>
          </cell>
          <cell r="AV7">
            <v>110.25</v>
          </cell>
          <cell r="AW7">
            <v>6.1040000000000001</v>
          </cell>
          <cell r="AX7">
            <v>6.1040000000000001</v>
          </cell>
          <cell r="AY7">
            <v>39894</v>
          </cell>
          <cell r="AZ7">
            <v>106.47799999999999</v>
          </cell>
          <cell r="BA7">
            <v>10.554</v>
          </cell>
          <cell r="BB7">
            <v>10.567</v>
          </cell>
          <cell r="BC7">
            <v>39894</v>
          </cell>
          <cell r="BD7">
            <v>87.42</v>
          </cell>
          <cell r="BE7">
            <v>5.258</v>
          </cell>
          <cell r="BF7">
            <v>5.258</v>
          </cell>
          <cell r="BG7">
            <v>39894</v>
          </cell>
          <cell r="BH7">
            <v>105.682</v>
          </cell>
          <cell r="BI7">
            <v>7.6219999999999999</v>
          </cell>
          <cell r="BJ7">
            <v>7.7140000000000004</v>
          </cell>
          <cell r="BO7">
            <v>39894</v>
          </cell>
          <cell r="BP7">
            <v>110.84</v>
          </cell>
          <cell r="BQ7">
            <v>6.7969999999999997</v>
          </cell>
          <cell r="BR7">
            <v>6.7969999999999997</v>
          </cell>
          <cell r="BS7">
            <v>39894</v>
          </cell>
          <cell r="BT7">
            <v>101</v>
          </cell>
          <cell r="BU7">
            <v>7.2030000000000003</v>
          </cell>
          <cell r="BV7">
            <v>7.2030000000000003</v>
          </cell>
          <cell r="BW7">
            <v>39894</v>
          </cell>
          <cell r="BX7">
            <v>125.5</v>
          </cell>
          <cell r="BY7">
            <v>8.1720000000000006</v>
          </cell>
          <cell r="BZ7">
            <v>8.1720000000000006</v>
          </cell>
          <cell r="CA7">
            <v>39894</v>
          </cell>
          <cell r="CB7">
            <v>100.5</v>
          </cell>
          <cell r="CC7">
            <v>8.0649999999999995</v>
          </cell>
          <cell r="CD7">
            <v>8.0649999999999995</v>
          </cell>
          <cell r="CE7">
            <v>39894</v>
          </cell>
          <cell r="CF7">
            <v>99.706000000000003</v>
          </cell>
          <cell r="CG7">
            <v>8.4049999999999994</v>
          </cell>
          <cell r="CH7">
            <v>8.4600000000000009</v>
          </cell>
          <cell r="CI7">
            <v>39894</v>
          </cell>
          <cell r="CJ7">
            <v>92.790999999999997</v>
          </cell>
          <cell r="CK7">
            <v>10.755000000000001</v>
          </cell>
          <cell r="CL7">
            <v>10.787000000000001</v>
          </cell>
          <cell r="CM7">
            <v>39894</v>
          </cell>
          <cell r="CN7">
            <v>134.126</v>
          </cell>
          <cell r="CO7">
            <v>8.2560000000000002</v>
          </cell>
          <cell r="CP7">
            <v>8.2560000000000002</v>
          </cell>
          <cell r="CQ7">
            <v>39894</v>
          </cell>
          <cell r="CR7">
            <v>114.5</v>
          </cell>
          <cell r="CS7">
            <v>8.8970000000000002</v>
          </cell>
          <cell r="CT7">
            <v>8.8970000000000002</v>
          </cell>
          <cell r="CU7">
            <v>39894</v>
          </cell>
          <cell r="CV7">
            <v>92.412999999999997</v>
          </cell>
          <cell r="CW7">
            <v>8.0579999999999998</v>
          </cell>
          <cell r="CX7">
            <v>8.0939999999999994</v>
          </cell>
          <cell r="CY7">
            <v>39894</v>
          </cell>
          <cell r="CZ7">
            <v>100.02800000000001</v>
          </cell>
          <cell r="DA7">
            <v>7.3710000000000004</v>
          </cell>
          <cell r="DB7">
            <v>7.3710000000000004</v>
          </cell>
        </row>
        <row r="8">
          <cell r="D8">
            <v>39895</v>
          </cell>
          <cell r="E8" t="str">
            <v>#N/A N.A.</v>
          </cell>
          <cell r="F8" t="str">
            <v>#N/A N.A.</v>
          </cell>
          <cell r="G8" t="str">
            <v>#N/A N.A.</v>
          </cell>
          <cell r="H8">
            <v>39895</v>
          </cell>
          <cell r="I8" t="str">
            <v>#N/A N.A.</v>
          </cell>
          <cell r="J8" t="str">
            <v>#N/A N.A.</v>
          </cell>
          <cell r="K8" t="str">
            <v>#N/A N.A.</v>
          </cell>
          <cell r="L8">
            <v>39895</v>
          </cell>
          <cell r="M8" t="str">
            <v>#N/A N.A.</v>
          </cell>
          <cell r="N8" t="str">
            <v>#N/A N.A.</v>
          </cell>
          <cell r="O8" t="str">
            <v>#N/A N.A.</v>
          </cell>
          <cell r="P8">
            <v>39895</v>
          </cell>
          <cell r="Q8">
            <v>100.66500000000001</v>
          </cell>
          <cell r="R8">
            <v>0.84299999999999997</v>
          </cell>
          <cell r="S8">
            <v>0.96699999999999997</v>
          </cell>
          <cell r="T8">
            <v>39895</v>
          </cell>
          <cell r="U8">
            <v>102.893</v>
          </cell>
          <cell r="V8">
            <v>8.3469999999999995</v>
          </cell>
          <cell r="W8">
            <v>8.3970000000000002</v>
          </cell>
          <cell r="X8">
            <v>39895</v>
          </cell>
          <cell r="Y8">
            <v>109.85</v>
          </cell>
          <cell r="Z8">
            <v>2.6520000000000001</v>
          </cell>
          <cell r="AA8">
            <v>2.6520000000000001</v>
          </cell>
          <cell r="AB8">
            <v>39895</v>
          </cell>
          <cell r="AC8">
            <v>107.19199999999999</v>
          </cell>
          <cell r="AD8">
            <v>5.9450000000000003</v>
          </cell>
          <cell r="AE8">
            <v>6.069</v>
          </cell>
          <cell r="AF8">
            <v>39895</v>
          </cell>
          <cell r="AG8">
            <v>112.53</v>
          </cell>
          <cell r="AH8">
            <v>5.2480000000000002</v>
          </cell>
          <cell r="AI8">
            <v>5.3620000000000001</v>
          </cell>
          <cell r="AJ8">
            <v>39895</v>
          </cell>
          <cell r="AK8">
            <v>114.15</v>
          </cell>
          <cell r="AL8">
            <v>4.5969999999999995</v>
          </cell>
          <cell r="AM8">
            <v>4.5969999999999995</v>
          </cell>
          <cell r="AN8">
            <v>39895</v>
          </cell>
          <cell r="AO8">
            <v>118</v>
          </cell>
          <cell r="AP8">
            <v>5.4409999999999998</v>
          </cell>
          <cell r="AQ8">
            <v>5.4409999999999998</v>
          </cell>
          <cell r="AU8">
            <v>39895</v>
          </cell>
          <cell r="AV8">
            <v>110.5</v>
          </cell>
          <cell r="AW8">
            <v>6.0540000000000003</v>
          </cell>
          <cell r="AX8">
            <v>6.0540000000000003</v>
          </cell>
          <cell r="AY8">
            <v>39895</v>
          </cell>
          <cell r="AZ8">
            <v>106.47799999999999</v>
          </cell>
          <cell r="BA8">
            <v>10.554</v>
          </cell>
          <cell r="BB8">
            <v>10.567</v>
          </cell>
          <cell r="BC8">
            <v>39895</v>
          </cell>
          <cell r="BD8">
            <v>87.42</v>
          </cell>
          <cell r="BE8">
            <v>5.2590000000000003</v>
          </cell>
          <cell r="BF8">
            <v>5.2590000000000003</v>
          </cell>
          <cell r="BG8">
            <v>39895</v>
          </cell>
          <cell r="BH8">
            <v>105.911</v>
          </cell>
          <cell r="BI8">
            <v>7.58</v>
          </cell>
          <cell r="BJ8">
            <v>7.6710000000000003</v>
          </cell>
          <cell r="BO8">
            <v>39895</v>
          </cell>
          <cell r="BP8">
            <v>110.81</v>
          </cell>
          <cell r="BQ8">
            <v>6.8010000000000002</v>
          </cell>
          <cell r="BR8">
            <v>6.8010000000000002</v>
          </cell>
          <cell r="BS8">
            <v>39895</v>
          </cell>
          <cell r="BT8">
            <v>101.75</v>
          </cell>
          <cell r="BU8">
            <v>7.0780000000000003</v>
          </cell>
          <cell r="BV8">
            <v>7.0780000000000003</v>
          </cell>
          <cell r="BW8">
            <v>39895</v>
          </cell>
          <cell r="BX8">
            <v>125.2</v>
          </cell>
          <cell r="BY8">
            <v>8.2080000000000002</v>
          </cell>
          <cell r="BZ8">
            <v>8.2080000000000002</v>
          </cell>
          <cell r="CA8">
            <v>39895</v>
          </cell>
          <cell r="CB8">
            <v>101</v>
          </cell>
          <cell r="CC8">
            <v>8.0079999999999991</v>
          </cell>
          <cell r="CD8">
            <v>8.0079999999999991</v>
          </cell>
          <cell r="CE8">
            <v>39895</v>
          </cell>
          <cell r="CF8">
            <v>99.864999999999995</v>
          </cell>
          <cell r="CG8">
            <v>8.3879999999999999</v>
          </cell>
          <cell r="CH8">
            <v>8.4429999999999996</v>
          </cell>
          <cell r="CI8">
            <v>39895</v>
          </cell>
          <cell r="CJ8">
            <v>92.790999999999997</v>
          </cell>
          <cell r="CK8">
            <v>10.755000000000001</v>
          </cell>
          <cell r="CL8">
            <v>10.787000000000001</v>
          </cell>
          <cell r="CM8">
            <v>39895</v>
          </cell>
          <cell r="CN8">
            <v>134.25700000000001</v>
          </cell>
          <cell r="CO8">
            <v>8.2449999999999992</v>
          </cell>
          <cell r="CP8">
            <v>8.2449999999999992</v>
          </cell>
          <cell r="CQ8">
            <v>39895</v>
          </cell>
          <cell r="CR8">
            <v>114.75</v>
          </cell>
          <cell r="CS8">
            <v>8.8740000000000006</v>
          </cell>
          <cell r="CT8">
            <v>8.8740000000000006</v>
          </cell>
          <cell r="CU8">
            <v>39895</v>
          </cell>
          <cell r="CV8">
            <v>92.483000000000004</v>
          </cell>
          <cell r="CW8">
            <v>8.0510000000000002</v>
          </cell>
          <cell r="CX8">
            <v>8.0679999999999996</v>
          </cell>
          <cell r="CY8">
            <v>39895</v>
          </cell>
          <cell r="CZ8">
            <v>100.5</v>
          </cell>
          <cell r="DA8">
            <v>7.3029999999999999</v>
          </cell>
          <cell r="DB8">
            <v>7.3029999999999999</v>
          </cell>
        </row>
        <row r="9">
          <cell r="D9">
            <v>39896</v>
          </cell>
          <cell r="E9" t="str">
            <v>#N/A N.A.</v>
          </cell>
          <cell r="F9" t="str">
            <v>#N/A N.A.</v>
          </cell>
          <cell r="G9" t="str">
            <v>#N/A N.A.</v>
          </cell>
          <cell r="H9">
            <v>39896</v>
          </cell>
          <cell r="I9" t="str">
            <v>#N/A N.A.</v>
          </cell>
          <cell r="J9" t="str">
            <v>#N/A N.A.</v>
          </cell>
          <cell r="K9" t="str">
            <v>#N/A N.A.</v>
          </cell>
          <cell r="L9">
            <v>39896</v>
          </cell>
          <cell r="M9" t="str">
            <v>#N/A N.A.</v>
          </cell>
          <cell r="N9" t="str">
            <v>#N/A N.A.</v>
          </cell>
          <cell r="O9" t="str">
            <v>#N/A N.A.</v>
          </cell>
          <cell r="P9">
            <v>39896</v>
          </cell>
          <cell r="Q9">
            <v>100.63500000000001</v>
          </cell>
          <cell r="R9">
            <v>0.91400000000000003</v>
          </cell>
          <cell r="S9">
            <v>1.0389999999999999</v>
          </cell>
          <cell r="T9">
            <v>39896</v>
          </cell>
          <cell r="U9">
            <v>102.99250000000001</v>
          </cell>
          <cell r="V9">
            <v>8.2129999999999992</v>
          </cell>
          <cell r="W9">
            <v>8.2629999999999999</v>
          </cell>
          <cell r="X9">
            <v>39896</v>
          </cell>
          <cell r="Y9">
            <v>109.6</v>
          </cell>
          <cell r="Z9">
            <v>2.823</v>
          </cell>
          <cell r="AA9">
            <v>2.823</v>
          </cell>
          <cell r="AB9">
            <v>39896</v>
          </cell>
          <cell r="AC9">
            <v>107.556</v>
          </cell>
          <cell r="AD9">
            <v>5.7569999999999997</v>
          </cell>
          <cell r="AE9">
            <v>5.88</v>
          </cell>
          <cell r="AF9">
            <v>39896</v>
          </cell>
          <cell r="AG9">
            <v>112.508</v>
          </cell>
          <cell r="AH9">
            <v>5.2519999999999998</v>
          </cell>
          <cell r="AI9">
            <v>5.3650000000000002</v>
          </cell>
          <cell r="AJ9">
            <v>39896</v>
          </cell>
          <cell r="AK9">
            <v>114.1</v>
          </cell>
          <cell r="AL9">
            <v>4.6100000000000003</v>
          </cell>
          <cell r="AM9">
            <v>4.6100000000000003</v>
          </cell>
          <cell r="AN9">
            <v>39896</v>
          </cell>
          <cell r="AO9">
            <v>117.75</v>
          </cell>
          <cell r="AP9">
            <v>5.5039999999999996</v>
          </cell>
          <cell r="AQ9">
            <v>5.5039999999999996</v>
          </cell>
          <cell r="AU9">
            <v>39896</v>
          </cell>
          <cell r="AV9">
            <v>110.5</v>
          </cell>
          <cell r="AW9">
            <v>6.0529999999999999</v>
          </cell>
          <cell r="AX9">
            <v>6.0529999999999999</v>
          </cell>
          <cell r="AY9">
            <v>39896</v>
          </cell>
          <cell r="AZ9">
            <v>106.47799999999999</v>
          </cell>
          <cell r="BA9">
            <v>10.554</v>
          </cell>
          <cell r="BB9">
            <v>10.567</v>
          </cell>
          <cell r="BC9">
            <v>39896</v>
          </cell>
          <cell r="BD9">
            <v>87.5</v>
          </cell>
          <cell r="BE9">
            <v>5.2489999999999997</v>
          </cell>
          <cell r="BF9">
            <v>5.2489999999999997</v>
          </cell>
          <cell r="BG9">
            <v>39896</v>
          </cell>
          <cell r="BH9">
            <v>105.98699999999999</v>
          </cell>
          <cell r="BI9">
            <v>7.5650000000000004</v>
          </cell>
          <cell r="BJ9">
            <v>7.657</v>
          </cell>
          <cell r="BO9">
            <v>39896</v>
          </cell>
          <cell r="BP9">
            <v>110.63500000000001</v>
          </cell>
          <cell r="BQ9">
            <v>6.8289999999999997</v>
          </cell>
          <cell r="BR9">
            <v>6.8289999999999997</v>
          </cell>
          <cell r="BS9">
            <v>39896</v>
          </cell>
          <cell r="BT9">
            <v>101.25</v>
          </cell>
          <cell r="BU9">
            <v>7.1609999999999996</v>
          </cell>
          <cell r="BV9">
            <v>7.1609999999999996</v>
          </cell>
          <cell r="BW9">
            <v>39896</v>
          </cell>
          <cell r="BX9">
            <v>126</v>
          </cell>
          <cell r="BY9">
            <v>8.1120000000000001</v>
          </cell>
          <cell r="BZ9">
            <v>8.1120000000000001</v>
          </cell>
          <cell r="CA9">
            <v>39896</v>
          </cell>
          <cell r="CB9">
            <v>100</v>
          </cell>
          <cell r="CC9">
            <v>8.1229999999999993</v>
          </cell>
          <cell r="CD9">
            <v>8.1229999999999993</v>
          </cell>
          <cell r="CE9">
            <v>39896</v>
          </cell>
          <cell r="CF9">
            <v>99.481999999999999</v>
          </cell>
          <cell r="CG9">
            <v>8.43</v>
          </cell>
          <cell r="CH9">
            <v>8.4849999999999994</v>
          </cell>
          <cell r="CI9">
            <v>39896</v>
          </cell>
          <cell r="CJ9">
            <v>92.790999999999997</v>
          </cell>
          <cell r="CK9">
            <v>10.755000000000001</v>
          </cell>
          <cell r="CL9">
            <v>10.787000000000001</v>
          </cell>
          <cell r="CM9">
            <v>39896</v>
          </cell>
          <cell r="CN9">
            <v>134.61099999999999</v>
          </cell>
          <cell r="CO9">
            <v>8.2149999999999999</v>
          </cell>
          <cell r="CP9">
            <v>8.2149999999999999</v>
          </cell>
          <cell r="CQ9">
            <v>39896</v>
          </cell>
          <cell r="CR9">
            <v>114.75</v>
          </cell>
          <cell r="CS9">
            <v>8.8740000000000006</v>
          </cell>
          <cell r="CT9">
            <v>8.8740000000000006</v>
          </cell>
          <cell r="CU9">
            <v>39896</v>
          </cell>
          <cell r="CV9">
            <v>92.049000000000007</v>
          </cell>
          <cell r="CW9">
            <v>8.093</v>
          </cell>
          <cell r="CX9">
            <v>8.1300000000000008</v>
          </cell>
          <cell r="CY9">
            <v>39896</v>
          </cell>
          <cell r="CZ9">
            <v>99.55</v>
          </cell>
          <cell r="DA9">
            <v>7.4390000000000001</v>
          </cell>
          <cell r="DB9">
            <v>7.4390000000000001</v>
          </cell>
        </row>
        <row r="10">
          <cell r="D10">
            <v>39897</v>
          </cell>
          <cell r="E10" t="str">
            <v>#N/A N.A.</v>
          </cell>
          <cell r="F10" t="str">
            <v>#N/A N.A.</v>
          </cell>
          <cell r="G10" t="str">
            <v>#N/A N.A.</v>
          </cell>
          <cell r="H10">
            <v>39897</v>
          </cell>
          <cell r="I10" t="str">
            <v>#N/A N.A.</v>
          </cell>
          <cell r="J10" t="str">
            <v>#N/A N.A.</v>
          </cell>
          <cell r="K10" t="str">
            <v>#N/A N.A.</v>
          </cell>
          <cell r="L10">
            <v>39897</v>
          </cell>
          <cell r="M10" t="str">
            <v>#N/A N.A.</v>
          </cell>
          <cell r="N10" t="str">
            <v>#N/A N.A.</v>
          </cell>
          <cell r="O10" t="str">
            <v>#N/A N.A.</v>
          </cell>
          <cell r="P10">
            <v>39897</v>
          </cell>
          <cell r="Q10">
            <v>100.5667</v>
          </cell>
          <cell r="R10">
            <v>0.84</v>
          </cell>
          <cell r="S10">
            <v>0.96499999999999997</v>
          </cell>
          <cell r="T10">
            <v>39897</v>
          </cell>
          <cell r="U10">
            <v>102.8656</v>
          </cell>
          <cell r="V10">
            <v>8.3209999999999997</v>
          </cell>
          <cell r="W10">
            <v>8.3710000000000004</v>
          </cell>
          <cell r="X10">
            <v>39897</v>
          </cell>
          <cell r="Y10">
            <v>109.85</v>
          </cell>
          <cell r="Z10">
            <v>2.59</v>
          </cell>
          <cell r="AA10">
            <v>2.59</v>
          </cell>
          <cell r="AB10">
            <v>39897</v>
          </cell>
          <cell r="AC10">
            <v>107.661</v>
          </cell>
          <cell r="AD10">
            <v>5.6890000000000001</v>
          </cell>
          <cell r="AE10">
            <v>5.8120000000000003</v>
          </cell>
          <cell r="AF10">
            <v>39897</v>
          </cell>
          <cell r="AG10">
            <v>112.514</v>
          </cell>
          <cell r="AH10">
            <v>5.23</v>
          </cell>
          <cell r="AI10">
            <v>5.343</v>
          </cell>
          <cell r="AJ10">
            <v>39897</v>
          </cell>
          <cell r="AK10">
            <v>114.1</v>
          </cell>
          <cell r="AL10">
            <v>4.5960000000000001</v>
          </cell>
          <cell r="AM10">
            <v>4.5960000000000001</v>
          </cell>
          <cell r="AN10">
            <v>39897</v>
          </cell>
          <cell r="AO10">
            <v>117.75</v>
          </cell>
          <cell r="AP10">
            <v>5.4950000000000001</v>
          </cell>
          <cell r="AQ10">
            <v>5.4950000000000001</v>
          </cell>
          <cell r="AU10">
            <v>39897</v>
          </cell>
          <cell r="AV10">
            <v>110.75</v>
          </cell>
          <cell r="AW10">
            <v>6.0010000000000003</v>
          </cell>
          <cell r="AX10">
            <v>6.0010000000000003</v>
          </cell>
          <cell r="AY10">
            <v>39897</v>
          </cell>
          <cell r="AZ10">
            <v>106.47799999999999</v>
          </cell>
          <cell r="BA10">
            <v>10.554</v>
          </cell>
          <cell r="BB10">
            <v>10.567</v>
          </cell>
          <cell r="BC10">
            <v>39897</v>
          </cell>
          <cell r="BD10">
            <v>87.5</v>
          </cell>
          <cell r="BE10">
            <v>5.2530000000000001</v>
          </cell>
          <cell r="BF10">
            <v>5.2530000000000001</v>
          </cell>
          <cell r="BG10">
            <v>39897</v>
          </cell>
          <cell r="BH10">
            <v>105.786</v>
          </cell>
          <cell r="BI10">
            <v>7.601</v>
          </cell>
          <cell r="BJ10">
            <v>7.6929999999999996</v>
          </cell>
          <cell r="BO10">
            <v>39897</v>
          </cell>
          <cell r="BP10">
            <v>110.76900000000001</v>
          </cell>
          <cell r="BQ10">
            <v>6.806</v>
          </cell>
          <cell r="BR10">
            <v>6.806</v>
          </cell>
          <cell r="BS10">
            <v>39897</v>
          </cell>
          <cell r="BT10">
            <v>100.5</v>
          </cell>
          <cell r="BU10">
            <v>7.2869999999999999</v>
          </cell>
          <cell r="BV10">
            <v>7.2869999999999999</v>
          </cell>
          <cell r="BW10">
            <v>39897</v>
          </cell>
          <cell r="BX10">
            <v>126.5</v>
          </cell>
          <cell r="BY10">
            <v>8.0500000000000007</v>
          </cell>
          <cell r="BZ10">
            <v>8.0500000000000007</v>
          </cell>
          <cell r="CA10">
            <v>39897</v>
          </cell>
          <cell r="CB10">
            <v>98</v>
          </cell>
          <cell r="CC10">
            <v>8.3580000000000005</v>
          </cell>
          <cell r="CD10">
            <v>8.3580000000000005</v>
          </cell>
          <cell r="CE10">
            <v>39897</v>
          </cell>
          <cell r="CF10">
            <v>99.438000000000002</v>
          </cell>
          <cell r="CG10">
            <v>8.4350000000000005</v>
          </cell>
          <cell r="CH10">
            <v>8.49</v>
          </cell>
          <cell r="CI10">
            <v>39897</v>
          </cell>
          <cell r="CJ10">
            <v>92.790999999999997</v>
          </cell>
          <cell r="CK10">
            <v>10.756</v>
          </cell>
          <cell r="CL10">
            <v>10.788</v>
          </cell>
          <cell r="CM10">
            <v>39897</v>
          </cell>
          <cell r="CN10">
            <v>134.15199999999999</v>
          </cell>
          <cell r="CO10">
            <v>8.2530000000000001</v>
          </cell>
          <cell r="CP10">
            <v>8.2530000000000001</v>
          </cell>
          <cell r="CQ10">
            <v>39897</v>
          </cell>
          <cell r="CR10">
            <v>114.75</v>
          </cell>
          <cell r="CS10">
            <v>8.8740000000000006</v>
          </cell>
          <cell r="CT10">
            <v>8.8740000000000006</v>
          </cell>
          <cell r="CU10">
            <v>39897</v>
          </cell>
          <cell r="CV10">
            <v>91.736000000000004</v>
          </cell>
          <cell r="CW10">
            <v>8.1240000000000006</v>
          </cell>
          <cell r="CX10">
            <v>8.16</v>
          </cell>
          <cell r="CY10">
            <v>39897</v>
          </cell>
          <cell r="CZ10">
            <v>99</v>
          </cell>
          <cell r="DA10">
            <v>7.5190000000000001</v>
          </cell>
          <cell r="DB10">
            <v>7.5190000000000001</v>
          </cell>
        </row>
        <row r="11">
          <cell r="D11">
            <v>39898</v>
          </cell>
          <cell r="E11" t="str">
            <v>#N/A N.A.</v>
          </cell>
          <cell r="F11" t="str">
            <v>#N/A N.A.</v>
          </cell>
          <cell r="G11" t="str">
            <v>#N/A N.A.</v>
          </cell>
          <cell r="H11">
            <v>39898</v>
          </cell>
          <cell r="I11" t="str">
            <v>#N/A N.A.</v>
          </cell>
          <cell r="J11" t="str">
            <v>#N/A N.A.</v>
          </cell>
          <cell r="K11" t="str">
            <v>#N/A N.A.</v>
          </cell>
          <cell r="L11">
            <v>39898</v>
          </cell>
          <cell r="M11" t="str">
            <v>#N/A N.A.</v>
          </cell>
          <cell r="N11" t="str">
            <v>#N/A N.A.</v>
          </cell>
          <cell r="O11" t="str">
            <v>#N/A N.A.</v>
          </cell>
          <cell r="P11">
            <v>39898</v>
          </cell>
          <cell r="Q11">
            <v>100.55419999999999</v>
          </cell>
          <cell r="R11">
            <v>1.0269999999999999</v>
          </cell>
          <cell r="S11">
            <v>1.1519999999999999</v>
          </cell>
          <cell r="T11">
            <v>39898</v>
          </cell>
          <cell r="U11">
            <v>102.8826</v>
          </cell>
          <cell r="V11">
            <v>8.2899999999999991</v>
          </cell>
          <cell r="W11">
            <v>8.34</v>
          </cell>
          <cell r="X11">
            <v>39898</v>
          </cell>
          <cell r="Y11">
            <v>109.85</v>
          </cell>
          <cell r="Z11">
            <v>2.59</v>
          </cell>
          <cell r="AA11">
            <v>2.59</v>
          </cell>
          <cell r="AB11">
            <v>39898</v>
          </cell>
          <cell r="AC11">
            <v>107.607</v>
          </cell>
          <cell r="AD11">
            <v>5.7169999999999996</v>
          </cell>
          <cell r="AE11">
            <v>5.8410000000000002</v>
          </cell>
          <cell r="AF11">
            <v>39898</v>
          </cell>
          <cell r="AG11">
            <v>112.221</v>
          </cell>
          <cell r="AH11">
            <v>5.3559999999999999</v>
          </cell>
          <cell r="AI11">
            <v>5.4710000000000001</v>
          </cell>
          <cell r="AJ11">
            <v>39898</v>
          </cell>
          <cell r="AK11">
            <v>113.65</v>
          </cell>
          <cell r="AL11">
            <v>4.7549999999999999</v>
          </cell>
          <cell r="AM11">
            <v>4.7549999999999999</v>
          </cell>
          <cell r="AN11">
            <v>39898</v>
          </cell>
          <cell r="AO11">
            <v>117.75</v>
          </cell>
          <cell r="AP11">
            <v>5.4950000000000001</v>
          </cell>
          <cell r="AQ11">
            <v>5.4950000000000001</v>
          </cell>
          <cell r="AU11">
            <v>39898</v>
          </cell>
          <cell r="AV11">
            <v>110.75</v>
          </cell>
          <cell r="AW11">
            <v>6.0010000000000003</v>
          </cell>
          <cell r="AX11">
            <v>6.0010000000000003</v>
          </cell>
          <cell r="AY11">
            <v>39898</v>
          </cell>
          <cell r="AZ11">
            <v>106.47799999999999</v>
          </cell>
          <cell r="BA11">
            <v>10.554</v>
          </cell>
          <cell r="BB11">
            <v>10.567</v>
          </cell>
          <cell r="BC11">
            <v>39898</v>
          </cell>
          <cell r="BD11">
            <v>87.5</v>
          </cell>
          <cell r="BE11">
            <v>5.2590000000000003</v>
          </cell>
          <cell r="BF11">
            <v>5.2590000000000003</v>
          </cell>
          <cell r="BG11">
            <v>39898</v>
          </cell>
          <cell r="BH11">
            <v>105.86</v>
          </cell>
          <cell r="BI11">
            <v>7.5880000000000001</v>
          </cell>
          <cell r="BJ11">
            <v>7.6790000000000003</v>
          </cell>
          <cell r="BO11">
            <v>39898</v>
          </cell>
          <cell r="BP11">
            <v>109.902</v>
          </cell>
          <cell r="BQ11">
            <v>6.9470000000000001</v>
          </cell>
          <cell r="BR11">
            <v>6.9470000000000001</v>
          </cell>
          <cell r="BS11">
            <v>39898</v>
          </cell>
          <cell r="BT11">
            <v>101</v>
          </cell>
          <cell r="BU11">
            <v>7.2030000000000003</v>
          </cell>
          <cell r="BV11">
            <v>7.2030000000000003</v>
          </cell>
          <cell r="BW11">
            <v>39898</v>
          </cell>
          <cell r="BX11">
            <v>125</v>
          </cell>
          <cell r="BY11">
            <v>8.23</v>
          </cell>
          <cell r="BZ11">
            <v>8.23</v>
          </cell>
          <cell r="CA11">
            <v>39898</v>
          </cell>
          <cell r="CB11">
            <v>101</v>
          </cell>
          <cell r="CC11">
            <v>8.0079999999999991</v>
          </cell>
          <cell r="CD11">
            <v>8.0079999999999991</v>
          </cell>
          <cell r="CE11">
            <v>39898</v>
          </cell>
          <cell r="CF11">
            <v>98.375</v>
          </cell>
          <cell r="CG11">
            <v>8.5519999999999996</v>
          </cell>
          <cell r="CH11">
            <v>8.6080000000000005</v>
          </cell>
          <cell r="CI11">
            <v>39898</v>
          </cell>
          <cell r="CJ11">
            <v>92.790999999999997</v>
          </cell>
          <cell r="CK11">
            <v>10.756</v>
          </cell>
          <cell r="CL11">
            <v>10.788</v>
          </cell>
          <cell r="CM11">
            <v>39898</v>
          </cell>
          <cell r="CN11">
            <v>135.78299999999999</v>
          </cell>
          <cell r="CO11">
            <v>8.1170000000000009</v>
          </cell>
          <cell r="CP11">
            <v>8.1170000000000009</v>
          </cell>
          <cell r="CQ11">
            <v>39898</v>
          </cell>
          <cell r="CR11">
            <v>122.25</v>
          </cell>
          <cell r="CS11">
            <v>8.2279999999999998</v>
          </cell>
          <cell r="CT11">
            <v>8.2279999999999998</v>
          </cell>
          <cell r="CU11">
            <v>39898</v>
          </cell>
          <cell r="CV11">
            <v>92.191999999999993</v>
          </cell>
          <cell r="CW11">
            <v>8.0790000000000006</v>
          </cell>
          <cell r="CX11">
            <v>8.1159999999999997</v>
          </cell>
          <cell r="CY11">
            <v>39898</v>
          </cell>
          <cell r="CZ11">
            <v>99</v>
          </cell>
          <cell r="DA11">
            <v>7.5190000000000001</v>
          </cell>
          <cell r="DB11">
            <v>7.5190000000000001</v>
          </cell>
        </row>
        <row r="12">
          <cell r="D12">
            <v>39899</v>
          </cell>
          <cell r="E12" t="str">
            <v>#N/A N.A.</v>
          </cell>
          <cell r="F12" t="str">
            <v>#N/A N.A.</v>
          </cell>
          <cell r="G12" t="str">
            <v>#N/A N.A.</v>
          </cell>
          <cell r="H12">
            <v>39899</v>
          </cell>
          <cell r="I12" t="str">
            <v>#N/A N.A.</v>
          </cell>
          <cell r="J12" t="str">
            <v>#N/A N.A.</v>
          </cell>
          <cell r="K12" t="str">
            <v>#N/A N.A.</v>
          </cell>
          <cell r="L12">
            <v>39899</v>
          </cell>
          <cell r="M12" t="str">
            <v>#N/A N.A.</v>
          </cell>
          <cell r="N12" t="str">
            <v>#N/A N.A.</v>
          </cell>
          <cell r="O12" t="str">
            <v>#N/A N.A.</v>
          </cell>
          <cell r="P12">
            <v>39899</v>
          </cell>
          <cell r="Q12">
            <v>100.5508</v>
          </cell>
          <cell r="R12">
            <v>0.70299999999999996</v>
          </cell>
          <cell r="S12">
            <v>0.82699999999999996</v>
          </cell>
          <cell r="T12">
            <v>39899</v>
          </cell>
          <cell r="U12">
            <v>102.8776</v>
          </cell>
          <cell r="V12">
            <v>8.2840000000000007</v>
          </cell>
          <cell r="W12">
            <v>8.3339999999999996</v>
          </cell>
          <cell r="X12">
            <v>39899</v>
          </cell>
          <cell r="Y12">
            <v>110</v>
          </cell>
          <cell r="Z12">
            <v>2.4609999999999999</v>
          </cell>
          <cell r="AA12">
            <v>2.4609999999999999</v>
          </cell>
          <cell r="AB12">
            <v>39899</v>
          </cell>
          <cell r="AC12">
            <v>107.401</v>
          </cell>
          <cell r="AD12">
            <v>5.8159999999999998</v>
          </cell>
          <cell r="AE12">
            <v>5.94</v>
          </cell>
          <cell r="AF12">
            <v>39899</v>
          </cell>
          <cell r="AG12">
            <v>112.514</v>
          </cell>
          <cell r="AH12">
            <v>5.2160000000000002</v>
          </cell>
          <cell r="AI12">
            <v>5.33</v>
          </cell>
          <cell r="AJ12">
            <v>39899</v>
          </cell>
          <cell r="AK12">
            <v>114</v>
          </cell>
          <cell r="AL12">
            <v>4.6260000000000003</v>
          </cell>
          <cell r="AM12">
            <v>4.6260000000000003</v>
          </cell>
          <cell r="AN12">
            <v>39899</v>
          </cell>
          <cell r="AO12">
            <v>118.25</v>
          </cell>
          <cell r="AP12">
            <v>5.359</v>
          </cell>
          <cell r="AQ12">
            <v>5.359</v>
          </cell>
          <cell r="AU12">
            <v>39899</v>
          </cell>
          <cell r="AV12">
            <v>111</v>
          </cell>
          <cell r="AW12">
            <v>5.9509999999999996</v>
          </cell>
          <cell r="AX12">
            <v>5.9509999999999996</v>
          </cell>
          <cell r="AY12">
            <v>39899</v>
          </cell>
          <cell r="AZ12">
            <v>106.47799999999999</v>
          </cell>
          <cell r="BA12">
            <v>10.55</v>
          </cell>
          <cell r="BB12">
            <v>10.563000000000001</v>
          </cell>
          <cell r="BC12">
            <v>39899</v>
          </cell>
          <cell r="BD12">
            <v>87.25</v>
          </cell>
          <cell r="BE12">
            <v>5.2949999999999999</v>
          </cell>
          <cell r="BF12">
            <v>5.2949999999999999</v>
          </cell>
          <cell r="BG12">
            <v>39899</v>
          </cell>
          <cell r="BH12">
            <v>105.77800000000001</v>
          </cell>
          <cell r="BI12">
            <v>7.6020000000000003</v>
          </cell>
          <cell r="BJ12">
            <v>7.694</v>
          </cell>
          <cell r="BO12">
            <v>39899</v>
          </cell>
          <cell r="BP12">
            <v>110.45099999999999</v>
          </cell>
          <cell r="BQ12">
            <v>6.8570000000000002</v>
          </cell>
          <cell r="BR12">
            <v>6.8570000000000002</v>
          </cell>
          <cell r="BS12">
            <v>39899</v>
          </cell>
          <cell r="BT12">
            <v>100</v>
          </cell>
          <cell r="BU12">
            <v>7.3719999999999999</v>
          </cell>
          <cell r="BV12">
            <v>7.3719999999999999</v>
          </cell>
          <cell r="BW12">
            <v>39899</v>
          </cell>
          <cell r="BX12">
            <v>126</v>
          </cell>
          <cell r="BY12">
            <v>8.109</v>
          </cell>
          <cell r="BZ12">
            <v>8.109</v>
          </cell>
          <cell r="CA12">
            <v>39899</v>
          </cell>
          <cell r="CB12">
            <v>100.9</v>
          </cell>
          <cell r="CC12">
            <v>8.0190000000000001</v>
          </cell>
          <cell r="CD12">
            <v>8.0190000000000001</v>
          </cell>
          <cell r="CE12">
            <v>39899</v>
          </cell>
          <cell r="CF12">
            <v>98.275000000000006</v>
          </cell>
          <cell r="CG12">
            <v>8.5630000000000006</v>
          </cell>
          <cell r="CH12">
            <v>8.6189999999999998</v>
          </cell>
          <cell r="CI12">
            <v>39899</v>
          </cell>
          <cell r="CJ12">
            <v>92.790999999999997</v>
          </cell>
          <cell r="CK12">
            <v>10.756</v>
          </cell>
          <cell r="CL12">
            <v>10.788</v>
          </cell>
          <cell r="CM12">
            <v>39899</v>
          </cell>
          <cell r="CN12">
            <v>134.809</v>
          </cell>
          <cell r="CO12">
            <v>8.1980000000000004</v>
          </cell>
          <cell r="CP12">
            <v>8.1980000000000004</v>
          </cell>
          <cell r="CQ12">
            <v>39899</v>
          </cell>
          <cell r="CR12">
            <v>114.75</v>
          </cell>
          <cell r="CS12">
            <v>8.8740000000000006</v>
          </cell>
          <cell r="CT12">
            <v>8.8740000000000006</v>
          </cell>
          <cell r="CU12">
            <v>39899</v>
          </cell>
          <cell r="CV12">
            <v>92.125</v>
          </cell>
          <cell r="CW12">
            <v>8.0860000000000003</v>
          </cell>
          <cell r="CX12">
            <v>8.1219999999999999</v>
          </cell>
          <cell r="CY12">
            <v>39899</v>
          </cell>
          <cell r="CZ12">
            <v>101.05</v>
          </cell>
          <cell r="DA12">
            <v>7.2249999999999996</v>
          </cell>
          <cell r="DB12">
            <v>7.2249999999999996</v>
          </cell>
        </row>
        <row r="13">
          <cell r="D13">
            <v>39900</v>
          </cell>
          <cell r="E13" t="str">
            <v>#N/A N.A.</v>
          </cell>
          <cell r="F13" t="str">
            <v>#N/A N.A.</v>
          </cell>
          <cell r="G13" t="str">
            <v>#N/A N.A.</v>
          </cell>
          <cell r="H13">
            <v>39900</v>
          </cell>
          <cell r="I13" t="str">
            <v>#N/A N.A.</v>
          </cell>
          <cell r="J13" t="str">
            <v>#N/A N.A.</v>
          </cell>
          <cell r="K13" t="str">
            <v>#N/A N.A.</v>
          </cell>
          <cell r="L13">
            <v>39900</v>
          </cell>
          <cell r="M13" t="str">
            <v>#N/A N.A.</v>
          </cell>
          <cell r="N13" t="str">
            <v>#N/A N.A.</v>
          </cell>
          <cell r="O13" t="str">
            <v>#N/A N.A.</v>
          </cell>
          <cell r="P13">
            <v>39900</v>
          </cell>
          <cell r="Q13">
            <v>100.5508</v>
          </cell>
          <cell r="R13">
            <v>0.70299999999999996</v>
          </cell>
          <cell r="S13">
            <v>0.82699999999999996</v>
          </cell>
          <cell r="T13">
            <v>39900</v>
          </cell>
          <cell r="U13">
            <v>102.8776</v>
          </cell>
          <cell r="V13">
            <v>8.2840000000000007</v>
          </cell>
          <cell r="W13">
            <v>8.3339999999999996</v>
          </cell>
          <cell r="X13">
            <v>39900</v>
          </cell>
          <cell r="Y13">
            <v>110</v>
          </cell>
          <cell r="Z13">
            <v>2.4609999999999999</v>
          </cell>
          <cell r="AA13">
            <v>2.4609999999999999</v>
          </cell>
          <cell r="AB13">
            <v>39900</v>
          </cell>
          <cell r="AC13">
            <v>107.401</v>
          </cell>
          <cell r="AD13">
            <v>5.8159999999999998</v>
          </cell>
          <cell r="AE13">
            <v>5.94</v>
          </cell>
          <cell r="AF13">
            <v>39900</v>
          </cell>
          <cell r="AG13">
            <v>112.514</v>
          </cell>
          <cell r="AH13">
            <v>5.2160000000000002</v>
          </cell>
          <cell r="AI13">
            <v>5.33</v>
          </cell>
          <cell r="AJ13">
            <v>39900</v>
          </cell>
          <cell r="AK13">
            <v>114</v>
          </cell>
          <cell r="AL13">
            <v>4.6260000000000003</v>
          </cell>
          <cell r="AM13">
            <v>4.6260000000000003</v>
          </cell>
          <cell r="AN13">
            <v>39900</v>
          </cell>
          <cell r="AO13">
            <v>118.25</v>
          </cell>
          <cell r="AP13">
            <v>5.359</v>
          </cell>
          <cell r="AQ13">
            <v>5.359</v>
          </cell>
          <cell r="AU13">
            <v>39900</v>
          </cell>
          <cell r="AV13">
            <v>111</v>
          </cell>
          <cell r="AW13">
            <v>5.9509999999999996</v>
          </cell>
          <cell r="AX13">
            <v>5.9509999999999996</v>
          </cell>
          <cell r="AY13">
            <v>39900</v>
          </cell>
          <cell r="AZ13">
            <v>106.47799999999999</v>
          </cell>
          <cell r="BA13">
            <v>10.55</v>
          </cell>
          <cell r="BB13">
            <v>10.563000000000001</v>
          </cell>
          <cell r="BC13">
            <v>39900</v>
          </cell>
          <cell r="BD13">
            <v>87.25</v>
          </cell>
          <cell r="BE13">
            <v>5.2949999999999999</v>
          </cell>
          <cell r="BF13">
            <v>5.2949999999999999</v>
          </cell>
          <cell r="BG13">
            <v>39900</v>
          </cell>
          <cell r="BH13">
            <v>105.77800000000001</v>
          </cell>
          <cell r="BI13">
            <v>7.6020000000000003</v>
          </cell>
          <cell r="BJ13">
            <v>7.694</v>
          </cell>
          <cell r="BO13">
            <v>39900</v>
          </cell>
          <cell r="BP13">
            <v>110.45099999999999</v>
          </cell>
          <cell r="BQ13">
            <v>6.8570000000000002</v>
          </cell>
          <cell r="BR13">
            <v>6.8570000000000002</v>
          </cell>
          <cell r="BS13">
            <v>39900</v>
          </cell>
          <cell r="BT13">
            <v>100</v>
          </cell>
          <cell r="BU13">
            <v>7.3719999999999999</v>
          </cell>
          <cell r="BV13">
            <v>7.3719999999999999</v>
          </cell>
          <cell r="BW13">
            <v>39900</v>
          </cell>
          <cell r="BX13">
            <v>126</v>
          </cell>
          <cell r="BY13">
            <v>8.109</v>
          </cell>
          <cell r="BZ13">
            <v>8.109</v>
          </cell>
          <cell r="CA13">
            <v>39900</v>
          </cell>
          <cell r="CB13">
            <v>100.9</v>
          </cell>
          <cell r="CC13">
            <v>8.0190000000000001</v>
          </cell>
          <cell r="CD13">
            <v>8.0190000000000001</v>
          </cell>
          <cell r="CE13">
            <v>39900</v>
          </cell>
          <cell r="CF13">
            <v>98.275000000000006</v>
          </cell>
          <cell r="CG13">
            <v>8.5630000000000006</v>
          </cell>
          <cell r="CH13">
            <v>8.6189999999999998</v>
          </cell>
          <cell r="CI13">
            <v>39900</v>
          </cell>
          <cell r="CJ13">
            <v>92.790999999999997</v>
          </cell>
          <cell r="CK13">
            <v>10.756</v>
          </cell>
          <cell r="CL13">
            <v>10.788</v>
          </cell>
          <cell r="CM13">
            <v>39900</v>
          </cell>
          <cell r="CN13">
            <v>134.809</v>
          </cell>
          <cell r="CO13">
            <v>8.1980000000000004</v>
          </cell>
          <cell r="CP13">
            <v>8.1980000000000004</v>
          </cell>
          <cell r="CQ13">
            <v>39900</v>
          </cell>
          <cell r="CR13">
            <v>114.75</v>
          </cell>
          <cell r="CS13">
            <v>8.8740000000000006</v>
          </cell>
          <cell r="CT13">
            <v>8.8740000000000006</v>
          </cell>
          <cell r="CU13">
            <v>39900</v>
          </cell>
          <cell r="CV13">
            <v>92.125</v>
          </cell>
          <cell r="CW13">
            <v>8.0860000000000003</v>
          </cell>
          <cell r="CX13">
            <v>8.1219999999999999</v>
          </cell>
          <cell r="CY13">
            <v>39900</v>
          </cell>
          <cell r="CZ13">
            <v>101.05</v>
          </cell>
          <cell r="DA13">
            <v>7.2249999999999996</v>
          </cell>
          <cell r="DB13">
            <v>7.2249999999999996</v>
          </cell>
        </row>
        <row r="14">
          <cell r="D14">
            <v>39901</v>
          </cell>
          <cell r="E14" t="str">
            <v>#N/A N.A.</v>
          </cell>
          <cell r="F14" t="str">
            <v>#N/A N.A.</v>
          </cell>
          <cell r="G14" t="str">
            <v>#N/A N.A.</v>
          </cell>
          <cell r="H14">
            <v>39901</v>
          </cell>
          <cell r="I14" t="str">
            <v>#N/A N.A.</v>
          </cell>
          <cell r="J14" t="str">
            <v>#N/A N.A.</v>
          </cell>
          <cell r="K14" t="str">
            <v>#N/A N.A.</v>
          </cell>
          <cell r="L14">
            <v>39901</v>
          </cell>
          <cell r="M14" t="str">
            <v>#N/A N.A.</v>
          </cell>
          <cell r="N14" t="str">
            <v>#N/A N.A.</v>
          </cell>
          <cell r="O14" t="str">
            <v>#N/A N.A.</v>
          </cell>
          <cell r="P14">
            <v>39901</v>
          </cell>
          <cell r="Q14">
            <v>100.5508</v>
          </cell>
          <cell r="R14">
            <v>0.70299999999999996</v>
          </cell>
          <cell r="S14">
            <v>0.82699999999999996</v>
          </cell>
          <cell r="T14">
            <v>39901</v>
          </cell>
          <cell r="U14">
            <v>102.8776</v>
          </cell>
          <cell r="V14">
            <v>8.2840000000000007</v>
          </cell>
          <cell r="W14">
            <v>8.3339999999999996</v>
          </cell>
          <cell r="X14">
            <v>39901</v>
          </cell>
          <cell r="Y14">
            <v>110</v>
          </cell>
          <cell r="Z14">
            <v>2.4609999999999999</v>
          </cell>
          <cell r="AA14">
            <v>2.4609999999999999</v>
          </cell>
          <cell r="AB14">
            <v>39901</v>
          </cell>
          <cell r="AC14">
            <v>107.401</v>
          </cell>
          <cell r="AD14">
            <v>5.8159999999999998</v>
          </cell>
          <cell r="AE14">
            <v>5.94</v>
          </cell>
          <cell r="AF14">
            <v>39901</v>
          </cell>
          <cell r="AG14">
            <v>112.514</v>
          </cell>
          <cell r="AH14">
            <v>5.2160000000000002</v>
          </cell>
          <cell r="AI14">
            <v>5.33</v>
          </cell>
          <cell r="AJ14">
            <v>39901</v>
          </cell>
          <cell r="AK14">
            <v>114</v>
          </cell>
          <cell r="AL14">
            <v>4.6260000000000003</v>
          </cell>
          <cell r="AM14">
            <v>4.6260000000000003</v>
          </cell>
          <cell r="AN14">
            <v>39901</v>
          </cell>
          <cell r="AO14">
            <v>118.25</v>
          </cell>
          <cell r="AP14">
            <v>5.359</v>
          </cell>
          <cell r="AQ14">
            <v>5.359</v>
          </cell>
          <cell r="AU14">
            <v>39901</v>
          </cell>
          <cell r="AV14">
            <v>111</v>
          </cell>
          <cell r="AW14">
            <v>5.9509999999999996</v>
          </cell>
          <cell r="AX14">
            <v>5.9509999999999996</v>
          </cell>
          <cell r="AY14">
            <v>39901</v>
          </cell>
          <cell r="AZ14">
            <v>106.47799999999999</v>
          </cell>
          <cell r="BA14">
            <v>10.55</v>
          </cell>
          <cell r="BB14">
            <v>10.563000000000001</v>
          </cell>
          <cell r="BC14">
            <v>39901</v>
          </cell>
          <cell r="BD14">
            <v>87.25</v>
          </cell>
          <cell r="BE14">
            <v>5.2949999999999999</v>
          </cell>
          <cell r="BF14">
            <v>5.2949999999999999</v>
          </cell>
          <cell r="BG14">
            <v>39901</v>
          </cell>
          <cell r="BH14">
            <v>105.77800000000001</v>
          </cell>
          <cell r="BI14">
            <v>7.6020000000000003</v>
          </cell>
          <cell r="BJ14">
            <v>7.694</v>
          </cell>
          <cell r="BO14">
            <v>39901</v>
          </cell>
          <cell r="BP14">
            <v>110.45099999999999</v>
          </cell>
          <cell r="BQ14">
            <v>6.8570000000000002</v>
          </cell>
          <cell r="BR14">
            <v>6.8570000000000002</v>
          </cell>
          <cell r="BS14">
            <v>39901</v>
          </cell>
          <cell r="BT14">
            <v>100</v>
          </cell>
          <cell r="BU14">
            <v>7.3719999999999999</v>
          </cell>
          <cell r="BV14">
            <v>7.3719999999999999</v>
          </cell>
          <cell r="BW14">
            <v>39901</v>
          </cell>
          <cell r="BX14">
            <v>126</v>
          </cell>
          <cell r="BY14">
            <v>8.109</v>
          </cell>
          <cell r="BZ14">
            <v>8.109</v>
          </cell>
          <cell r="CA14">
            <v>39901</v>
          </cell>
          <cell r="CB14">
            <v>100.9</v>
          </cell>
          <cell r="CC14">
            <v>8.0190000000000001</v>
          </cell>
          <cell r="CD14">
            <v>8.0190000000000001</v>
          </cell>
          <cell r="CE14">
            <v>39901</v>
          </cell>
          <cell r="CF14">
            <v>98.275000000000006</v>
          </cell>
          <cell r="CG14">
            <v>8.5630000000000006</v>
          </cell>
          <cell r="CH14">
            <v>8.6189999999999998</v>
          </cell>
          <cell r="CI14">
            <v>39901</v>
          </cell>
          <cell r="CJ14">
            <v>92.790999999999997</v>
          </cell>
          <cell r="CK14">
            <v>10.756</v>
          </cell>
          <cell r="CL14">
            <v>10.788</v>
          </cell>
          <cell r="CM14">
            <v>39901</v>
          </cell>
          <cell r="CN14">
            <v>134.809</v>
          </cell>
          <cell r="CO14">
            <v>8.1980000000000004</v>
          </cell>
          <cell r="CP14">
            <v>8.1980000000000004</v>
          </cell>
          <cell r="CQ14">
            <v>39901</v>
          </cell>
          <cell r="CR14">
            <v>114.75</v>
          </cell>
          <cell r="CS14">
            <v>8.8740000000000006</v>
          </cell>
          <cell r="CT14">
            <v>8.8740000000000006</v>
          </cell>
          <cell r="CU14">
            <v>39901</v>
          </cell>
          <cell r="CV14">
            <v>92.125</v>
          </cell>
          <cell r="CW14">
            <v>8.0860000000000003</v>
          </cell>
          <cell r="CX14">
            <v>8.1219999999999999</v>
          </cell>
          <cell r="CY14">
            <v>39901</v>
          </cell>
          <cell r="CZ14">
            <v>101.05</v>
          </cell>
          <cell r="DA14">
            <v>7.2249999999999996</v>
          </cell>
          <cell r="DB14">
            <v>7.2249999999999996</v>
          </cell>
        </row>
        <row r="15">
          <cell r="D15">
            <v>39902</v>
          </cell>
          <cell r="E15" t="str">
            <v>#N/A N.A.</v>
          </cell>
          <cell r="F15" t="str">
            <v>#N/A N.A.</v>
          </cell>
          <cell r="G15" t="str">
            <v>#N/A N.A.</v>
          </cell>
          <cell r="H15">
            <v>39902</v>
          </cell>
          <cell r="I15" t="str">
            <v>#N/A N.A.</v>
          </cell>
          <cell r="J15" t="str">
            <v>#N/A N.A.</v>
          </cell>
          <cell r="K15" t="str">
            <v>#N/A N.A.</v>
          </cell>
          <cell r="L15">
            <v>39902</v>
          </cell>
          <cell r="M15" t="str">
            <v>#N/A N.A.</v>
          </cell>
          <cell r="N15" t="str">
            <v>#N/A N.A.</v>
          </cell>
          <cell r="O15" t="str">
            <v>#N/A N.A.</v>
          </cell>
          <cell r="P15">
            <v>39902</v>
          </cell>
          <cell r="Q15">
            <v>100.5502</v>
          </cell>
          <cell r="R15">
            <v>0.30399999999999999</v>
          </cell>
          <cell r="S15">
            <v>0.42899999999999999</v>
          </cell>
          <cell r="T15">
            <v>39902</v>
          </cell>
          <cell r="U15">
            <v>102.8776</v>
          </cell>
          <cell r="V15">
            <v>8.2840000000000007</v>
          </cell>
          <cell r="W15">
            <v>8.3339999999999996</v>
          </cell>
          <cell r="X15">
            <v>39902</v>
          </cell>
          <cell r="Y15">
            <v>109.75</v>
          </cell>
          <cell r="Z15">
            <v>2.633</v>
          </cell>
          <cell r="AA15">
            <v>2.633</v>
          </cell>
          <cell r="AB15">
            <v>39902</v>
          </cell>
          <cell r="AC15">
            <v>107.36199999999999</v>
          </cell>
          <cell r="AD15">
            <v>5.8309999999999995</v>
          </cell>
          <cell r="AE15">
            <v>5.9539999999999997</v>
          </cell>
          <cell r="AF15">
            <v>39902</v>
          </cell>
          <cell r="AG15">
            <v>112.53400000000001</v>
          </cell>
          <cell r="AH15">
            <v>5.2</v>
          </cell>
          <cell r="AI15">
            <v>5.3150000000000004</v>
          </cell>
          <cell r="AJ15">
            <v>39902</v>
          </cell>
          <cell r="AK15">
            <v>114</v>
          </cell>
          <cell r="AL15">
            <v>4.6219999999999999</v>
          </cell>
          <cell r="AM15">
            <v>4.6219999999999999</v>
          </cell>
          <cell r="AN15">
            <v>39902</v>
          </cell>
          <cell r="AO15">
            <v>117.75</v>
          </cell>
          <cell r="AP15">
            <v>5.4889999999999999</v>
          </cell>
          <cell r="AQ15">
            <v>5.4889999999999999</v>
          </cell>
          <cell r="AU15">
            <v>39902</v>
          </cell>
          <cell r="AV15">
            <v>110.85</v>
          </cell>
          <cell r="AW15">
            <v>5.98</v>
          </cell>
          <cell r="AX15">
            <v>5.98</v>
          </cell>
          <cell r="AY15">
            <v>39902</v>
          </cell>
          <cell r="AZ15">
            <v>106.477</v>
          </cell>
          <cell r="BA15">
            <v>10.55</v>
          </cell>
          <cell r="BB15">
            <v>10.563000000000001</v>
          </cell>
          <cell r="BC15">
            <v>39902</v>
          </cell>
          <cell r="BD15">
            <v>87.5</v>
          </cell>
          <cell r="BE15">
            <v>5.2350000000000003</v>
          </cell>
          <cell r="BF15">
            <v>5.2350000000000003</v>
          </cell>
          <cell r="BG15">
            <v>39902</v>
          </cell>
          <cell r="BH15">
            <v>105.786</v>
          </cell>
          <cell r="BI15">
            <v>7.6</v>
          </cell>
          <cell r="BJ15">
            <v>7.6920000000000002</v>
          </cell>
          <cell r="BO15">
            <v>39902</v>
          </cell>
          <cell r="BP15">
            <v>110.536</v>
          </cell>
          <cell r="BQ15">
            <v>6.843</v>
          </cell>
          <cell r="BR15">
            <v>6.843</v>
          </cell>
          <cell r="BS15">
            <v>39902</v>
          </cell>
          <cell r="BT15">
            <v>100.5</v>
          </cell>
          <cell r="BU15">
            <v>7.2869999999999999</v>
          </cell>
          <cell r="BV15">
            <v>7.2869999999999999</v>
          </cell>
          <cell r="BW15">
            <v>39902</v>
          </cell>
          <cell r="BX15">
            <v>124.5</v>
          </cell>
          <cell r="BY15">
            <v>8.2889999999999997</v>
          </cell>
          <cell r="BZ15">
            <v>8.2889999999999997</v>
          </cell>
          <cell r="CA15">
            <v>39902</v>
          </cell>
          <cell r="CB15">
            <v>99.5</v>
          </cell>
          <cell r="CC15">
            <v>8.1809999999999992</v>
          </cell>
          <cell r="CD15">
            <v>8.1809999999999992</v>
          </cell>
          <cell r="CE15">
            <v>39902</v>
          </cell>
          <cell r="CF15">
            <v>98.463999999999999</v>
          </cell>
          <cell r="CG15">
            <v>8.5419999999999998</v>
          </cell>
          <cell r="CH15">
            <v>8.5980000000000008</v>
          </cell>
          <cell r="CI15">
            <v>39902</v>
          </cell>
          <cell r="CJ15">
            <v>92.790999999999997</v>
          </cell>
          <cell r="CK15">
            <v>10.756</v>
          </cell>
          <cell r="CL15">
            <v>10.788</v>
          </cell>
          <cell r="CM15">
            <v>39902</v>
          </cell>
          <cell r="CN15">
            <v>134.93100000000001</v>
          </cell>
          <cell r="CO15">
            <v>8.1869999999999994</v>
          </cell>
          <cell r="CP15">
            <v>8.1869999999999994</v>
          </cell>
          <cell r="CQ15">
            <v>39902</v>
          </cell>
          <cell r="CR15">
            <v>114.75</v>
          </cell>
          <cell r="CS15">
            <v>8.8740000000000006</v>
          </cell>
          <cell r="CT15">
            <v>8.8740000000000006</v>
          </cell>
          <cell r="CU15">
            <v>39902</v>
          </cell>
          <cell r="CV15">
            <v>90.245999999999995</v>
          </cell>
          <cell r="CW15">
            <v>8.27</v>
          </cell>
          <cell r="CX15">
            <v>8.3079999999999998</v>
          </cell>
          <cell r="CY15">
            <v>39902</v>
          </cell>
          <cell r="CZ15">
            <v>99.6</v>
          </cell>
          <cell r="DA15">
            <v>7.4320000000000004</v>
          </cell>
          <cell r="DB15">
            <v>7.4320000000000004</v>
          </cell>
        </row>
        <row r="16">
          <cell r="D16">
            <v>39903</v>
          </cell>
          <cell r="E16" t="str">
            <v>#N/A N.A.</v>
          </cell>
          <cell r="F16" t="str">
            <v>#N/A N.A.</v>
          </cell>
          <cell r="G16" t="str">
            <v>#N/A N.A.</v>
          </cell>
          <cell r="H16">
            <v>39903</v>
          </cell>
          <cell r="I16" t="str">
            <v>#N/A N.A.</v>
          </cell>
          <cell r="J16" t="str">
            <v>#N/A N.A.</v>
          </cell>
          <cell r="K16" t="str">
            <v>#N/A N.A.</v>
          </cell>
          <cell r="L16">
            <v>39903</v>
          </cell>
          <cell r="M16" t="str">
            <v>#N/A N.A.</v>
          </cell>
          <cell r="N16" t="str">
            <v>#N/A N.A.</v>
          </cell>
          <cell r="O16" t="str">
            <v>#N/A N.A.</v>
          </cell>
          <cell r="P16">
            <v>39903</v>
          </cell>
          <cell r="Q16">
            <v>100.47790000000001</v>
          </cell>
          <cell r="R16">
            <v>1.0960000000000001</v>
          </cell>
          <cell r="S16">
            <v>1.2210000000000001</v>
          </cell>
          <cell r="T16">
            <v>39903</v>
          </cell>
          <cell r="U16">
            <v>102.97750000000001</v>
          </cell>
          <cell r="V16">
            <v>8.1470000000000002</v>
          </cell>
          <cell r="W16">
            <v>8.1969999999999992</v>
          </cell>
          <cell r="X16">
            <v>39903</v>
          </cell>
          <cell r="Y16">
            <v>110</v>
          </cell>
          <cell r="Z16">
            <v>2.4289999999999998</v>
          </cell>
          <cell r="AA16">
            <v>2.4289999999999998</v>
          </cell>
          <cell r="AB16">
            <v>39903</v>
          </cell>
          <cell r="AC16">
            <v>107.099</v>
          </cell>
          <cell r="AD16">
            <v>5.9610000000000003</v>
          </cell>
          <cell r="AE16">
            <v>6.0250000000000004</v>
          </cell>
          <cell r="AF16">
            <v>39903</v>
          </cell>
          <cell r="AG16">
            <v>112.541</v>
          </cell>
          <cell r="AH16">
            <v>5.19</v>
          </cell>
          <cell r="AI16">
            <v>5.3049999999999997</v>
          </cell>
          <cell r="AJ16">
            <v>39903</v>
          </cell>
          <cell r="AK16">
            <v>114.25</v>
          </cell>
          <cell r="AL16">
            <v>4.5289999999999999</v>
          </cell>
          <cell r="AM16">
            <v>4.5289999999999999</v>
          </cell>
          <cell r="AN16">
            <v>39903</v>
          </cell>
          <cell r="AO16">
            <v>118.15</v>
          </cell>
          <cell r="AP16">
            <v>5.3789999999999996</v>
          </cell>
          <cell r="AQ16">
            <v>5.3789999999999996</v>
          </cell>
          <cell r="AU16">
            <v>39903</v>
          </cell>
          <cell r="AV16">
            <v>111</v>
          </cell>
          <cell r="AW16">
            <v>5.95</v>
          </cell>
          <cell r="AX16">
            <v>5.95</v>
          </cell>
          <cell r="AY16">
            <v>39903</v>
          </cell>
          <cell r="AZ16">
            <v>106.476</v>
          </cell>
          <cell r="BA16">
            <v>10.548999999999999</v>
          </cell>
          <cell r="BB16">
            <v>10.561999999999999</v>
          </cell>
          <cell r="BC16">
            <v>39903</v>
          </cell>
          <cell r="BD16">
            <v>88</v>
          </cell>
          <cell r="BE16">
            <v>5.1239999999999997</v>
          </cell>
          <cell r="BF16">
            <v>5.1239999999999997</v>
          </cell>
          <cell r="BG16">
            <v>39903</v>
          </cell>
          <cell r="BH16">
            <v>105.84</v>
          </cell>
          <cell r="BI16">
            <v>7.59</v>
          </cell>
          <cell r="BJ16">
            <v>7.6820000000000004</v>
          </cell>
          <cell r="BO16">
            <v>39903</v>
          </cell>
          <cell r="BP16">
            <v>110.684</v>
          </cell>
          <cell r="BQ16">
            <v>6.819</v>
          </cell>
          <cell r="BR16">
            <v>6.819</v>
          </cell>
          <cell r="BS16">
            <v>39903</v>
          </cell>
          <cell r="BT16">
            <v>100.5</v>
          </cell>
          <cell r="BU16">
            <v>7.2869999999999999</v>
          </cell>
          <cell r="BV16">
            <v>7.2869999999999999</v>
          </cell>
          <cell r="BW16">
            <v>39903</v>
          </cell>
          <cell r="BX16">
            <v>124.7</v>
          </cell>
          <cell r="BY16">
            <v>8.2650000000000006</v>
          </cell>
          <cell r="BZ16">
            <v>8.2650000000000006</v>
          </cell>
          <cell r="CA16">
            <v>39903</v>
          </cell>
          <cell r="CB16">
            <v>100.5</v>
          </cell>
          <cell r="CC16">
            <v>8.0649999999999995</v>
          </cell>
          <cell r="CD16">
            <v>8.0649999999999995</v>
          </cell>
          <cell r="CE16">
            <v>39903</v>
          </cell>
          <cell r="CF16">
            <v>98.433999999999997</v>
          </cell>
          <cell r="CG16">
            <v>8.5459999999999994</v>
          </cell>
          <cell r="CH16">
            <v>8.6020000000000003</v>
          </cell>
          <cell r="CI16">
            <v>39903</v>
          </cell>
          <cell r="CJ16">
            <v>92.790999999999997</v>
          </cell>
          <cell r="CK16">
            <v>10.756</v>
          </cell>
          <cell r="CL16">
            <v>10.788</v>
          </cell>
          <cell r="CM16">
            <v>39903</v>
          </cell>
          <cell r="CN16">
            <v>134.98699999999999</v>
          </cell>
          <cell r="CO16">
            <v>8.1829999999999998</v>
          </cell>
          <cell r="CP16">
            <v>8.1829999999999998</v>
          </cell>
          <cell r="CQ16">
            <v>39903</v>
          </cell>
          <cell r="CR16">
            <v>122</v>
          </cell>
          <cell r="CS16">
            <v>8.2479999999999993</v>
          </cell>
          <cell r="CT16">
            <v>8.2479999999999993</v>
          </cell>
          <cell r="CU16">
            <v>39903</v>
          </cell>
          <cell r="CV16">
            <v>90.128</v>
          </cell>
          <cell r="CW16">
            <v>8.282</v>
          </cell>
          <cell r="CX16">
            <v>8.3290000000000006</v>
          </cell>
          <cell r="CY16">
            <v>39903</v>
          </cell>
          <cell r="CZ16">
            <v>99.3</v>
          </cell>
          <cell r="DA16">
            <v>7.4749999999999996</v>
          </cell>
          <cell r="DB16">
            <v>7.4749999999999996</v>
          </cell>
        </row>
        <row r="17">
          <cell r="D17">
            <v>39904</v>
          </cell>
          <cell r="E17" t="str">
            <v>#N/A N.A.</v>
          </cell>
          <cell r="F17" t="str">
            <v>#N/A N.A.</v>
          </cell>
          <cell r="G17" t="str">
            <v>#N/A N.A.</v>
          </cell>
          <cell r="H17">
            <v>39904</v>
          </cell>
          <cell r="I17" t="str">
            <v>#N/A N.A.</v>
          </cell>
          <cell r="J17" t="str">
            <v>#N/A N.A.</v>
          </cell>
          <cell r="K17" t="str">
            <v>#N/A N.A.</v>
          </cell>
          <cell r="L17">
            <v>39904</v>
          </cell>
          <cell r="M17" t="str">
            <v>#N/A N.A.</v>
          </cell>
          <cell r="N17" t="str">
            <v>#N/A N.A.</v>
          </cell>
          <cell r="O17" t="str">
            <v>#N/A N.A.</v>
          </cell>
          <cell r="P17">
            <v>39904</v>
          </cell>
          <cell r="Q17">
            <v>100.4945</v>
          </cell>
          <cell r="R17">
            <v>-0.68700000000000006</v>
          </cell>
          <cell r="S17">
            <v>-0.56200000000000006</v>
          </cell>
          <cell r="T17">
            <v>39904</v>
          </cell>
          <cell r="U17">
            <v>102.9374</v>
          </cell>
          <cell r="V17">
            <v>8.157</v>
          </cell>
          <cell r="W17">
            <v>8.2070000000000007</v>
          </cell>
          <cell r="X17">
            <v>39904</v>
          </cell>
          <cell r="Y17">
            <v>110</v>
          </cell>
          <cell r="Z17">
            <v>2.38</v>
          </cell>
          <cell r="AA17">
            <v>2.38</v>
          </cell>
          <cell r="AB17">
            <v>39904</v>
          </cell>
          <cell r="AC17">
            <v>107.22199999999999</v>
          </cell>
          <cell r="AD17">
            <v>5.8840000000000003</v>
          </cell>
          <cell r="AE17">
            <v>6.008</v>
          </cell>
          <cell r="AF17">
            <v>39904</v>
          </cell>
          <cell r="AG17">
            <v>112.518</v>
          </cell>
          <cell r="AH17">
            <v>5.181</v>
          </cell>
          <cell r="AI17">
            <v>5.2960000000000003</v>
          </cell>
          <cell r="AJ17">
            <v>39904</v>
          </cell>
          <cell r="AK17">
            <v>114.4</v>
          </cell>
          <cell r="AL17">
            <v>4.4619999999999997</v>
          </cell>
          <cell r="AM17">
            <v>4.4619999999999997</v>
          </cell>
          <cell r="AN17">
            <v>39904</v>
          </cell>
          <cell r="AO17">
            <v>118.4</v>
          </cell>
          <cell r="AP17">
            <v>5.3019999999999996</v>
          </cell>
          <cell r="AQ17">
            <v>5.3019999999999996</v>
          </cell>
          <cell r="AU17">
            <v>39904</v>
          </cell>
          <cell r="AV17">
            <v>110.9</v>
          </cell>
          <cell r="AW17">
            <v>5.9669999999999996</v>
          </cell>
          <cell r="AX17">
            <v>5.9669999999999996</v>
          </cell>
          <cell r="AY17">
            <v>39904</v>
          </cell>
          <cell r="AZ17">
            <v>106.476</v>
          </cell>
          <cell r="BA17">
            <v>10.548999999999999</v>
          </cell>
          <cell r="BB17">
            <v>10.561999999999999</v>
          </cell>
          <cell r="BC17">
            <v>39904</v>
          </cell>
          <cell r="BD17">
            <v>88</v>
          </cell>
          <cell r="BE17">
            <v>5.1100000000000003</v>
          </cell>
          <cell r="BF17">
            <v>5.1100000000000003</v>
          </cell>
          <cell r="BG17">
            <v>39904</v>
          </cell>
          <cell r="BH17">
            <v>105.60899999999999</v>
          </cell>
          <cell r="BI17">
            <v>7.6310000000000002</v>
          </cell>
          <cell r="BJ17">
            <v>7.7229999999999999</v>
          </cell>
          <cell r="BO17">
            <v>39904</v>
          </cell>
          <cell r="BP17">
            <v>110.968</v>
          </cell>
          <cell r="BQ17">
            <v>6.7709999999999999</v>
          </cell>
          <cell r="BR17">
            <v>6.7709999999999999</v>
          </cell>
          <cell r="BS17">
            <v>39904</v>
          </cell>
          <cell r="BT17">
            <v>100.75</v>
          </cell>
          <cell r="BU17">
            <v>7.2450000000000001</v>
          </cell>
          <cell r="BV17">
            <v>7.2450000000000001</v>
          </cell>
          <cell r="BW17">
            <v>39904</v>
          </cell>
          <cell r="BX17">
            <v>123</v>
          </cell>
          <cell r="BY17">
            <v>8.4710000000000001</v>
          </cell>
          <cell r="BZ17">
            <v>8.4710000000000001</v>
          </cell>
          <cell r="CA17">
            <v>39904</v>
          </cell>
          <cell r="CB17">
            <v>100.5</v>
          </cell>
          <cell r="CC17">
            <v>8.0649999999999995</v>
          </cell>
          <cell r="CD17">
            <v>8.0649999999999995</v>
          </cell>
          <cell r="CE17">
            <v>39904</v>
          </cell>
          <cell r="CF17">
            <v>98.616</v>
          </cell>
          <cell r="CG17">
            <v>8.5250000000000004</v>
          </cell>
          <cell r="CH17">
            <v>8.5809999999999995</v>
          </cell>
          <cell r="CI17">
            <v>39904</v>
          </cell>
          <cell r="CJ17">
            <v>92.790999999999997</v>
          </cell>
          <cell r="CK17">
            <v>10.757</v>
          </cell>
          <cell r="CL17">
            <v>10.789</v>
          </cell>
          <cell r="CM17">
            <v>39904</v>
          </cell>
          <cell r="CN17">
            <v>132.94200000000001</v>
          </cell>
          <cell r="CO17">
            <v>8.3539999999999992</v>
          </cell>
          <cell r="CP17">
            <v>8.3539999999999992</v>
          </cell>
          <cell r="CQ17">
            <v>39904</v>
          </cell>
          <cell r="CR17">
            <v>115</v>
          </cell>
          <cell r="CS17">
            <v>8.8509999999999991</v>
          </cell>
          <cell r="CT17">
            <v>8.8509999999999991</v>
          </cell>
          <cell r="CU17">
            <v>39904</v>
          </cell>
          <cell r="CV17">
            <v>89.337000000000003</v>
          </cell>
          <cell r="CW17">
            <v>8.3620000000000001</v>
          </cell>
          <cell r="CX17">
            <v>8.4</v>
          </cell>
          <cell r="CY17">
            <v>39904</v>
          </cell>
          <cell r="CZ17">
            <v>99.96</v>
          </cell>
          <cell r="DA17">
            <v>7.38</v>
          </cell>
          <cell r="DB17">
            <v>7.38</v>
          </cell>
        </row>
        <row r="18">
          <cell r="D18">
            <v>39905</v>
          </cell>
          <cell r="E18" t="str">
            <v>#N/A N.A.</v>
          </cell>
          <cell r="F18" t="str">
            <v>#N/A N.A.</v>
          </cell>
          <cell r="G18" t="str">
            <v>#N/A N.A.</v>
          </cell>
          <cell r="H18">
            <v>39905</v>
          </cell>
          <cell r="I18" t="str">
            <v>#N/A N.A.</v>
          </cell>
          <cell r="J18" t="str">
            <v>#N/A N.A.</v>
          </cell>
          <cell r="K18" t="str">
            <v>#N/A N.A.</v>
          </cell>
          <cell r="L18">
            <v>39905</v>
          </cell>
          <cell r="M18" t="str">
            <v>#N/A N.A.</v>
          </cell>
          <cell r="N18" t="str">
            <v>#N/A N.A.</v>
          </cell>
          <cell r="O18" t="str">
            <v>#N/A N.A.</v>
          </cell>
          <cell r="P18">
            <v>39905</v>
          </cell>
          <cell r="Q18">
            <v>100.4898</v>
          </cell>
          <cell r="R18">
            <v>-1.2110000000000001</v>
          </cell>
          <cell r="S18">
            <v>-1.0860000000000001</v>
          </cell>
          <cell r="T18">
            <v>39905</v>
          </cell>
          <cell r="U18">
            <v>102.9602</v>
          </cell>
          <cell r="V18">
            <v>8.1189999999999998</v>
          </cell>
          <cell r="W18">
            <v>8.1690000000000005</v>
          </cell>
          <cell r="X18">
            <v>39905</v>
          </cell>
          <cell r="Y18">
            <v>109.9</v>
          </cell>
          <cell r="Z18">
            <v>2.4390000000000001</v>
          </cell>
          <cell r="AA18">
            <v>2.4390000000000001</v>
          </cell>
          <cell r="AB18">
            <v>39905</v>
          </cell>
          <cell r="AC18">
            <v>107.446</v>
          </cell>
          <cell r="AD18">
            <v>5.7649999999999997</v>
          </cell>
          <cell r="AE18">
            <v>5.8890000000000002</v>
          </cell>
          <cell r="AF18">
            <v>39905</v>
          </cell>
          <cell r="AG18">
            <v>112.6</v>
          </cell>
          <cell r="AH18">
            <v>5.1370000000000005</v>
          </cell>
          <cell r="AI18">
            <v>5.2519999999999998</v>
          </cell>
          <cell r="AJ18">
            <v>39905</v>
          </cell>
          <cell r="AK18">
            <v>114.5</v>
          </cell>
          <cell r="AL18">
            <v>4.4219999999999997</v>
          </cell>
          <cell r="AM18">
            <v>4.4219999999999997</v>
          </cell>
          <cell r="AN18">
            <v>39905</v>
          </cell>
          <cell r="AO18">
            <v>118.5</v>
          </cell>
          <cell r="AP18">
            <v>5.2729999999999997</v>
          </cell>
          <cell r="AQ18">
            <v>5.2729999999999997</v>
          </cell>
          <cell r="AU18">
            <v>39905</v>
          </cell>
          <cell r="AV18">
            <v>111.25</v>
          </cell>
          <cell r="AW18">
            <v>5.8970000000000002</v>
          </cell>
          <cell r="AX18">
            <v>5.8970000000000002</v>
          </cell>
          <cell r="AY18">
            <v>39905</v>
          </cell>
          <cell r="AZ18">
            <v>106.476</v>
          </cell>
          <cell r="BA18">
            <v>10.548999999999999</v>
          </cell>
          <cell r="BB18">
            <v>10.561999999999999</v>
          </cell>
          <cell r="BC18">
            <v>39905</v>
          </cell>
          <cell r="BD18">
            <v>88.25</v>
          </cell>
          <cell r="BE18">
            <v>5.0519999999999996</v>
          </cell>
          <cell r="BF18">
            <v>5.0519999999999996</v>
          </cell>
          <cell r="BG18">
            <v>39905</v>
          </cell>
          <cell r="BH18">
            <v>105.71</v>
          </cell>
          <cell r="BI18">
            <v>7.6120000000000001</v>
          </cell>
          <cell r="BJ18">
            <v>7.7039999999999997</v>
          </cell>
          <cell r="BO18">
            <v>39905</v>
          </cell>
          <cell r="BP18">
            <v>110.69499999999999</v>
          </cell>
          <cell r="BQ18">
            <v>6.8150000000000004</v>
          </cell>
          <cell r="BR18">
            <v>6.8150000000000004</v>
          </cell>
          <cell r="BS18">
            <v>39905</v>
          </cell>
          <cell r="BT18">
            <v>101.5</v>
          </cell>
          <cell r="BU18">
            <v>7.1189999999999998</v>
          </cell>
          <cell r="BV18">
            <v>7.1189999999999998</v>
          </cell>
          <cell r="BW18">
            <v>39905</v>
          </cell>
          <cell r="BX18">
            <v>124.5</v>
          </cell>
          <cell r="BY18">
            <v>8.2870000000000008</v>
          </cell>
          <cell r="BZ18">
            <v>8.2870000000000008</v>
          </cell>
          <cell r="CA18">
            <v>39905</v>
          </cell>
          <cell r="CB18">
            <v>100</v>
          </cell>
          <cell r="CC18">
            <v>8.1229999999999993</v>
          </cell>
          <cell r="CD18">
            <v>8.1229999999999993</v>
          </cell>
          <cell r="CE18">
            <v>39905</v>
          </cell>
          <cell r="CF18">
            <v>99.734999999999999</v>
          </cell>
          <cell r="CG18">
            <v>8.4019999999999992</v>
          </cell>
          <cell r="CH18">
            <v>8.4570000000000007</v>
          </cell>
          <cell r="CI18">
            <v>39905</v>
          </cell>
          <cell r="CJ18">
            <v>92.790999999999997</v>
          </cell>
          <cell r="CK18">
            <v>10.757</v>
          </cell>
          <cell r="CL18">
            <v>10.789</v>
          </cell>
          <cell r="CM18">
            <v>39905</v>
          </cell>
          <cell r="CN18">
            <v>133.18600000000001</v>
          </cell>
          <cell r="CO18">
            <v>8.3330000000000002</v>
          </cell>
          <cell r="CP18">
            <v>8.3330000000000002</v>
          </cell>
          <cell r="CQ18">
            <v>39905</v>
          </cell>
          <cell r="CR18">
            <v>114.5</v>
          </cell>
          <cell r="CS18">
            <v>8.8970000000000002</v>
          </cell>
          <cell r="CT18">
            <v>8.8970000000000002</v>
          </cell>
          <cell r="CU18">
            <v>39905</v>
          </cell>
          <cell r="CV18">
            <v>91.207999999999998</v>
          </cell>
          <cell r="CW18">
            <v>8.1750000000000007</v>
          </cell>
          <cell r="CX18">
            <v>8.2119999999999997</v>
          </cell>
          <cell r="CY18">
            <v>39905</v>
          </cell>
          <cell r="CZ18">
            <v>100.4</v>
          </cell>
          <cell r="DA18">
            <v>7.3170000000000002</v>
          </cell>
          <cell r="DB18">
            <v>7.3170000000000002</v>
          </cell>
        </row>
        <row r="19">
          <cell r="D19">
            <v>39906</v>
          </cell>
          <cell r="E19" t="str">
            <v>#N/A N.A.</v>
          </cell>
          <cell r="F19" t="str">
            <v>#N/A N.A.</v>
          </cell>
          <cell r="G19" t="str">
            <v>#N/A N.A.</v>
          </cell>
          <cell r="H19">
            <v>39906</v>
          </cell>
          <cell r="I19" t="str">
            <v>#N/A N.A.</v>
          </cell>
          <cell r="J19" t="str">
            <v>#N/A N.A.</v>
          </cell>
          <cell r="K19" t="str">
            <v>#N/A N.A.</v>
          </cell>
          <cell r="L19">
            <v>39906</v>
          </cell>
          <cell r="M19" t="str">
            <v>#N/A N.A.</v>
          </cell>
          <cell r="N19" t="str">
            <v>#N/A N.A.</v>
          </cell>
          <cell r="O19" t="str">
            <v>#N/A N.A.</v>
          </cell>
          <cell r="P19">
            <v>39906</v>
          </cell>
          <cell r="Q19">
            <v>100.3583</v>
          </cell>
          <cell r="R19">
            <v>1.097</v>
          </cell>
          <cell r="S19">
            <v>1.222</v>
          </cell>
          <cell r="T19">
            <v>39906</v>
          </cell>
          <cell r="U19">
            <v>102.95489999999999</v>
          </cell>
          <cell r="V19">
            <v>8.1129999999999995</v>
          </cell>
          <cell r="W19">
            <v>8.1630000000000003</v>
          </cell>
          <cell r="X19">
            <v>39906</v>
          </cell>
          <cell r="Y19">
            <v>110</v>
          </cell>
          <cell r="Z19">
            <v>2.347</v>
          </cell>
          <cell r="AA19">
            <v>2.347</v>
          </cell>
          <cell r="AB19">
            <v>39906</v>
          </cell>
          <cell r="AC19">
            <v>107.649</v>
          </cell>
          <cell r="AD19">
            <v>5.6559999999999997</v>
          </cell>
          <cell r="AE19">
            <v>5.7809999999999997</v>
          </cell>
          <cell r="AF19">
            <v>39906</v>
          </cell>
          <cell r="AG19">
            <v>112.627</v>
          </cell>
          <cell r="AH19">
            <v>5.117</v>
          </cell>
          <cell r="AI19">
            <v>5.2320000000000002</v>
          </cell>
          <cell r="AJ19">
            <v>39906</v>
          </cell>
          <cell r="AK19">
            <v>114</v>
          </cell>
          <cell r="AL19">
            <v>4.5940000000000003</v>
          </cell>
          <cell r="AM19">
            <v>4.5940000000000003</v>
          </cell>
          <cell r="AN19">
            <v>39906</v>
          </cell>
          <cell r="AO19">
            <v>118.75</v>
          </cell>
          <cell r="AP19">
            <v>5.2030000000000003</v>
          </cell>
          <cell r="AQ19">
            <v>5.2030000000000003</v>
          </cell>
          <cell r="AU19">
            <v>39906</v>
          </cell>
          <cell r="AV19">
            <v>111.4</v>
          </cell>
          <cell r="AW19">
            <v>5.867</v>
          </cell>
          <cell r="AX19">
            <v>5.867</v>
          </cell>
          <cell r="AY19">
            <v>39906</v>
          </cell>
          <cell r="AZ19">
            <v>106.476</v>
          </cell>
          <cell r="BA19">
            <v>10.548999999999999</v>
          </cell>
          <cell r="BB19">
            <v>10.561999999999999</v>
          </cell>
          <cell r="BC19">
            <v>39906</v>
          </cell>
          <cell r="BD19">
            <v>88</v>
          </cell>
          <cell r="BE19">
            <v>5.0949999999999998</v>
          </cell>
          <cell r="BF19">
            <v>5.0949999999999998</v>
          </cell>
          <cell r="BG19">
            <v>39906</v>
          </cell>
          <cell r="BH19">
            <v>106.592</v>
          </cell>
          <cell r="BI19">
            <v>7.4509999999999996</v>
          </cell>
          <cell r="BJ19">
            <v>7.5419999999999998</v>
          </cell>
          <cell r="BO19">
            <v>39906</v>
          </cell>
          <cell r="BP19">
            <v>110.48</v>
          </cell>
          <cell r="BQ19">
            <v>6.8490000000000002</v>
          </cell>
          <cell r="BR19">
            <v>6.8490000000000002</v>
          </cell>
          <cell r="BS19">
            <v>39906</v>
          </cell>
          <cell r="BT19">
            <v>102</v>
          </cell>
          <cell r="BU19">
            <v>7.0350000000000001</v>
          </cell>
          <cell r="BV19">
            <v>7.0350000000000001</v>
          </cell>
          <cell r="BW19">
            <v>39906</v>
          </cell>
          <cell r="BX19">
            <v>125.75</v>
          </cell>
          <cell r="BY19">
            <v>8.1359999999999992</v>
          </cell>
          <cell r="BZ19">
            <v>8.1359999999999992</v>
          </cell>
          <cell r="CA19">
            <v>39906</v>
          </cell>
          <cell r="CB19">
            <v>100</v>
          </cell>
          <cell r="CC19">
            <v>8.1229999999999993</v>
          </cell>
          <cell r="CD19">
            <v>8.1229999999999993</v>
          </cell>
          <cell r="CE19">
            <v>39906</v>
          </cell>
          <cell r="CF19">
            <v>100.786</v>
          </cell>
          <cell r="CG19">
            <v>8.2880000000000003</v>
          </cell>
          <cell r="CH19">
            <v>8.3420000000000005</v>
          </cell>
          <cell r="CI19">
            <v>39906</v>
          </cell>
          <cell r="CJ19">
            <v>92.790999999999997</v>
          </cell>
          <cell r="CK19">
            <v>10.757</v>
          </cell>
          <cell r="CL19">
            <v>10.789</v>
          </cell>
          <cell r="CM19">
            <v>39906</v>
          </cell>
          <cell r="CN19">
            <v>132.22499999999999</v>
          </cell>
          <cell r="CO19">
            <v>8.4149999999999991</v>
          </cell>
          <cell r="CP19">
            <v>8.4149999999999991</v>
          </cell>
          <cell r="CQ19">
            <v>39906</v>
          </cell>
          <cell r="CR19">
            <v>114.25</v>
          </cell>
          <cell r="CS19">
            <v>8.9190000000000005</v>
          </cell>
          <cell r="CT19">
            <v>8.9190000000000005</v>
          </cell>
          <cell r="CU19">
            <v>39906</v>
          </cell>
          <cell r="CV19">
            <v>92.19</v>
          </cell>
          <cell r="CW19">
            <v>8.0790000000000006</v>
          </cell>
          <cell r="CX19">
            <v>8.1180000000000003</v>
          </cell>
          <cell r="CY19">
            <v>39906</v>
          </cell>
          <cell r="CZ19">
            <v>101.5</v>
          </cell>
          <cell r="DA19">
            <v>7.1609999999999996</v>
          </cell>
          <cell r="DB19">
            <v>7.1609999999999996</v>
          </cell>
        </row>
        <row r="20">
          <cell r="D20">
            <v>39907</v>
          </cell>
          <cell r="E20" t="str">
            <v>#N/A N.A.</v>
          </cell>
          <cell r="F20" t="str">
            <v>#N/A N.A.</v>
          </cell>
          <cell r="G20" t="str">
            <v>#N/A N.A.</v>
          </cell>
          <cell r="H20">
            <v>39907</v>
          </cell>
          <cell r="I20" t="str">
            <v>#N/A N.A.</v>
          </cell>
          <cell r="J20" t="str">
            <v>#N/A N.A.</v>
          </cell>
          <cell r="K20" t="str">
            <v>#N/A N.A.</v>
          </cell>
          <cell r="L20">
            <v>39907</v>
          </cell>
          <cell r="M20" t="str">
            <v>#N/A N.A.</v>
          </cell>
          <cell r="N20" t="str">
            <v>#N/A N.A.</v>
          </cell>
          <cell r="O20" t="str">
            <v>#N/A N.A.</v>
          </cell>
          <cell r="P20">
            <v>39907</v>
          </cell>
          <cell r="Q20">
            <v>100.3583</v>
          </cell>
          <cell r="R20">
            <v>1.097</v>
          </cell>
          <cell r="S20">
            <v>1.222</v>
          </cell>
          <cell r="T20">
            <v>39907</v>
          </cell>
          <cell r="U20">
            <v>102.95489999999999</v>
          </cell>
          <cell r="V20">
            <v>8.1129999999999995</v>
          </cell>
          <cell r="W20">
            <v>8.1630000000000003</v>
          </cell>
          <cell r="X20">
            <v>39907</v>
          </cell>
          <cell r="Y20">
            <v>110</v>
          </cell>
          <cell r="Z20">
            <v>2.347</v>
          </cell>
          <cell r="AA20">
            <v>2.347</v>
          </cell>
          <cell r="AB20">
            <v>39907</v>
          </cell>
          <cell r="AC20">
            <v>107.649</v>
          </cell>
          <cell r="AD20">
            <v>5.6559999999999997</v>
          </cell>
          <cell r="AE20">
            <v>5.7809999999999997</v>
          </cell>
          <cell r="AF20">
            <v>39907</v>
          </cell>
          <cell r="AG20">
            <v>112.627</v>
          </cell>
          <cell r="AH20">
            <v>5.117</v>
          </cell>
          <cell r="AI20">
            <v>5.2320000000000002</v>
          </cell>
          <cell r="AJ20">
            <v>39907</v>
          </cell>
          <cell r="AK20">
            <v>114</v>
          </cell>
          <cell r="AL20">
            <v>4.5940000000000003</v>
          </cell>
          <cell r="AM20">
            <v>4.5940000000000003</v>
          </cell>
          <cell r="AN20">
            <v>39907</v>
          </cell>
          <cell r="AO20">
            <v>118.75</v>
          </cell>
          <cell r="AP20">
            <v>5.2030000000000003</v>
          </cell>
          <cell r="AQ20">
            <v>5.2030000000000003</v>
          </cell>
          <cell r="AU20">
            <v>39907</v>
          </cell>
          <cell r="AV20">
            <v>111.4</v>
          </cell>
          <cell r="AW20">
            <v>5.867</v>
          </cell>
          <cell r="AX20">
            <v>5.867</v>
          </cell>
          <cell r="AY20">
            <v>39907</v>
          </cell>
          <cell r="AZ20">
            <v>106.476</v>
          </cell>
          <cell r="BA20">
            <v>10.548999999999999</v>
          </cell>
          <cell r="BB20">
            <v>10.561999999999999</v>
          </cell>
          <cell r="BC20">
            <v>39907</v>
          </cell>
          <cell r="BD20">
            <v>88</v>
          </cell>
          <cell r="BE20">
            <v>5.0949999999999998</v>
          </cell>
          <cell r="BF20">
            <v>5.0949999999999998</v>
          </cell>
          <cell r="BG20">
            <v>39907</v>
          </cell>
          <cell r="BH20">
            <v>106.592</v>
          </cell>
          <cell r="BI20">
            <v>7.4509999999999996</v>
          </cell>
          <cell r="BJ20">
            <v>7.5419999999999998</v>
          </cell>
          <cell r="BO20">
            <v>39907</v>
          </cell>
          <cell r="BP20">
            <v>110.48</v>
          </cell>
          <cell r="BQ20">
            <v>6.8490000000000002</v>
          </cell>
          <cell r="BR20">
            <v>6.8490000000000002</v>
          </cell>
          <cell r="BS20">
            <v>39907</v>
          </cell>
          <cell r="BT20">
            <v>102</v>
          </cell>
          <cell r="BU20">
            <v>7.0350000000000001</v>
          </cell>
          <cell r="BV20">
            <v>7.0350000000000001</v>
          </cell>
          <cell r="BW20">
            <v>39907</v>
          </cell>
          <cell r="BX20">
            <v>125.75</v>
          </cell>
          <cell r="BY20">
            <v>8.1359999999999992</v>
          </cell>
          <cell r="BZ20">
            <v>8.1359999999999992</v>
          </cell>
          <cell r="CA20">
            <v>39907</v>
          </cell>
          <cell r="CB20">
            <v>100</v>
          </cell>
          <cell r="CC20">
            <v>8.1229999999999993</v>
          </cell>
          <cell r="CD20">
            <v>8.1229999999999993</v>
          </cell>
          <cell r="CE20">
            <v>39907</v>
          </cell>
          <cell r="CF20">
            <v>100.786</v>
          </cell>
          <cell r="CG20">
            <v>8.2880000000000003</v>
          </cell>
          <cell r="CH20">
            <v>8.3420000000000005</v>
          </cell>
          <cell r="CI20">
            <v>39907</v>
          </cell>
          <cell r="CJ20">
            <v>92.790999999999997</v>
          </cell>
          <cell r="CK20">
            <v>10.757</v>
          </cell>
          <cell r="CL20">
            <v>10.789</v>
          </cell>
          <cell r="CM20">
            <v>39907</v>
          </cell>
          <cell r="CN20">
            <v>132.22499999999999</v>
          </cell>
          <cell r="CO20">
            <v>8.4149999999999991</v>
          </cell>
          <cell r="CP20">
            <v>8.4149999999999991</v>
          </cell>
          <cell r="CQ20">
            <v>39907</v>
          </cell>
          <cell r="CR20">
            <v>114.25</v>
          </cell>
          <cell r="CS20">
            <v>8.9190000000000005</v>
          </cell>
          <cell r="CT20">
            <v>8.9190000000000005</v>
          </cell>
          <cell r="CU20">
            <v>39907</v>
          </cell>
          <cell r="CV20">
            <v>92.19</v>
          </cell>
          <cell r="CW20">
            <v>8.0790000000000006</v>
          </cell>
          <cell r="CX20">
            <v>8.1180000000000003</v>
          </cell>
          <cell r="CY20">
            <v>39907</v>
          </cell>
          <cell r="CZ20">
            <v>101.5</v>
          </cell>
          <cell r="DA20">
            <v>7.1609999999999996</v>
          </cell>
          <cell r="DB20">
            <v>7.1609999999999996</v>
          </cell>
        </row>
        <row r="21">
          <cell r="D21">
            <v>39908</v>
          </cell>
          <cell r="E21" t="str">
            <v>#N/A N.A.</v>
          </cell>
          <cell r="F21" t="str">
            <v>#N/A N.A.</v>
          </cell>
          <cell r="G21" t="str">
            <v>#N/A N.A.</v>
          </cell>
          <cell r="H21">
            <v>39908</v>
          </cell>
          <cell r="I21" t="str">
            <v>#N/A N.A.</v>
          </cell>
          <cell r="J21" t="str">
            <v>#N/A N.A.</v>
          </cell>
          <cell r="K21" t="str">
            <v>#N/A N.A.</v>
          </cell>
          <cell r="L21">
            <v>39908</v>
          </cell>
          <cell r="M21" t="str">
            <v>#N/A N.A.</v>
          </cell>
          <cell r="N21" t="str">
            <v>#N/A N.A.</v>
          </cell>
          <cell r="O21" t="str">
            <v>#N/A N.A.</v>
          </cell>
          <cell r="P21">
            <v>39908</v>
          </cell>
          <cell r="Q21">
            <v>100.3583</v>
          </cell>
          <cell r="R21">
            <v>1.097</v>
          </cell>
          <cell r="S21">
            <v>1.222</v>
          </cell>
          <cell r="T21">
            <v>39908</v>
          </cell>
          <cell r="U21">
            <v>102.95489999999999</v>
          </cell>
          <cell r="V21">
            <v>8.1129999999999995</v>
          </cell>
          <cell r="W21">
            <v>8.1630000000000003</v>
          </cell>
          <cell r="X21">
            <v>39908</v>
          </cell>
          <cell r="Y21">
            <v>110</v>
          </cell>
          <cell r="Z21">
            <v>2.347</v>
          </cell>
          <cell r="AA21">
            <v>2.347</v>
          </cell>
          <cell r="AB21">
            <v>39908</v>
          </cell>
          <cell r="AC21">
            <v>107.649</v>
          </cell>
          <cell r="AD21">
            <v>5.6559999999999997</v>
          </cell>
          <cell r="AE21">
            <v>5.7809999999999997</v>
          </cell>
          <cell r="AF21">
            <v>39908</v>
          </cell>
          <cell r="AG21">
            <v>112.627</v>
          </cell>
          <cell r="AH21">
            <v>5.117</v>
          </cell>
          <cell r="AI21">
            <v>5.2320000000000002</v>
          </cell>
          <cell r="AJ21">
            <v>39908</v>
          </cell>
          <cell r="AK21">
            <v>114</v>
          </cell>
          <cell r="AL21">
            <v>4.5940000000000003</v>
          </cell>
          <cell r="AM21">
            <v>4.5940000000000003</v>
          </cell>
          <cell r="AN21">
            <v>39908</v>
          </cell>
          <cell r="AO21">
            <v>118.75</v>
          </cell>
          <cell r="AP21">
            <v>5.2030000000000003</v>
          </cell>
          <cell r="AQ21">
            <v>5.2030000000000003</v>
          </cell>
          <cell r="AU21">
            <v>39908</v>
          </cell>
          <cell r="AV21">
            <v>111.4</v>
          </cell>
          <cell r="AW21">
            <v>5.867</v>
          </cell>
          <cell r="AX21">
            <v>5.867</v>
          </cell>
          <cell r="AY21">
            <v>39908</v>
          </cell>
          <cell r="AZ21">
            <v>106.476</v>
          </cell>
          <cell r="BA21">
            <v>10.548999999999999</v>
          </cell>
          <cell r="BB21">
            <v>10.561999999999999</v>
          </cell>
          <cell r="BC21">
            <v>39908</v>
          </cell>
          <cell r="BD21">
            <v>88</v>
          </cell>
          <cell r="BE21">
            <v>5.0949999999999998</v>
          </cell>
          <cell r="BF21">
            <v>5.0949999999999998</v>
          </cell>
          <cell r="BG21">
            <v>39908</v>
          </cell>
          <cell r="BH21">
            <v>106.592</v>
          </cell>
          <cell r="BI21">
            <v>7.4509999999999996</v>
          </cell>
          <cell r="BJ21">
            <v>7.5419999999999998</v>
          </cell>
          <cell r="BO21">
            <v>39908</v>
          </cell>
          <cell r="BP21">
            <v>110.48</v>
          </cell>
          <cell r="BQ21">
            <v>6.8490000000000002</v>
          </cell>
          <cell r="BR21">
            <v>6.8490000000000002</v>
          </cell>
          <cell r="BS21">
            <v>39908</v>
          </cell>
          <cell r="BT21">
            <v>102</v>
          </cell>
          <cell r="BU21">
            <v>7.0350000000000001</v>
          </cell>
          <cell r="BV21">
            <v>7.0350000000000001</v>
          </cell>
          <cell r="BW21">
            <v>39908</v>
          </cell>
          <cell r="BX21">
            <v>125.75</v>
          </cell>
          <cell r="BY21">
            <v>8.1359999999999992</v>
          </cell>
          <cell r="BZ21">
            <v>8.1359999999999992</v>
          </cell>
          <cell r="CA21">
            <v>39908</v>
          </cell>
          <cell r="CB21">
            <v>100</v>
          </cell>
          <cell r="CC21">
            <v>8.1229999999999993</v>
          </cell>
          <cell r="CD21">
            <v>8.1229999999999993</v>
          </cell>
          <cell r="CE21">
            <v>39908</v>
          </cell>
          <cell r="CF21">
            <v>100.786</v>
          </cell>
          <cell r="CG21">
            <v>8.2880000000000003</v>
          </cell>
          <cell r="CH21">
            <v>8.3420000000000005</v>
          </cell>
          <cell r="CI21">
            <v>39908</v>
          </cell>
          <cell r="CJ21">
            <v>92.790999999999997</v>
          </cell>
          <cell r="CK21">
            <v>10.757</v>
          </cell>
          <cell r="CL21">
            <v>10.789</v>
          </cell>
          <cell r="CM21">
            <v>39908</v>
          </cell>
          <cell r="CN21">
            <v>132.22499999999999</v>
          </cell>
          <cell r="CO21">
            <v>8.4149999999999991</v>
          </cell>
          <cell r="CP21">
            <v>8.4149999999999991</v>
          </cell>
          <cell r="CQ21">
            <v>39908</v>
          </cell>
          <cell r="CR21">
            <v>114.25</v>
          </cell>
          <cell r="CS21">
            <v>8.9190000000000005</v>
          </cell>
          <cell r="CT21">
            <v>8.9190000000000005</v>
          </cell>
          <cell r="CU21">
            <v>39908</v>
          </cell>
          <cell r="CV21">
            <v>92.19</v>
          </cell>
          <cell r="CW21">
            <v>8.0790000000000006</v>
          </cell>
          <cell r="CX21">
            <v>8.1180000000000003</v>
          </cell>
          <cell r="CY21">
            <v>39908</v>
          </cell>
          <cell r="CZ21">
            <v>101.5</v>
          </cell>
          <cell r="DA21">
            <v>7.1609999999999996</v>
          </cell>
          <cell r="DB21">
            <v>7.1609999999999996</v>
          </cell>
        </row>
        <row r="22">
          <cell r="D22">
            <v>39909</v>
          </cell>
          <cell r="E22" t="str">
            <v>#N/A N.A.</v>
          </cell>
          <cell r="F22" t="str">
            <v>#N/A N.A.</v>
          </cell>
          <cell r="G22" t="str">
            <v>#N/A N.A.</v>
          </cell>
          <cell r="H22">
            <v>39909</v>
          </cell>
          <cell r="I22" t="str">
            <v>#N/A N.A.</v>
          </cell>
          <cell r="J22" t="str">
            <v>#N/A N.A.</v>
          </cell>
          <cell r="K22" t="str">
            <v>#N/A N.A.</v>
          </cell>
          <cell r="L22">
            <v>39909</v>
          </cell>
          <cell r="M22" t="str">
            <v>#N/A N.A.</v>
          </cell>
          <cell r="N22" t="str">
            <v>#N/A N.A.</v>
          </cell>
          <cell r="O22" t="str">
            <v>#N/A N.A.</v>
          </cell>
          <cell r="P22">
            <v>39909</v>
          </cell>
          <cell r="Q22">
            <v>100.35209999999999</v>
          </cell>
          <cell r="R22">
            <v>0.66400000000000003</v>
          </cell>
          <cell r="S22">
            <v>0.78900000000000003</v>
          </cell>
          <cell r="T22">
            <v>39909</v>
          </cell>
          <cell r="U22">
            <v>102.95489999999999</v>
          </cell>
          <cell r="V22">
            <v>8.1129999999999995</v>
          </cell>
          <cell r="W22">
            <v>8.1630000000000003</v>
          </cell>
          <cell r="X22">
            <v>39909</v>
          </cell>
          <cell r="Y22">
            <v>110</v>
          </cell>
          <cell r="Z22">
            <v>2.33</v>
          </cell>
          <cell r="AA22">
            <v>2.33</v>
          </cell>
          <cell r="AB22">
            <v>39909</v>
          </cell>
          <cell r="AC22">
            <v>107.453</v>
          </cell>
          <cell r="AD22">
            <v>5.7519999999999998</v>
          </cell>
          <cell r="AE22">
            <v>5.875</v>
          </cell>
          <cell r="AF22">
            <v>39909</v>
          </cell>
          <cell r="AG22">
            <v>112.748</v>
          </cell>
          <cell r="AH22">
            <v>5.0549999999999997</v>
          </cell>
          <cell r="AI22">
            <v>5.17</v>
          </cell>
          <cell r="AJ22">
            <v>39909</v>
          </cell>
          <cell r="AK22">
            <v>114</v>
          </cell>
          <cell r="AL22">
            <v>4.5890000000000004</v>
          </cell>
          <cell r="AM22">
            <v>4.5890000000000004</v>
          </cell>
          <cell r="AN22">
            <v>39909</v>
          </cell>
          <cell r="AO22">
            <v>118.5</v>
          </cell>
          <cell r="AP22">
            <v>5.266</v>
          </cell>
          <cell r="AQ22">
            <v>5.266</v>
          </cell>
          <cell r="AU22">
            <v>39909</v>
          </cell>
          <cell r="AV22">
            <v>111.8</v>
          </cell>
          <cell r="AW22">
            <v>5.7880000000000003</v>
          </cell>
          <cell r="AX22">
            <v>5.7880000000000003</v>
          </cell>
          <cell r="AY22">
            <v>39909</v>
          </cell>
          <cell r="AZ22">
            <v>106.476</v>
          </cell>
          <cell r="BA22">
            <v>10.548999999999999</v>
          </cell>
          <cell r="BB22">
            <v>10.561999999999999</v>
          </cell>
          <cell r="BC22">
            <v>39909</v>
          </cell>
          <cell r="BD22">
            <v>88</v>
          </cell>
          <cell r="BE22">
            <v>5.0919999999999996</v>
          </cell>
          <cell r="BF22">
            <v>5.0919999999999996</v>
          </cell>
          <cell r="BG22">
            <v>39909</v>
          </cell>
          <cell r="BH22">
            <v>106.843</v>
          </cell>
          <cell r="BI22">
            <v>7.4050000000000002</v>
          </cell>
          <cell r="BJ22">
            <v>7.4960000000000004</v>
          </cell>
          <cell r="BO22">
            <v>39909</v>
          </cell>
          <cell r="BP22">
            <v>110.468</v>
          </cell>
          <cell r="BQ22">
            <v>6.851</v>
          </cell>
          <cell r="BR22">
            <v>6.851</v>
          </cell>
          <cell r="BS22">
            <v>39909</v>
          </cell>
          <cell r="BT22">
            <v>102.5</v>
          </cell>
          <cell r="BU22">
            <v>6.952</v>
          </cell>
          <cell r="BV22">
            <v>6.952</v>
          </cell>
          <cell r="BW22">
            <v>39909</v>
          </cell>
          <cell r="BX22">
            <v>126</v>
          </cell>
          <cell r="BY22">
            <v>8.1050000000000004</v>
          </cell>
          <cell r="BZ22">
            <v>8.1050000000000004</v>
          </cell>
          <cell r="CA22">
            <v>39909</v>
          </cell>
          <cell r="CB22">
            <v>101</v>
          </cell>
          <cell r="CC22">
            <v>8.0079999999999991</v>
          </cell>
          <cell r="CD22">
            <v>8.0079999999999991</v>
          </cell>
          <cell r="CE22">
            <v>39909</v>
          </cell>
          <cell r="CF22">
            <v>100.68</v>
          </cell>
          <cell r="CG22">
            <v>8.2989999999999995</v>
          </cell>
          <cell r="CH22">
            <v>8.3529999999999998</v>
          </cell>
          <cell r="CI22">
            <v>39909</v>
          </cell>
          <cell r="CJ22">
            <v>92.790999999999997</v>
          </cell>
          <cell r="CK22">
            <v>10.757999999999999</v>
          </cell>
          <cell r="CL22">
            <v>10.79</v>
          </cell>
          <cell r="CM22">
            <v>39909</v>
          </cell>
          <cell r="CN22">
            <v>131.96600000000001</v>
          </cell>
          <cell r="CO22">
            <v>8.4369999999999994</v>
          </cell>
          <cell r="CP22">
            <v>8.4369999999999994</v>
          </cell>
          <cell r="CQ22">
            <v>39909</v>
          </cell>
          <cell r="CR22">
            <v>115</v>
          </cell>
          <cell r="CS22">
            <v>8.8509999999999991</v>
          </cell>
          <cell r="CT22">
            <v>8.8509999999999991</v>
          </cell>
          <cell r="CU22">
            <v>39909</v>
          </cell>
          <cell r="CV22">
            <v>92.51</v>
          </cell>
          <cell r="CW22">
            <v>8.0489999999999995</v>
          </cell>
          <cell r="CX22">
            <v>8.0850000000000009</v>
          </cell>
          <cell r="CY22">
            <v>39909</v>
          </cell>
          <cell r="CZ22">
            <v>101.55</v>
          </cell>
          <cell r="DA22">
            <v>7.1539999999999999</v>
          </cell>
          <cell r="DB22">
            <v>7.1539999999999999</v>
          </cell>
        </row>
        <row r="23">
          <cell r="D23">
            <v>39910</v>
          </cell>
          <cell r="E23" t="str">
            <v>#N/A N.A.</v>
          </cell>
          <cell r="F23" t="str">
            <v>#N/A N.A.</v>
          </cell>
          <cell r="G23" t="str">
            <v>#N/A N.A.</v>
          </cell>
          <cell r="H23">
            <v>39910</v>
          </cell>
          <cell r="I23" t="str">
            <v>#N/A N.A.</v>
          </cell>
          <cell r="J23" t="str">
            <v>#N/A N.A.</v>
          </cell>
          <cell r="K23" t="str">
            <v>#N/A N.A.</v>
          </cell>
          <cell r="L23">
            <v>39910</v>
          </cell>
          <cell r="M23" t="str">
            <v>#N/A N.A.</v>
          </cell>
          <cell r="N23" t="str">
            <v>#N/A N.A.</v>
          </cell>
          <cell r="O23" t="str">
            <v>#N/A N.A.</v>
          </cell>
          <cell r="P23">
            <v>39910</v>
          </cell>
          <cell r="Q23">
            <v>100.5</v>
          </cell>
          <cell r="R23">
            <v>-7.8490000000000002</v>
          </cell>
          <cell r="S23">
            <v>-7.7249999999999996</v>
          </cell>
          <cell r="T23">
            <v>39910</v>
          </cell>
          <cell r="U23">
            <v>103.1965</v>
          </cell>
          <cell r="V23">
            <v>7.7569999999999997</v>
          </cell>
          <cell r="W23">
            <v>7.8070000000000004</v>
          </cell>
          <cell r="X23">
            <v>39910</v>
          </cell>
          <cell r="Y23">
            <v>109.85</v>
          </cell>
          <cell r="Z23">
            <v>2.3780000000000001</v>
          </cell>
          <cell r="AA23">
            <v>2.3780000000000001</v>
          </cell>
          <cell r="AB23">
            <v>39910</v>
          </cell>
          <cell r="AC23">
            <v>107.34099999999999</v>
          </cell>
          <cell r="AD23">
            <v>5.7880000000000003</v>
          </cell>
          <cell r="AE23">
            <v>5.9130000000000003</v>
          </cell>
          <cell r="AF23">
            <v>39910</v>
          </cell>
          <cell r="AG23">
            <v>112.887</v>
          </cell>
          <cell r="AH23">
            <v>4.9569999999999999</v>
          </cell>
          <cell r="AI23">
            <v>5.0720000000000001</v>
          </cell>
          <cell r="AJ23">
            <v>39910</v>
          </cell>
          <cell r="AK23">
            <v>114.5</v>
          </cell>
          <cell r="AL23">
            <v>4.3929999999999998</v>
          </cell>
          <cell r="AM23">
            <v>4.3929999999999998</v>
          </cell>
          <cell r="AN23">
            <v>39910</v>
          </cell>
          <cell r="AO23">
            <v>118.75</v>
          </cell>
          <cell r="AP23">
            <v>5.1859999999999999</v>
          </cell>
          <cell r="AQ23">
            <v>5.1859999999999999</v>
          </cell>
          <cell r="AU23">
            <v>39910</v>
          </cell>
          <cell r="AV23">
            <v>111.6</v>
          </cell>
          <cell r="AW23">
            <v>5.8230000000000004</v>
          </cell>
          <cell r="AX23">
            <v>5.8230000000000004</v>
          </cell>
          <cell r="AY23">
            <v>39910</v>
          </cell>
          <cell r="AZ23">
            <v>106.476</v>
          </cell>
          <cell r="BA23">
            <v>10.548999999999999</v>
          </cell>
          <cell r="BB23">
            <v>10.561999999999999</v>
          </cell>
          <cell r="BC23">
            <v>39910</v>
          </cell>
          <cell r="BD23">
            <v>87</v>
          </cell>
          <cell r="BE23">
            <v>5.2780000000000005</v>
          </cell>
          <cell r="BF23">
            <v>5.2780000000000005</v>
          </cell>
          <cell r="BG23">
            <v>39910</v>
          </cell>
          <cell r="BH23">
            <v>106.536</v>
          </cell>
          <cell r="BI23">
            <v>7.4589999999999996</v>
          </cell>
          <cell r="BJ23">
            <v>7.55</v>
          </cell>
          <cell r="BO23">
            <v>39910</v>
          </cell>
          <cell r="BP23">
            <v>110.369</v>
          </cell>
          <cell r="BQ23">
            <v>6.8650000000000002</v>
          </cell>
          <cell r="BR23">
            <v>6.8650000000000002</v>
          </cell>
          <cell r="BS23">
            <v>39910</v>
          </cell>
          <cell r="BT23">
            <v>102.75</v>
          </cell>
          <cell r="BU23">
            <v>6.91</v>
          </cell>
          <cell r="BV23">
            <v>6.91</v>
          </cell>
          <cell r="BW23">
            <v>39910</v>
          </cell>
          <cell r="BX23">
            <v>126.5</v>
          </cell>
          <cell r="BY23">
            <v>8.0429999999999993</v>
          </cell>
          <cell r="BZ23">
            <v>8.0429999999999993</v>
          </cell>
          <cell r="CA23">
            <v>39910</v>
          </cell>
          <cell r="CB23">
            <v>101.75</v>
          </cell>
          <cell r="CC23">
            <v>7.923</v>
          </cell>
          <cell r="CD23">
            <v>7.923</v>
          </cell>
          <cell r="CE23">
            <v>39910</v>
          </cell>
          <cell r="CF23">
            <v>101.04300000000001</v>
          </cell>
          <cell r="CG23">
            <v>8.26</v>
          </cell>
          <cell r="CH23">
            <v>8.3140000000000001</v>
          </cell>
          <cell r="CI23">
            <v>39910</v>
          </cell>
          <cell r="CJ23">
            <v>92.790999999999997</v>
          </cell>
          <cell r="CK23">
            <v>10.757999999999999</v>
          </cell>
          <cell r="CL23">
            <v>10.79</v>
          </cell>
          <cell r="CM23">
            <v>39910</v>
          </cell>
          <cell r="CN23">
            <v>132.28700000000001</v>
          </cell>
          <cell r="CO23">
            <v>8.4079999999999995</v>
          </cell>
          <cell r="CP23">
            <v>8.4079999999999995</v>
          </cell>
          <cell r="CQ23">
            <v>39910</v>
          </cell>
          <cell r="CR23">
            <v>115</v>
          </cell>
          <cell r="CS23">
            <v>8.8509999999999991</v>
          </cell>
          <cell r="CT23">
            <v>8.8509999999999991</v>
          </cell>
          <cell r="CU23">
            <v>39910</v>
          </cell>
          <cell r="CV23">
            <v>92.22</v>
          </cell>
          <cell r="CW23">
            <v>8.077</v>
          </cell>
          <cell r="CX23">
            <v>8.1129999999999995</v>
          </cell>
          <cell r="CY23">
            <v>39910</v>
          </cell>
          <cell r="CZ23">
            <v>101</v>
          </cell>
          <cell r="DA23">
            <v>7.2309999999999999</v>
          </cell>
          <cell r="DB23">
            <v>7.2309999999999999</v>
          </cell>
        </row>
        <row r="24">
          <cell r="D24">
            <v>39911</v>
          </cell>
          <cell r="E24" t="str">
            <v>#N/A N.A.</v>
          </cell>
          <cell r="F24" t="str">
            <v>#N/A N.A.</v>
          </cell>
          <cell r="G24" t="str">
            <v>#N/A N.A.</v>
          </cell>
          <cell r="H24">
            <v>39911</v>
          </cell>
          <cell r="I24" t="str">
            <v>#N/A N.A.</v>
          </cell>
          <cell r="J24" t="str">
            <v>#N/A N.A.</v>
          </cell>
          <cell r="K24" t="str">
            <v>#N/A N.A.</v>
          </cell>
          <cell r="L24">
            <v>39911</v>
          </cell>
          <cell r="M24" t="str">
            <v>#N/A N.A.</v>
          </cell>
          <cell r="N24" t="str">
            <v>#N/A N.A.</v>
          </cell>
          <cell r="O24" t="str">
            <v>#N/A N.A.</v>
          </cell>
          <cell r="P24">
            <v>39911</v>
          </cell>
          <cell r="Q24">
            <v>100.5</v>
          </cell>
          <cell r="R24">
            <v>-9.7490000000000006</v>
          </cell>
          <cell r="S24">
            <v>-9.625</v>
          </cell>
          <cell r="T24">
            <v>39911</v>
          </cell>
          <cell r="U24">
            <v>103.1095</v>
          </cell>
          <cell r="V24">
            <v>7.8460000000000001</v>
          </cell>
          <cell r="W24">
            <v>7.8959999999999999</v>
          </cell>
          <cell r="X24">
            <v>39911</v>
          </cell>
          <cell r="Y24">
            <v>110</v>
          </cell>
          <cell r="Z24">
            <v>2.246</v>
          </cell>
          <cell r="AA24">
            <v>2.246</v>
          </cell>
          <cell r="AB24">
            <v>39911</v>
          </cell>
          <cell r="AC24">
            <v>107.416</v>
          </cell>
          <cell r="AD24">
            <v>5.7450000000000001</v>
          </cell>
          <cell r="AE24">
            <v>5.8689999999999998</v>
          </cell>
          <cell r="AF24">
            <v>39911</v>
          </cell>
          <cell r="AG24">
            <v>112.938</v>
          </cell>
          <cell r="AH24">
            <v>4.9260000000000002</v>
          </cell>
          <cell r="AI24">
            <v>5.0419999999999998</v>
          </cell>
          <cell r="AJ24">
            <v>39911</v>
          </cell>
          <cell r="AK24">
            <v>114.25</v>
          </cell>
          <cell r="AL24">
            <v>4.4770000000000003</v>
          </cell>
          <cell r="AM24">
            <v>4.4770000000000003</v>
          </cell>
          <cell r="AN24">
            <v>39911</v>
          </cell>
          <cell r="AO24">
            <v>119</v>
          </cell>
          <cell r="AP24">
            <v>5.1159999999999997</v>
          </cell>
          <cell r="AQ24">
            <v>5.1159999999999997</v>
          </cell>
          <cell r="AU24">
            <v>39911</v>
          </cell>
          <cell r="AV24">
            <v>112.4</v>
          </cell>
          <cell r="AW24">
            <v>5.6669999999999998</v>
          </cell>
          <cell r="AX24">
            <v>5.6669999999999998</v>
          </cell>
          <cell r="AY24">
            <v>39911</v>
          </cell>
          <cell r="AZ24">
            <v>106.476</v>
          </cell>
          <cell r="BA24">
            <v>10.548999999999999</v>
          </cell>
          <cell r="BB24">
            <v>10.561999999999999</v>
          </cell>
          <cell r="BC24">
            <v>39911</v>
          </cell>
          <cell r="BD24">
            <v>89</v>
          </cell>
          <cell r="BE24">
            <v>4.8870000000000005</v>
          </cell>
          <cell r="BF24">
            <v>4.8870000000000005</v>
          </cell>
          <cell r="BG24">
            <v>39911</v>
          </cell>
          <cell r="BH24">
            <v>107.111</v>
          </cell>
          <cell r="BI24">
            <v>7.3550000000000004</v>
          </cell>
          <cell r="BJ24">
            <v>7.4450000000000003</v>
          </cell>
          <cell r="BO24">
            <v>39911</v>
          </cell>
          <cell r="BP24">
            <v>110.711</v>
          </cell>
          <cell r="BQ24">
            <v>6.8090000000000002</v>
          </cell>
          <cell r="BR24">
            <v>6.8090000000000002</v>
          </cell>
          <cell r="BS24">
            <v>39911</v>
          </cell>
          <cell r="BT24">
            <v>103.25</v>
          </cell>
          <cell r="BU24">
            <v>6.827</v>
          </cell>
          <cell r="BV24">
            <v>6.827</v>
          </cell>
          <cell r="BW24">
            <v>39911</v>
          </cell>
          <cell r="BX24">
            <v>128.25</v>
          </cell>
          <cell r="BY24">
            <v>7.8369999999999997</v>
          </cell>
          <cell r="BZ24">
            <v>7.8369999999999997</v>
          </cell>
          <cell r="CA24">
            <v>39911</v>
          </cell>
          <cell r="CB24">
            <v>103.25</v>
          </cell>
          <cell r="CC24">
            <v>7.7549999999999999</v>
          </cell>
          <cell r="CD24">
            <v>7.7549999999999999</v>
          </cell>
          <cell r="CE24">
            <v>39911</v>
          </cell>
          <cell r="CF24">
            <v>102.16800000000001</v>
          </cell>
          <cell r="CG24">
            <v>8.141</v>
          </cell>
          <cell r="CH24">
            <v>8.1929999999999996</v>
          </cell>
          <cell r="CI24">
            <v>39911</v>
          </cell>
          <cell r="CJ24">
            <v>92.790999999999997</v>
          </cell>
          <cell r="CK24">
            <v>10.757999999999999</v>
          </cell>
          <cell r="CL24">
            <v>10.79</v>
          </cell>
          <cell r="CM24">
            <v>39911</v>
          </cell>
          <cell r="CN24">
            <v>132.17699999999999</v>
          </cell>
          <cell r="CO24">
            <v>8.4179999999999993</v>
          </cell>
          <cell r="CP24">
            <v>8.4179999999999993</v>
          </cell>
          <cell r="CQ24">
            <v>39911</v>
          </cell>
          <cell r="CR24">
            <v>118</v>
          </cell>
          <cell r="CS24">
            <v>8.5850000000000009</v>
          </cell>
          <cell r="CT24">
            <v>8.5850000000000009</v>
          </cell>
          <cell r="CU24">
            <v>39911</v>
          </cell>
          <cell r="CV24">
            <v>93.766000000000005</v>
          </cell>
          <cell r="CW24">
            <v>7.9290000000000003</v>
          </cell>
          <cell r="CX24">
            <v>7.9459999999999997</v>
          </cell>
          <cell r="CY24">
            <v>39911</v>
          </cell>
          <cell r="CZ24">
            <v>101.75</v>
          </cell>
          <cell r="DA24">
            <v>7.125</v>
          </cell>
          <cell r="DB24">
            <v>7.125</v>
          </cell>
        </row>
        <row r="25">
          <cell r="D25">
            <v>39912</v>
          </cell>
          <cell r="E25" t="str">
            <v>#N/A N.A.</v>
          </cell>
          <cell r="F25" t="str">
            <v>#N/A N.A.</v>
          </cell>
          <cell r="G25" t="str">
            <v>#N/A N.A.</v>
          </cell>
          <cell r="H25">
            <v>39912</v>
          </cell>
          <cell r="I25" t="str">
            <v>#N/A N.A.</v>
          </cell>
          <cell r="J25" t="str">
            <v>#N/A N.A.</v>
          </cell>
          <cell r="K25" t="str">
            <v>#N/A N.A.</v>
          </cell>
          <cell r="L25">
            <v>39912</v>
          </cell>
          <cell r="M25" t="str">
            <v>#N/A N.A.</v>
          </cell>
          <cell r="N25" t="str">
            <v>#N/A N.A.</v>
          </cell>
          <cell r="O25" t="str">
            <v>#N/A N.A.</v>
          </cell>
          <cell r="P25">
            <v>39912</v>
          </cell>
          <cell r="Q25">
            <v>100.504</v>
          </cell>
          <cell r="R25">
            <v>-12.292999999999999</v>
          </cell>
          <cell r="S25">
            <v>-2.2429999999999999</v>
          </cell>
          <cell r="T25">
            <v>39912</v>
          </cell>
          <cell r="U25">
            <v>103.0415</v>
          </cell>
          <cell r="V25">
            <v>7.9249999999999998</v>
          </cell>
          <cell r="W25">
            <v>7.9749999999999996</v>
          </cell>
          <cell r="X25">
            <v>39912</v>
          </cell>
          <cell r="Y25">
            <v>110</v>
          </cell>
          <cell r="Z25">
            <v>2.2290000000000001</v>
          </cell>
          <cell r="AA25">
            <v>2.2290000000000001</v>
          </cell>
          <cell r="AB25">
            <v>39912</v>
          </cell>
          <cell r="AC25">
            <v>107.378</v>
          </cell>
          <cell r="AD25">
            <v>5.7590000000000003</v>
          </cell>
          <cell r="AE25">
            <v>5.8840000000000003</v>
          </cell>
          <cell r="AF25">
            <v>39912</v>
          </cell>
          <cell r="AG25">
            <v>112.913</v>
          </cell>
          <cell r="AH25">
            <v>4.931</v>
          </cell>
          <cell r="AI25">
            <v>5.0460000000000003</v>
          </cell>
          <cell r="AJ25">
            <v>39912</v>
          </cell>
          <cell r="AK25">
            <v>115</v>
          </cell>
          <cell r="AL25">
            <v>4.2060000000000004</v>
          </cell>
          <cell r="AM25">
            <v>4.2060000000000004</v>
          </cell>
          <cell r="AN25">
            <v>39912</v>
          </cell>
          <cell r="AO25">
            <v>119</v>
          </cell>
          <cell r="AP25">
            <v>5.1130000000000004</v>
          </cell>
          <cell r="AQ25">
            <v>5.1130000000000004</v>
          </cell>
          <cell r="AU25">
            <v>39912</v>
          </cell>
          <cell r="AV25">
            <v>112.4</v>
          </cell>
          <cell r="AW25">
            <v>5.6660000000000004</v>
          </cell>
          <cell r="AX25">
            <v>5.6660000000000004</v>
          </cell>
          <cell r="AY25">
            <v>39912</v>
          </cell>
          <cell r="AZ25">
            <v>106.476</v>
          </cell>
          <cell r="BA25">
            <v>10.548999999999999</v>
          </cell>
          <cell r="BB25">
            <v>10.561999999999999</v>
          </cell>
          <cell r="BC25">
            <v>39912</v>
          </cell>
          <cell r="BD25">
            <v>89.5</v>
          </cell>
          <cell r="BE25">
            <v>4.7859999999999996</v>
          </cell>
          <cell r="BF25">
            <v>4.7859999999999996</v>
          </cell>
          <cell r="BG25">
            <v>39912</v>
          </cell>
          <cell r="BH25">
            <v>108.52800000000001</v>
          </cell>
          <cell r="BI25">
            <v>7.1</v>
          </cell>
          <cell r="BJ25">
            <v>7.1890000000000001</v>
          </cell>
          <cell r="BO25">
            <v>39912</v>
          </cell>
          <cell r="BP25">
            <v>111.07299999999999</v>
          </cell>
          <cell r="BQ25">
            <v>6.7489999999999997</v>
          </cell>
          <cell r="BR25">
            <v>6.7489999999999997</v>
          </cell>
          <cell r="BS25">
            <v>39912</v>
          </cell>
          <cell r="BT25">
            <v>103.5</v>
          </cell>
          <cell r="BU25">
            <v>6.7859999999999996</v>
          </cell>
          <cell r="BV25">
            <v>6.7859999999999996</v>
          </cell>
          <cell r="BW25">
            <v>39912</v>
          </cell>
          <cell r="BX25">
            <v>128.5</v>
          </cell>
          <cell r="BY25">
            <v>7.8070000000000004</v>
          </cell>
          <cell r="BZ25">
            <v>7.8070000000000004</v>
          </cell>
          <cell r="CA25">
            <v>39912</v>
          </cell>
          <cell r="CB25">
            <v>102.5</v>
          </cell>
          <cell r="CC25">
            <v>7.8380000000000001</v>
          </cell>
          <cell r="CD25">
            <v>7.8380000000000001</v>
          </cell>
          <cell r="CE25">
            <v>39912</v>
          </cell>
          <cell r="CF25">
            <v>102.456</v>
          </cell>
          <cell r="CG25">
            <v>8.11</v>
          </cell>
          <cell r="CH25">
            <v>8.1630000000000003</v>
          </cell>
          <cell r="CI25">
            <v>39912</v>
          </cell>
          <cell r="CJ25">
            <v>92.790999999999997</v>
          </cell>
          <cell r="CK25">
            <v>10.757999999999999</v>
          </cell>
          <cell r="CL25">
            <v>10.79</v>
          </cell>
          <cell r="CM25">
            <v>39912</v>
          </cell>
          <cell r="CN25">
            <v>131.75200000000001</v>
          </cell>
          <cell r="CO25">
            <v>8.4540000000000006</v>
          </cell>
          <cell r="CP25">
            <v>8.4540000000000006</v>
          </cell>
          <cell r="CQ25">
            <v>39912</v>
          </cell>
          <cell r="CR25">
            <v>117</v>
          </cell>
          <cell r="CS25">
            <v>8.6720000000000006</v>
          </cell>
          <cell r="CT25">
            <v>8.6720000000000006</v>
          </cell>
          <cell r="CU25">
            <v>39912</v>
          </cell>
          <cell r="CV25">
            <v>94.335999999999999</v>
          </cell>
          <cell r="CW25">
            <v>7.8760000000000003</v>
          </cell>
          <cell r="CX25">
            <v>7.9089999999999998</v>
          </cell>
          <cell r="CY25">
            <v>39912</v>
          </cell>
          <cell r="CZ25">
            <v>102.5</v>
          </cell>
          <cell r="DA25">
            <v>7.02</v>
          </cell>
          <cell r="DB25">
            <v>7.02</v>
          </cell>
        </row>
        <row r="26">
          <cell r="D26">
            <v>39913</v>
          </cell>
          <cell r="E26" t="str">
            <v>#N/A N.A.</v>
          </cell>
          <cell r="F26" t="str">
            <v>#N/A N.A.</v>
          </cell>
          <cell r="G26" t="str">
            <v>#N/A N.A.</v>
          </cell>
          <cell r="H26">
            <v>39913</v>
          </cell>
          <cell r="I26" t="str">
            <v>#N/A N.A.</v>
          </cell>
          <cell r="J26" t="str">
            <v>#N/A N.A.</v>
          </cell>
          <cell r="K26" t="str">
            <v>#N/A N.A.</v>
          </cell>
          <cell r="L26">
            <v>39913</v>
          </cell>
          <cell r="M26" t="str">
            <v>#N/A N.A.</v>
          </cell>
          <cell r="N26" t="str">
            <v>#N/A N.A.</v>
          </cell>
          <cell r="O26" t="str">
            <v>#N/A N.A.</v>
          </cell>
          <cell r="P26">
            <v>39913</v>
          </cell>
          <cell r="Q26">
            <v>100.37479999999999</v>
          </cell>
          <cell r="R26">
            <v>-6.7750000000000004</v>
          </cell>
          <cell r="S26">
            <v>-4.6349999999999998</v>
          </cell>
          <cell r="T26">
            <v>39913</v>
          </cell>
          <cell r="U26">
            <v>103.14870000000001</v>
          </cell>
          <cell r="V26">
            <v>7.8</v>
          </cell>
          <cell r="W26">
            <v>7.85</v>
          </cell>
          <cell r="X26">
            <v>39913</v>
          </cell>
          <cell r="Y26">
            <v>110</v>
          </cell>
          <cell r="Z26">
            <v>2.2290000000000001</v>
          </cell>
          <cell r="AA26">
            <v>2.2290000000000001</v>
          </cell>
          <cell r="AB26">
            <v>39913</v>
          </cell>
          <cell r="AC26">
            <v>107.35</v>
          </cell>
          <cell r="AD26">
            <v>5.774</v>
          </cell>
          <cell r="AE26">
            <v>5.899</v>
          </cell>
          <cell r="AF26">
            <v>39913</v>
          </cell>
          <cell r="AG26">
            <v>112.932</v>
          </cell>
          <cell r="AH26">
            <v>4.9219999999999997</v>
          </cell>
          <cell r="AI26">
            <v>5.0369999999999999</v>
          </cell>
          <cell r="AJ26">
            <v>39913</v>
          </cell>
          <cell r="AK26">
            <v>115</v>
          </cell>
          <cell r="AL26">
            <v>4.2060000000000004</v>
          </cell>
          <cell r="AM26">
            <v>4.2060000000000004</v>
          </cell>
          <cell r="AN26">
            <v>39913</v>
          </cell>
          <cell r="AO26">
            <v>119.5</v>
          </cell>
          <cell r="AP26">
            <v>4.9800000000000004</v>
          </cell>
          <cell r="AQ26">
            <v>4.9800000000000004</v>
          </cell>
          <cell r="AU26">
            <v>39913</v>
          </cell>
          <cell r="AV26">
            <v>112.5</v>
          </cell>
          <cell r="AW26">
            <v>5.6459999999999999</v>
          </cell>
          <cell r="AX26">
            <v>5.6459999999999999</v>
          </cell>
          <cell r="AY26">
            <v>39913</v>
          </cell>
          <cell r="AZ26">
            <v>106.476</v>
          </cell>
          <cell r="BA26">
            <v>10.548999999999999</v>
          </cell>
          <cell r="BB26">
            <v>10.561999999999999</v>
          </cell>
          <cell r="BC26">
            <v>39913</v>
          </cell>
          <cell r="BD26">
            <v>89.5</v>
          </cell>
          <cell r="BE26">
            <v>4.7859999999999996</v>
          </cell>
          <cell r="BF26">
            <v>4.7859999999999996</v>
          </cell>
          <cell r="BG26">
            <v>39913</v>
          </cell>
          <cell r="BH26">
            <v>109</v>
          </cell>
          <cell r="BI26">
            <v>7.016</v>
          </cell>
          <cell r="BJ26">
            <v>7.1050000000000004</v>
          </cell>
          <cell r="BO26">
            <v>39913</v>
          </cell>
          <cell r="BP26">
            <v>111.14400000000001</v>
          </cell>
          <cell r="BQ26">
            <v>6.7379999999999995</v>
          </cell>
          <cell r="BR26">
            <v>6.7379999999999995</v>
          </cell>
          <cell r="BS26">
            <v>39913</v>
          </cell>
          <cell r="BT26">
            <v>103.25</v>
          </cell>
          <cell r="BU26">
            <v>6.827</v>
          </cell>
          <cell r="BV26">
            <v>6.827</v>
          </cell>
          <cell r="BW26">
            <v>39913</v>
          </cell>
          <cell r="BX26">
            <v>128</v>
          </cell>
          <cell r="BY26">
            <v>7.8650000000000002</v>
          </cell>
          <cell r="BZ26">
            <v>7.8650000000000002</v>
          </cell>
          <cell r="CA26">
            <v>39913</v>
          </cell>
          <cell r="CB26">
            <v>103</v>
          </cell>
          <cell r="CC26">
            <v>7.782</v>
          </cell>
          <cell r="CD26">
            <v>7.782</v>
          </cell>
          <cell r="CE26">
            <v>39913</v>
          </cell>
          <cell r="CF26">
            <v>103</v>
          </cell>
          <cell r="CG26">
            <v>8.0530000000000008</v>
          </cell>
          <cell r="CH26">
            <v>8.1059999999999999</v>
          </cell>
          <cell r="CI26">
            <v>39913</v>
          </cell>
          <cell r="CJ26">
            <v>92.790999999999997</v>
          </cell>
          <cell r="CK26">
            <v>10.757999999999999</v>
          </cell>
          <cell r="CL26">
            <v>10.79</v>
          </cell>
          <cell r="CM26">
            <v>39913</v>
          </cell>
          <cell r="CN26">
            <v>131.78</v>
          </cell>
          <cell r="CO26">
            <v>8.452</v>
          </cell>
          <cell r="CP26">
            <v>8.452</v>
          </cell>
          <cell r="CQ26">
            <v>39913</v>
          </cell>
          <cell r="CR26">
            <v>118.5</v>
          </cell>
          <cell r="CS26">
            <v>8.5419999999999998</v>
          </cell>
          <cell r="CT26">
            <v>8.5419999999999998</v>
          </cell>
          <cell r="CU26">
            <v>39913</v>
          </cell>
          <cell r="CV26">
            <v>94.625</v>
          </cell>
          <cell r="CW26">
            <v>7.8490000000000002</v>
          </cell>
          <cell r="CX26">
            <v>7.8840000000000003</v>
          </cell>
          <cell r="CY26">
            <v>39913</v>
          </cell>
          <cell r="CZ26">
            <v>102.25</v>
          </cell>
          <cell r="DA26">
            <v>7.0549999999999997</v>
          </cell>
          <cell r="DB26">
            <v>7.0549999999999997</v>
          </cell>
        </row>
        <row r="27">
          <cell r="D27">
            <v>39914</v>
          </cell>
          <cell r="E27" t="str">
            <v>#N/A N.A.</v>
          </cell>
          <cell r="F27" t="str">
            <v>#N/A N.A.</v>
          </cell>
          <cell r="G27" t="str">
            <v>#N/A N.A.</v>
          </cell>
          <cell r="H27">
            <v>39914</v>
          </cell>
          <cell r="I27" t="str">
            <v>#N/A N.A.</v>
          </cell>
          <cell r="J27" t="str">
            <v>#N/A N.A.</v>
          </cell>
          <cell r="K27" t="str">
            <v>#N/A N.A.</v>
          </cell>
          <cell r="L27">
            <v>39914</v>
          </cell>
          <cell r="M27" t="str">
            <v>#N/A N.A.</v>
          </cell>
          <cell r="N27" t="str">
            <v>#N/A N.A.</v>
          </cell>
          <cell r="O27" t="str">
            <v>#N/A N.A.</v>
          </cell>
          <cell r="P27">
            <v>39914</v>
          </cell>
          <cell r="Q27">
            <v>100.37479999999999</v>
          </cell>
          <cell r="R27">
            <v>-6.7750000000000004</v>
          </cell>
          <cell r="S27">
            <v>-4.6349999999999998</v>
          </cell>
          <cell r="T27">
            <v>39914</v>
          </cell>
          <cell r="U27">
            <v>103.14870000000001</v>
          </cell>
          <cell r="V27">
            <v>7.8</v>
          </cell>
          <cell r="W27">
            <v>7.85</v>
          </cell>
          <cell r="X27">
            <v>39914</v>
          </cell>
          <cell r="Y27">
            <v>110</v>
          </cell>
          <cell r="Z27">
            <v>2.2290000000000001</v>
          </cell>
          <cell r="AA27">
            <v>2.2290000000000001</v>
          </cell>
          <cell r="AB27">
            <v>39914</v>
          </cell>
          <cell r="AC27">
            <v>107.35</v>
          </cell>
          <cell r="AD27">
            <v>5.774</v>
          </cell>
          <cell r="AE27">
            <v>5.899</v>
          </cell>
          <cell r="AF27">
            <v>39914</v>
          </cell>
          <cell r="AG27">
            <v>112.932</v>
          </cell>
          <cell r="AH27">
            <v>4.9219999999999997</v>
          </cell>
          <cell r="AI27">
            <v>5.0369999999999999</v>
          </cell>
          <cell r="AJ27">
            <v>39914</v>
          </cell>
          <cell r="AK27">
            <v>115</v>
          </cell>
          <cell r="AL27">
            <v>4.2060000000000004</v>
          </cell>
          <cell r="AM27">
            <v>4.2060000000000004</v>
          </cell>
          <cell r="AN27">
            <v>39914</v>
          </cell>
          <cell r="AO27">
            <v>119.5</v>
          </cell>
          <cell r="AP27">
            <v>4.9800000000000004</v>
          </cell>
          <cell r="AQ27">
            <v>4.9800000000000004</v>
          </cell>
          <cell r="AU27">
            <v>39914</v>
          </cell>
          <cell r="AV27">
            <v>112.5</v>
          </cell>
          <cell r="AW27">
            <v>5.6459999999999999</v>
          </cell>
          <cell r="AX27">
            <v>5.6459999999999999</v>
          </cell>
          <cell r="AY27">
            <v>39914</v>
          </cell>
          <cell r="AZ27">
            <v>106.476</v>
          </cell>
          <cell r="BA27">
            <v>10.548999999999999</v>
          </cell>
          <cell r="BB27">
            <v>10.561999999999999</v>
          </cell>
          <cell r="BC27">
            <v>39914</v>
          </cell>
          <cell r="BD27">
            <v>89.5</v>
          </cell>
          <cell r="BE27">
            <v>4.7859999999999996</v>
          </cell>
          <cell r="BF27">
            <v>4.7859999999999996</v>
          </cell>
          <cell r="BG27">
            <v>39914</v>
          </cell>
          <cell r="BH27">
            <v>109</v>
          </cell>
          <cell r="BI27">
            <v>7.016</v>
          </cell>
          <cell r="BJ27">
            <v>7.1050000000000004</v>
          </cell>
          <cell r="BO27">
            <v>39914</v>
          </cell>
          <cell r="BP27">
            <v>111.14400000000001</v>
          </cell>
          <cell r="BQ27">
            <v>6.7379999999999995</v>
          </cell>
          <cell r="BR27">
            <v>6.7379999999999995</v>
          </cell>
          <cell r="BS27">
            <v>39914</v>
          </cell>
          <cell r="BT27">
            <v>103.25</v>
          </cell>
          <cell r="BU27">
            <v>6.827</v>
          </cell>
          <cell r="BV27">
            <v>6.827</v>
          </cell>
          <cell r="BW27">
            <v>39914</v>
          </cell>
          <cell r="BX27">
            <v>128</v>
          </cell>
          <cell r="BY27">
            <v>7.8650000000000002</v>
          </cell>
          <cell r="BZ27">
            <v>7.8650000000000002</v>
          </cell>
          <cell r="CA27">
            <v>39914</v>
          </cell>
          <cell r="CB27">
            <v>103</v>
          </cell>
          <cell r="CC27">
            <v>7.782</v>
          </cell>
          <cell r="CD27">
            <v>7.782</v>
          </cell>
          <cell r="CE27">
            <v>39914</v>
          </cell>
          <cell r="CF27">
            <v>103</v>
          </cell>
          <cell r="CG27">
            <v>8.0530000000000008</v>
          </cell>
          <cell r="CH27">
            <v>8.1059999999999999</v>
          </cell>
          <cell r="CI27">
            <v>39914</v>
          </cell>
          <cell r="CJ27">
            <v>92.790999999999997</v>
          </cell>
          <cell r="CK27">
            <v>10.757999999999999</v>
          </cell>
          <cell r="CL27">
            <v>10.79</v>
          </cell>
          <cell r="CM27">
            <v>39914</v>
          </cell>
          <cell r="CN27">
            <v>131.78</v>
          </cell>
          <cell r="CO27">
            <v>8.452</v>
          </cell>
          <cell r="CP27">
            <v>8.452</v>
          </cell>
          <cell r="CQ27">
            <v>39914</v>
          </cell>
          <cell r="CR27">
            <v>118.5</v>
          </cell>
          <cell r="CS27">
            <v>8.5419999999999998</v>
          </cell>
          <cell r="CT27">
            <v>8.5419999999999998</v>
          </cell>
          <cell r="CU27">
            <v>39914</v>
          </cell>
          <cell r="CV27">
            <v>94.625</v>
          </cell>
          <cell r="CW27">
            <v>7.8490000000000002</v>
          </cell>
          <cell r="CX27">
            <v>7.8840000000000003</v>
          </cell>
          <cell r="CY27">
            <v>39914</v>
          </cell>
          <cell r="CZ27">
            <v>102.25</v>
          </cell>
          <cell r="DA27">
            <v>7.0549999999999997</v>
          </cell>
          <cell r="DB27">
            <v>7.0549999999999997</v>
          </cell>
        </row>
        <row r="28">
          <cell r="D28">
            <v>39915</v>
          </cell>
          <cell r="E28" t="str">
            <v>#N/A N.A.</v>
          </cell>
          <cell r="F28" t="str">
            <v>#N/A N.A.</v>
          </cell>
          <cell r="G28" t="str">
            <v>#N/A N.A.</v>
          </cell>
          <cell r="H28">
            <v>39915</v>
          </cell>
          <cell r="I28" t="str">
            <v>#N/A N.A.</v>
          </cell>
          <cell r="J28" t="str">
            <v>#N/A N.A.</v>
          </cell>
          <cell r="K28" t="str">
            <v>#N/A N.A.</v>
          </cell>
          <cell r="L28">
            <v>39915</v>
          </cell>
          <cell r="M28" t="str">
            <v>#N/A N.A.</v>
          </cell>
          <cell r="N28" t="str">
            <v>#N/A N.A.</v>
          </cell>
          <cell r="O28" t="str">
            <v>#N/A N.A.</v>
          </cell>
          <cell r="P28">
            <v>39915</v>
          </cell>
          <cell r="Q28">
            <v>100.37479999999999</v>
          </cell>
          <cell r="R28">
            <v>-6.7750000000000004</v>
          </cell>
          <cell r="S28">
            <v>-4.6349999999999998</v>
          </cell>
          <cell r="T28">
            <v>39915</v>
          </cell>
          <cell r="U28">
            <v>103.14870000000001</v>
          </cell>
          <cell r="V28">
            <v>7.8</v>
          </cell>
          <cell r="W28">
            <v>7.85</v>
          </cell>
          <cell r="X28">
            <v>39915</v>
          </cell>
          <cell r="Y28">
            <v>110</v>
          </cell>
          <cell r="Z28">
            <v>2.2290000000000001</v>
          </cell>
          <cell r="AA28">
            <v>2.2290000000000001</v>
          </cell>
          <cell r="AB28">
            <v>39915</v>
          </cell>
          <cell r="AC28">
            <v>107.35</v>
          </cell>
          <cell r="AD28">
            <v>5.774</v>
          </cell>
          <cell r="AE28">
            <v>5.899</v>
          </cell>
          <cell r="AF28">
            <v>39915</v>
          </cell>
          <cell r="AG28">
            <v>112.932</v>
          </cell>
          <cell r="AH28">
            <v>4.9219999999999997</v>
          </cell>
          <cell r="AI28">
            <v>5.0369999999999999</v>
          </cell>
          <cell r="AJ28">
            <v>39915</v>
          </cell>
          <cell r="AK28">
            <v>115</v>
          </cell>
          <cell r="AL28">
            <v>4.2060000000000004</v>
          </cell>
          <cell r="AM28">
            <v>4.2060000000000004</v>
          </cell>
          <cell r="AN28">
            <v>39915</v>
          </cell>
          <cell r="AO28">
            <v>119.5</v>
          </cell>
          <cell r="AP28">
            <v>4.9800000000000004</v>
          </cell>
          <cell r="AQ28">
            <v>4.9800000000000004</v>
          </cell>
          <cell r="AU28">
            <v>39915</v>
          </cell>
          <cell r="AV28">
            <v>112.5</v>
          </cell>
          <cell r="AW28">
            <v>5.6459999999999999</v>
          </cell>
          <cell r="AX28">
            <v>5.6459999999999999</v>
          </cell>
          <cell r="AY28">
            <v>39915</v>
          </cell>
          <cell r="AZ28">
            <v>106.476</v>
          </cell>
          <cell r="BA28">
            <v>10.548999999999999</v>
          </cell>
          <cell r="BB28">
            <v>10.561999999999999</v>
          </cell>
          <cell r="BC28">
            <v>39915</v>
          </cell>
          <cell r="BD28">
            <v>89.5</v>
          </cell>
          <cell r="BE28">
            <v>4.7859999999999996</v>
          </cell>
          <cell r="BF28">
            <v>4.7859999999999996</v>
          </cell>
          <cell r="BG28">
            <v>39915</v>
          </cell>
          <cell r="BH28">
            <v>109</v>
          </cell>
          <cell r="BI28">
            <v>7.016</v>
          </cell>
          <cell r="BJ28">
            <v>7.1050000000000004</v>
          </cell>
          <cell r="BO28">
            <v>39915</v>
          </cell>
          <cell r="BP28">
            <v>111.14400000000001</v>
          </cell>
          <cell r="BQ28">
            <v>6.7379999999999995</v>
          </cell>
          <cell r="BR28">
            <v>6.7379999999999995</v>
          </cell>
          <cell r="BS28">
            <v>39915</v>
          </cell>
          <cell r="BT28">
            <v>103.25</v>
          </cell>
          <cell r="BU28">
            <v>6.827</v>
          </cell>
          <cell r="BV28">
            <v>6.827</v>
          </cell>
          <cell r="BW28">
            <v>39915</v>
          </cell>
          <cell r="BX28">
            <v>128</v>
          </cell>
          <cell r="BY28">
            <v>7.8650000000000002</v>
          </cell>
          <cell r="BZ28">
            <v>7.8650000000000002</v>
          </cell>
          <cell r="CA28">
            <v>39915</v>
          </cell>
          <cell r="CB28">
            <v>103</v>
          </cell>
          <cell r="CC28">
            <v>7.782</v>
          </cell>
          <cell r="CD28">
            <v>7.782</v>
          </cell>
          <cell r="CE28">
            <v>39915</v>
          </cell>
          <cell r="CF28">
            <v>103</v>
          </cell>
          <cell r="CG28">
            <v>8.0530000000000008</v>
          </cell>
          <cell r="CH28">
            <v>8.1059999999999999</v>
          </cell>
          <cell r="CI28">
            <v>39915</v>
          </cell>
          <cell r="CJ28">
            <v>92.790999999999997</v>
          </cell>
          <cell r="CK28">
            <v>10.757999999999999</v>
          </cell>
          <cell r="CL28">
            <v>10.79</v>
          </cell>
          <cell r="CM28">
            <v>39915</v>
          </cell>
          <cell r="CN28">
            <v>131.78</v>
          </cell>
          <cell r="CO28">
            <v>8.452</v>
          </cell>
          <cell r="CP28">
            <v>8.452</v>
          </cell>
          <cell r="CQ28">
            <v>39915</v>
          </cell>
          <cell r="CR28">
            <v>118.5</v>
          </cell>
          <cell r="CS28">
            <v>8.5419999999999998</v>
          </cell>
          <cell r="CT28">
            <v>8.5419999999999998</v>
          </cell>
          <cell r="CU28">
            <v>39915</v>
          </cell>
          <cell r="CV28">
            <v>94.625</v>
          </cell>
          <cell r="CW28">
            <v>7.8490000000000002</v>
          </cell>
          <cell r="CX28">
            <v>7.8840000000000003</v>
          </cell>
          <cell r="CY28">
            <v>39915</v>
          </cell>
          <cell r="CZ28">
            <v>102.25</v>
          </cell>
          <cell r="DA28">
            <v>7.0549999999999997</v>
          </cell>
          <cell r="DB28">
            <v>7.0549999999999997</v>
          </cell>
        </row>
        <row r="29">
          <cell r="D29">
            <v>39916</v>
          </cell>
          <cell r="E29" t="str">
            <v>#N/A N.A.</v>
          </cell>
          <cell r="F29" t="str">
            <v>#N/A N.A.</v>
          </cell>
          <cell r="G29" t="str">
            <v>#N/A N.A.</v>
          </cell>
          <cell r="H29">
            <v>39916</v>
          </cell>
          <cell r="I29" t="str">
            <v>#N/A N.A.</v>
          </cell>
          <cell r="J29" t="str">
            <v>#N/A N.A.</v>
          </cell>
          <cell r="K29" t="str">
            <v>#N/A N.A.</v>
          </cell>
          <cell r="L29">
            <v>39916</v>
          </cell>
          <cell r="M29" t="str">
            <v>#N/A N.A.</v>
          </cell>
          <cell r="N29" t="str">
            <v>#N/A N.A.</v>
          </cell>
          <cell r="O29" t="str">
            <v>#N/A N.A.</v>
          </cell>
          <cell r="P29">
            <v>39916</v>
          </cell>
          <cell r="Q29">
            <v>100.47069999999999</v>
          </cell>
          <cell r="R29">
            <v>-13.75</v>
          </cell>
          <cell r="S29">
            <v>-11.31</v>
          </cell>
          <cell r="T29">
            <v>39916</v>
          </cell>
          <cell r="U29">
            <v>103.143</v>
          </cell>
          <cell r="V29">
            <v>7.7930000000000001</v>
          </cell>
          <cell r="W29">
            <v>7.843</v>
          </cell>
          <cell r="X29">
            <v>39916</v>
          </cell>
          <cell r="Y29">
            <v>110</v>
          </cell>
          <cell r="Z29">
            <v>2.2120000000000002</v>
          </cell>
          <cell r="AA29">
            <v>2.2120000000000002</v>
          </cell>
          <cell r="AB29">
            <v>39916</v>
          </cell>
          <cell r="AC29">
            <v>107.39</v>
          </cell>
          <cell r="AD29">
            <v>5.7480000000000002</v>
          </cell>
          <cell r="AE29">
            <v>5.8730000000000002</v>
          </cell>
          <cell r="AF29">
            <v>39916</v>
          </cell>
          <cell r="AG29">
            <v>112.932</v>
          </cell>
          <cell r="AH29">
            <v>4.9219999999999997</v>
          </cell>
          <cell r="AI29">
            <v>5.0369999999999999</v>
          </cell>
          <cell r="AJ29">
            <v>39916</v>
          </cell>
          <cell r="AK29">
            <v>113.5</v>
          </cell>
          <cell r="AL29">
            <v>4.7359999999999998</v>
          </cell>
          <cell r="AM29">
            <v>4.7359999999999998</v>
          </cell>
          <cell r="AN29">
            <v>39916</v>
          </cell>
          <cell r="AO29">
            <v>119</v>
          </cell>
          <cell r="AP29">
            <v>5.109</v>
          </cell>
          <cell r="AQ29">
            <v>5.109</v>
          </cell>
          <cell r="AU29">
            <v>39916</v>
          </cell>
          <cell r="AV29">
            <v>112.5</v>
          </cell>
          <cell r="AW29">
            <v>5.6449999999999996</v>
          </cell>
          <cell r="AX29">
            <v>5.6449999999999996</v>
          </cell>
          <cell r="AY29">
            <v>39916</v>
          </cell>
          <cell r="AZ29">
            <v>106.476</v>
          </cell>
          <cell r="BA29">
            <v>10.548999999999999</v>
          </cell>
          <cell r="BB29">
            <v>10.561999999999999</v>
          </cell>
          <cell r="BC29">
            <v>39916</v>
          </cell>
          <cell r="BD29">
            <v>89.25</v>
          </cell>
          <cell r="BE29">
            <v>4.8330000000000002</v>
          </cell>
          <cell r="BF29">
            <v>4.8330000000000002</v>
          </cell>
          <cell r="BG29">
            <v>39916</v>
          </cell>
          <cell r="BH29">
            <v>109</v>
          </cell>
          <cell r="BI29">
            <v>7.016</v>
          </cell>
          <cell r="BJ29">
            <v>7.1050000000000004</v>
          </cell>
          <cell r="BO29">
            <v>39916</v>
          </cell>
          <cell r="BP29">
            <v>111.518</v>
          </cell>
          <cell r="BQ29">
            <v>6.6769999999999996</v>
          </cell>
          <cell r="BR29">
            <v>6.6769999999999996</v>
          </cell>
          <cell r="BS29">
            <v>39916</v>
          </cell>
          <cell r="BT29">
            <v>102</v>
          </cell>
          <cell r="BU29">
            <v>7.0339999999999998</v>
          </cell>
          <cell r="BV29">
            <v>7.0339999999999998</v>
          </cell>
          <cell r="BW29">
            <v>39916</v>
          </cell>
          <cell r="BX29">
            <v>129.25</v>
          </cell>
          <cell r="BY29">
            <v>7.7190000000000003</v>
          </cell>
          <cell r="BZ29">
            <v>7.7190000000000003</v>
          </cell>
          <cell r="CA29">
            <v>39916</v>
          </cell>
          <cell r="CB29">
            <v>102.75</v>
          </cell>
          <cell r="CC29">
            <v>7.81</v>
          </cell>
          <cell r="CD29">
            <v>7.81</v>
          </cell>
          <cell r="CE29">
            <v>39916</v>
          </cell>
          <cell r="CF29">
            <v>102.663</v>
          </cell>
          <cell r="CG29">
            <v>8.0879999999999992</v>
          </cell>
          <cell r="CH29">
            <v>8.141</v>
          </cell>
          <cell r="CI29">
            <v>39916</v>
          </cell>
          <cell r="CJ29">
            <v>92.790999999999997</v>
          </cell>
          <cell r="CK29">
            <v>10.757999999999999</v>
          </cell>
          <cell r="CL29">
            <v>10.791</v>
          </cell>
          <cell r="CM29">
            <v>39916</v>
          </cell>
          <cell r="CN29">
            <v>131.96100000000001</v>
          </cell>
          <cell r="CO29">
            <v>8.4359999999999999</v>
          </cell>
          <cell r="CP29">
            <v>8.4359999999999999</v>
          </cell>
          <cell r="CQ29">
            <v>39916</v>
          </cell>
          <cell r="CR29">
            <v>119</v>
          </cell>
          <cell r="CS29">
            <v>8.4990000000000006</v>
          </cell>
          <cell r="CT29">
            <v>8.4990000000000006</v>
          </cell>
          <cell r="CU29">
            <v>39916</v>
          </cell>
          <cell r="CV29">
            <v>94.433999999999997</v>
          </cell>
          <cell r="CW29">
            <v>7.867</v>
          </cell>
          <cell r="CX29">
            <v>7.9020000000000001</v>
          </cell>
          <cell r="CY29">
            <v>39916</v>
          </cell>
          <cell r="CZ29">
            <v>102</v>
          </cell>
          <cell r="DA29">
            <v>7.09</v>
          </cell>
          <cell r="DB29">
            <v>7.09</v>
          </cell>
        </row>
        <row r="30">
          <cell r="D30">
            <v>39917</v>
          </cell>
          <cell r="E30" t="str">
            <v>#N/A N.A.</v>
          </cell>
          <cell r="F30" t="str">
            <v>#N/A N.A.</v>
          </cell>
          <cell r="G30" t="str">
            <v>#N/A N.A.</v>
          </cell>
          <cell r="H30">
            <v>39917</v>
          </cell>
          <cell r="I30" t="str">
            <v>#N/A N.A.</v>
          </cell>
          <cell r="J30" t="str">
            <v>#N/A N.A.</v>
          </cell>
          <cell r="K30" t="str">
            <v>#N/A N.A.</v>
          </cell>
          <cell r="L30">
            <v>39917</v>
          </cell>
          <cell r="M30" t="str">
            <v>#N/A N.A.</v>
          </cell>
          <cell r="N30" t="str">
            <v>#N/A N.A.</v>
          </cell>
          <cell r="O30" t="str">
            <v>#N/A N.A.</v>
          </cell>
          <cell r="P30">
            <v>39917</v>
          </cell>
          <cell r="Q30">
            <v>100.45</v>
          </cell>
          <cell r="R30">
            <v>-16.402999999999999</v>
          </cell>
          <cell r="S30">
            <v>-16.260999999999999</v>
          </cell>
          <cell r="T30">
            <v>39917</v>
          </cell>
          <cell r="U30">
            <v>103.13720000000001</v>
          </cell>
          <cell r="V30">
            <v>7.7869999999999999</v>
          </cell>
          <cell r="W30">
            <v>7.8369999999999997</v>
          </cell>
          <cell r="X30">
            <v>39917</v>
          </cell>
          <cell r="Y30">
            <v>110</v>
          </cell>
          <cell r="Z30">
            <v>2.194</v>
          </cell>
          <cell r="AA30">
            <v>2.194</v>
          </cell>
          <cell r="AB30">
            <v>39917</v>
          </cell>
          <cell r="AC30">
            <v>107.512</v>
          </cell>
          <cell r="AD30">
            <v>5.6790000000000003</v>
          </cell>
          <cell r="AE30">
            <v>5.8029999999999999</v>
          </cell>
          <cell r="AF30">
            <v>39917</v>
          </cell>
          <cell r="AG30">
            <v>113.075</v>
          </cell>
          <cell r="AH30">
            <v>4.8490000000000002</v>
          </cell>
          <cell r="AI30">
            <v>4.9640000000000004</v>
          </cell>
          <cell r="AJ30">
            <v>39917</v>
          </cell>
          <cell r="AK30">
            <v>114.75</v>
          </cell>
          <cell r="AL30">
            <v>4.2850000000000001</v>
          </cell>
          <cell r="AM30">
            <v>4.2850000000000001</v>
          </cell>
          <cell r="AN30">
            <v>39917</v>
          </cell>
          <cell r="AO30">
            <v>119</v>
          </cell>
          <cell r="AP30">
            <v>5.1059999999999999</v>
          </cell>
          <cell r="AQ30">
            <v>5.1059999999999999</v>
          </cell>
          <cell r="AU30">
            <v>39917</v>
          </cell>
          <cell r="AV30">
            <v>112.25</v>
          </cell>
          <cell r="AW30">
            <v>5.6929999999999996</v>
          </cell>
          <cell r="AX30">
            <v>5.6929999999999996</v>
          </cell>
          <cell r="AY30">
            <v>39917</v>
          </cell>
          <cell r="AZ30">
            <v>106.476</v>
          </cell>
          <cell r="BA30">
            <v>10.548999999999999</v>
          </cell>
          <cell r="BB30">
            <v>10.561999999999999</v>
          </cell>
          <cell r="BC30">
            <v>39917</v>
          </cell>
          <cell r="BD30">
            <v>88</v>
          </cell>
          <cell r="BE30">
            <v>5.0599999999999996</v>
          </cell>
          <cell r="BF30">
            <v>5.0599999999999996</v>
          </cell>
          <cell r="BG30">
            <v>39917</v>
          </cell>
          <cell r="BH30">
            <v>109</v>
          </cell>
          <cell r="BI30">
            <v>7.0149999999999997</v>
          </cell>
          <cell r="BJ30">
            <v>7.1040000000000001</v>
          </cell>
          <cell r="BO30">
            <v>39917</v>
          </cell>
          <cell r="BP30">
            <v>111.291</v>
          </cell>
          <cell r="BQ30">
            <v>6.7130000000000001</v>
          </cell>
          <cell r="BR30">
            <v>6.7130000000000001</v>
          </cell>
          <cell r="BS30">
            <v>39917</v>
          </cell>
          <cell r="BT30">
            <v>103</v>
          </cell>
          <cell r="BU30">
            <v>6.8680000000000003</v>
          </cell>
          <cell r="BV30">
            <v>6.8680000000000003</v>
          </cell>
          <cell r="BW30">
            <v>39917</v>
          </cell>
          <cell r="BX30">
            <v>129</v>
          </cell>
          <cell r="BY30">
            <v>7.7480000000000002</v>
          </cell>
          <cell r="BZ30">
            <v>7.7480000000000002</v>
          </cell>
          <cell r="CA30">
            <v>39917</v>
          </cell>
          <cell r="CB30">
            <v>103.5</v>
          </cell>
          <cell r="CC30">
            <v>7.7270000000000003</v>
          </cell>
          <cell r="CD30">
            <v>7.7270000000000003</v>
          </cell>
          <cell r="CE30">
            <v>39917</v>
          </cell>
          <cell r="CF30">
            <v>102.55500000000001</v>
          </cell>
          <cell r="CG30">
            <v>8.1</v>
          </cell>
          <cell r="CH30">
            <v>8.1519999999999992</v>
          </cell>
          <cell r="CI30">
            <v>39917</v>
          </cell>
          <cell r="CJ30">
            <v>92.790999999999997</v>
          </cell>
          <cell r="CK30">
            <v>10.757999999999999</v>
          </cell>
          <cell r="CL30">
            <v>10.791</v>
          </cell>
          <cell r="CM30">
            <v>39917</v>
          </cell>
          <cell r="CN30">
            <v>132.63200000000001</v>
          </cell>
          <cell r="CO30">
            <v>8.3780000000000001</v>
          </cell>
          <cell r="CP30">
            <v>8.3780000000000001</v>
          </cell>
          <cell r="CQ30">
            <v>39917</v>
          </cell>
          <cell r="CR30">
            <v>116</v>
          </cell>
          <cell r="CS30">
            <v>8.7609999999999992</v>
          </cell>
          <cell r="CT30">
            <v>8.7609999999999992</v>
          </cell>
          <cell r="CU30">
            <v>39917</v>
          </cell>
          <cell r="CV30">
            <v>94.721000000000004</v>
          </cell>
          <cell r="CW30">
            <v>7.84</v>
          </cell>
          <cell r="CX30">
            <v>7.8639999999999999</v>
          </cell>
          <cell r="CY30">
            <v>39917</v>
          </cell>
          <cell r="CZ30">
            <v>101.545</v>
          </cell>
          <cell r="DA30">
            <v>7.1539999999999999</v>
          </cell>
          <cell r="DB30">
            <v>7.1539999999999999</v>
          </cell>
        </row>
        <row r="31">
          <cell r="D31">
            <v>39918</v>
          </cell>
          <cell r="E31" t="str">
            <v>#N/A N.A.</v>
          </cell>
          <cell r="F31" t="str">
            <v>#N/A N.A.</v>
          </cell>
          <cell r="G31" t="str">
            <v>#N/A N.A.</v>
          </cell>
          <cell r="H31">
            <v>39918</v>
          </cell>
          <cell r="I31" t="str">
            <v>#N/A N.A.</v>
          </cell>
          <cell r="J31" t="str">
            <v>#N/A N.A.</v>
          </cell>
          <cell r="K31" t="str">
            <v>#N/A N.A.</v>
          </cell>
          <cell r="L31">
            <v>39918</v>
          </cell>
          <cell r="M31" t="str">
            <v>#N/A N.A.</v>
          </cell>
          <cell r="N31" t="str">
            <v>#N/A N.A.</v>
          </cell>
          <cell r="O31" t="str">
            <v>#N/A N.A.</v>
          </cell>
          <cell r="P31">
            <v>39918</v>
          </cell>
          <cell r="Q31">
            <v>100.45</v>
          </cell>
          <cell r="R31">
            <v>-42.045000000000002</v>
          </cell>
          <cell r="S31">
            <v>-41.761000000000003</v>
          </cell>
          <cell r="T31">
            <v>39918</v>
          </cell>
          <cell r="U31">
            <v>103.12</v>
          </cell>
          <cell r="V31">
            <v>7.7670000000000003</v>
          </cell>
          <cell r="W31">
            <v>7.8170000000000002</v>
          </cell>
          <cell r="X31">
            <v>39918</v>
          </cell>
          <cell r="Y31">
            <v>110</v>
          </cell>
          <cell r="Z31">
            <v>2.1419999999999999</v>
          </cell>
          <cell r="AA31">
            <v>2.1419999999999999</v>
          </cell>
          <cell r="AB31">
            <v>39918</v>
          </cell>
          <cell r="AC31">
            <v>107.681</v>
          </cell>
          <cell r="AD31">
            <v>5.5759999999999996</v>
          </cell>
          <cell r="AE31">
            <v>5.7</v>
          </cell>
          <cell r="AF31">
            <v>39918</v>
          </cell>
          <cell r="AG31">
            <v>113.098</v>
          </cell>
          <cell r="AH31">
            <v>4.8170000000000002</v>
          </cell>
          <cell r="AI31">
            <v>4.9320000000000004</v>
          </cell>
          <cell r="AJ31">
            <v>39918</v>
          </cell>
          <cell r="AK31">
            <v>115</v>
          </cell>
          <cell r="AL31">
            <v>4.181</v>
          </cell>
          <cell r="AM31">
            <v>4.181</v>
          </cell>
          <cell r="AN31">
            <v>39918</v>
          </cell>
          <cell r="AO31">
            <v>119.4</v>
          </cell>
          <cell r="AP31">
            <v>4.9889999999999999</v>
          </cell>
          <cell r="AQ31">
            <v>4.9889999999999999</v>
          </cell>
          <cell r="AU31">
            <v>39918</v>
          </cell>
          <cell r="AV31">
            <v>113</v>
          </cell>
          <cell r="AW31">
            <v>5.5449999999999999</v>
          </cell>
          <cell r="AX31">
            <v>5.5449999999999999</v>
          </cell>
          <cell r="AY31">
            <v>39918</v>
          </cell>
          <cell r="AZ31">
            <v>106.476</v>
          </cell>
          <cell r="BA31">
            <v>10.548999999999999</v>
          </cell>
          <cell r="BB31">
            <v>10.561999999999999</v>
          </cell>
          <cell r="BC31">
            <v>39918</v>
          </cell>
          <cell r="BD31">
            <v>89.6</v>
          </cell>
          <cell r="BE31">
            <v>4.75</v>
          </cell>
          <cell r="BF31">
            <v>4.75</v>
          </cell>
          <cell r="BG31">
            <v>39918</v>
          </cell>
          <cell r="BH31">
            <v>109.167</v>
          </cell>
          <cell r="BI31">
            <v>6.984</v>
          </cell>
          <cell r="BJ31">
            <v>7.0730000000000004</v>
          </cell>
          <cell r="BO31">
            <v>39918</v>
          </cell>
          <cell r="BP31">
            <v>111.61</v>
          </cell>
          <cell r="BQ31">
            <v>6.66</v>
          </cell>
          <cell r="BR31">
            <v>6.66</v>
          </cell>
          <cell r="BS31">
            <v>39918</v>
          </cell>
          <cell r="BT31">
            <v>103</v>
          </cell>
          <cell r="BU31">
            <v>6.8680000000000003</v>
          </cell>
          <cell r="BV31">
            <v>6.8680000000000003</v>
          </cell>
          <cell r="BW31">
            <v>39918</v>
          </cell>
          <cell r="BX31">
            <v>128.25</v>
          </cell>
          <cell r="BY31">
            <v>7.8330000000000002</v>
          </cell>
          <cell r="BZ31">
            <v>7.8330000000000002</v>
          </cell>
          <cell r="CA31">
            <v>39918</v>
          </cell>
          <cell r="CB31">
            <v>104</v>
          </cell>
          <cell r="CC31">
            <v>7.6719999999999997</v>
          </cell>
          <cell r="CD31">
            <v>7.6719999999999997</v>
          </cell>
          <cell r="CE31">
            <v>39918</v>
          </cell>
          <cell r="CF31">
            <v>102.864</v>
          </cell>
          <cell r="CG31">
            <v>8.0670000000000002</v>
          </cell>
          <cell r="CH31">
            <v>8.1199999999999992</v>
          </cell>
          <cell r="CI31">
            <v>39918</v>
          </cell>
          <cell r="CJ31">
            <v>92.790999999999997</v>
          </cell>
          <cell r="CK31">
            <v>10.759</v>
          </cell>
          <cell r="CL31">
            <v>10.791</v>
          </cell>
          <cell r="CM31">
            <v>39918</v>
          </cell>
          <cell r="CN31">
            <v>131.98099999999999</v>
          </cell>
          <cell r="CO31">
            <v>8.4329999999999998</v>
          </cell>
          <cell r="CP31">
            <v>8.4329999999999998</v>
          </cell>
          <cell r="CQ31">
            <v>39918</v>
          </cell>
          <cell r="CR31">
            <v>120</v>
          </cell>
          <cell r="CS31">
            <v>8.4139999999999997</v>
          </cell>
          <cell r="CT31">
            <v>8.4139999999999997</v>
          </cell>
          <cell r="CU31">
            <v>39918</v>
          </cell>
          <cell r="CV31">
            <v>95.438000000000002</v>
          </cell>
          <cell r="CW31">
            <v>7.7750000000000004</v>
          </cell>
          <cell r="CX31">
            <v>7.8090000000000002</v>
          </cell>
          <cell r="CY31">
            <v>39918</v>
          </cell>
          <cell r="CZ31">
            <v>102.4</v>
          </cell>
          <cell r="DA31">
            <v>7.0330000000000004</v>
          </cell>
          <cell r="DB31">
            <v>7.0330000000000004</v>
          </cell>
        </row>
        <row r="32">
          <cell r="D32">
            <v>39919</v>
          </cell>
          <cell r="E32" t="str">
            <v>#N/A N.A.</v>
          </cell>
          <cell r="F32" t="str">
            <v>#N/A N.A.</v>
          </cell>
          <cell r="G32" t="str">
            <v>#N/A N.A.</v>
          </cell>
          <cell r="H32">
            <v>39919</v>
          </cell>
          <cell r="I32" t="str">
            <v>#N/A N.A.</v>
          </cell>
          <cell r="J32" t="str">
            <v>#N/A N.A.</v>
          </cell>
          <cell r="K32" t="str">
            <v>#N/A N.A.</v>
          </cell>
          <cell r="L32">
            <v>39919</v>
          </cell>
          <cell r="M32" t="str">
            <v>#N/A N.A.</v>
          </cell>
          <cell r="N32" t="str">
            <v>#N/A N.A.</v>
          </cell>
          <cell r="O32" t="str">
            <v>#N/A N.A.</v>
          </cell>
          <cell r="P32">
            <v>39919</v>
          </cell>
          <cell r="Q32">
            <v>100.5111</v>
          </cell>
          <cell r="R32">
            <v>-78.085999999999999</v>
          </cell>
          <cell r="S32">
            <v>-38.012</v>
          </cell>
          <cell r="T32">
            <v>39919</v>
          </cell>
          <cell r="U32">
            <v>103.07510000000001</v>
          </cell>
          <cell r="V32">
            <v>7.8070000000000004</v>
          </cell>
          <cell r="W32">
            <v>7.8559999999999999</v>
          </cell>
          <cell r="X32">
            <v>39919</v>
          </cell>
          <cell r="Y32">
            <v>110</v>
          </cell>
          <cell r="Z32">
            <v>2.125</v>
          </cell>
          <cell r="AA32">
            <v>2.125</v>
          </cell>
          <cell r="AB32">
            <v>39919</v>
          </cell>
          <cell r="AC32">
            <v>107.839</v>
          </cell>
          <cell r="AD32">
            <v>5.4879999999999995</v>
          </cell>
          <cell r="AE32">
            <v>5.5529999999999999</v>
          </cell>
          <cell r="AF32">
            <v>39919</v>
          </cell>
          <cell r="AG32">
            <v>113.089</v>
          </cell>
          <cell r="AH32">
            <v>4.8140000000000001</v>
          </cell>
          <cell r="AI32">
            <v>4.93</v>
          </cell>
          <cell r="AJ32">
            <v>39919</v>
          </cell>
          <cell r="AK32">
            <v>115.5</v>
          </cell>
          <cell r="AL32">
            <v>3.9990000000000001</v>
          </cell>
          <cell r="AM32">
            <v>3.9990000000000001</v>
          </cell>
          <cell r="AN32">
            <v>39919</v>
          </cell>
          <cell r="AO32">
            <v>119</v>
          </cell>
          <cell r="AP32">
            <v>5.0919999999999996</v>
          </cell>
          <cell r="AQ32">
            <v>5.0919999999999996</v>
          </cell>
          <cell r="AU32">
            <v>39919</v>
          </cell>
          <cell r="AV32">
            <v>113.5</v>
          </cell>
          <cell r="AW32">
            <v>5.4480000000000004</v>
          </cell>
          <cell r="AX32">
            <v>5.4480000000000004</v>
          </cell>
          <cell r="AY32">
            <v>39919</v>
          </cell>
          <cell r="AZ32">
            <v>106.476</v>
          </cell>
          <cell r="BA32">
            <v>10.542</v>
          </cell>
          <cell r="BB32">
            <v>10.555</v>
          </cell>
          <cell r="BC32">
            <v>39919</v>
          </cell>
          <cell r="BD32">
            <v>91</v>
          </cell>
          <cell r="BE32">
            <v>4.4850000000000003</v>
          </cell>
          <cell r="BF32">
            <v>4.4850000000000003</v>
          </cell>
          <cell r="BG32">
            <v>39919</v>
          </cell>
          <cell r="BH32">
            <v>109.134</v>
          </cell>
          <cell r="BI32">
            <v>6.9889999999999999</v>
          </cell>
          <cell r="BJ32">
            <v>7.0780000000000003</v>
          </cell>
          <cell r="BO32">
            <v>39919</v>
          </cell>
          <cell r="BP32">
            <v>113.247</v>
          </cell>
          <cell r="BQ32">
            <v>6.399</v>
          </cell>
          <cell r="BR32">
            <v>6.399</v>
          </cell>
          <cell r="BS32">
            <v>39919</v>
          </cell>
          <cell r="BT32">
            <v>103.5</v>
          </cell>
          <cell r="BU32">
            <v>6.7850000000000001</v>
          </cell>
          <cell r="BV32">
            <v>6.7850000000000001</v>
          </cell>
          <cell r="BW32">
            <v>39919</v>
          </cell>
          <cell r="BX32">
            <v>130.25</v>
          </cell>
          <cell r="BY32">
            <v>7.6020000000000003</v>
          </cell>
          <cell r="BZ32">
            <v>7.6020000000000003</v>
          </cell>
          <cell r="CA32">
            <v>39919</v>
          </cell>
          <cell r="CB32">
            <v>104.75</v>
          </cell>
          <cell r="CC32">
            <v>7.59</v>
          </cell>
          <cell r="CD32">
            <v>7.59</v>
          </cell>
          <cell r="CE32">
            <v>39919</v>
          </cell>
          <cell r="CF32">
            <v>103.401</v>
          </cell>
          <cell r="CG32">
            <v>8.0109999999999992</v>
          </cell>
          <cell r="CH32">
            <v>8.0630000000000006</v>
          </cell>
          <cell r="CI32">
            <v>39919</v>
          </cell>
          <cell r="CJ32">
            <v>92.790999999999997</v>
          </cell>
          <cell r="CK32">
            <v>10.759</v>
          </cell>
          <cell r="CL32">
            <v>10.791</v>
          </cell>
          <cell r="CM32">
            <v>39919</v>
          </cell>
          <cell r="CN32">
            <v>131.613</v>
          </cell>
          <cell r="CO32">
            <v>8.4649999999999999</v>
          </cell>
          <cell r="CP32">
            <v>8.4649999999999999</v>
          </cell>
          <cell r="CQ32">
            <v>39919</v>
          </cell>
          <cell r="CR32">
            <v>121</v>
          </cell>
          <cell r="CS32">
            <v>8.33</v>
          </cell>
          <cell r="CT32">
            <v>8.33</v>
          </cell>
          <cell r="CU32">
            <v>39919</v>
          </cell>
          <cell r="CV32">
            <v>96.59</v>
          </cell>
          <cell r="CW32">
            <v>7.6710000000000003</v>
          </cell>
          <cell r="CX32">
            <v>7.7050000000000001</v>
          </cell>
          <cell r="CY32">
            <v>39919</v>
          </cell>
          <cell r="CZ32">
            <v>103</v>
          </cell>
          <cell r="DA32">
            <v>6.95</v>
          </cell>
          <cell r="DB32">
            <v>6.95</v>
          </cell>
        </row>
        <row r="33">
          <cell r="D33">
            <v>39920</v>
          </cell>
          <cell r="E33" t="str">
            <v>#N/A N.A.</v>
          </cell>
          <cell r="F33" t="str">
            <v>#N/A N.A.</v>
          </cell>
          <cell r="G33" t="str">
            <v>#N/A N.A.</v>
          </cell>
          <cell r="H33">
            <v>39920</v>
          </cell>
          <cell r="I33" t="str">
            <v>#N/A N.A.</v>
          </cell>
          <cell r="J33" t="str">
            <v>#N/A N.A.</v>
          </cell>
          <cell r="K33" t="str">
            <v>#N/A N.A.</v>
          </cell>
          <cell r="L33">
            <v>39920</v>
          </cell>
          <cell r="M33" t="str">
            <v>#N/A N.A.</v>
          </cell>
          <cell r="N33" t="str">
            <v>#N/A N.A.</v>
          </cell>
          <cell r="O33" t="str">
            <v>#N/A N.A.</v>
          </cell>
          <cell r="P33">
            <v>39920</v>
          </cell>
          <cell r="Q33">
            <v>100.4872</v>
          </cell>
          <cell r="R33">
            <v>-157.25700000000001</v>
          </cell>
          <cell r="S33">
            <v>-77.116</v>
          </cell>
          <cell r="T33">
            <v>39920</v>
          </cell>
          <cell r="U33">
            <v>103.0244</v>
          </cell>
          <cell r="V33">
            <v>7.8540000000000001</v>
          </cell>
          <cell r="W33">
            <v>7.9039999999999999</v>
          </cell>
          <cell r="X33">
            <v>39920</v>
          </cell>
          <cell r="Y33">
            <v>110</v>
          </cell>
          <cell r="Z33">
            <v>2.1070000000000002</v>
          </cell>
          <cell r="AA33">
            <v>2.1070000000000002</v>
          </cell>
          <cell r="AB33">
            <v>39920</v>
          </cell>
          <cell r="AC33">
            <v>107.532</v>
          </cell>
          <cell r="AD33">
            <v>5.6420000000000003</v>
          </cell>
          <cell r="AE33">
            <v>5.7670000000000003</v>
          </cell>
          <cell r="AF33">
            <v>39920</v>
          </cell>
          <cell r="AG33">
            <v>113.1</v>
          </cell>
          <cell r="AH33">
            <v>4.8010000000000002</v>
          </cell>
          <cell r="AI33">
            <v>4.9169999999999998</v>
          </cell>
          <cell r="AJ33">
            <v>39920</v>
          </cell>
          <cell r="AK33">
            <v>115.5</v>
          </cell>
          <cell r="AL33">
            <v>3.9929999999999999</v>
          </cell>
          <cell r="AM33">
            <v>3.9929999999999999</v>
          </cell>
          <cell r="AN33">
            <v>39920</v>
          </cell>
          <cell r="AO33">
            <v>120.25</v>
          </cell>
          <cell r="AP33">
            <v>4.7569999999999997</v>
          </cell>
          <cell r="AQ33">
            <v>4.7569999999999997</v>
          </cell>
          <cell r="AU33">
            <v>39920</v>
          </cell>
          <cell r="AV33">
            <v>113.375</v>
          </cell>
          <cell r="AW33">
            <v>5.4710000000000001</v>
          </cell>
          <cell r="AX33">
            <v>5.4710000000000001</v>
          </cell>
          <cell r="AY33">
            <v>39920</v>
          </cell>
          <cell r="AZ33">
            <v>106.476</v>
          </cell>
          <cell r="BA33">
            <v>10.541</v>
          </cell>
          <cell r="BB33">
            <v>10.554</v>
          </cell>
          <cell r="BC33">
            <v>39920</v>
          </cell>
          <cell r="BD33">
            <v>90.75</v>
          </cell>
          <cell r="BE33">
            <v>4.5259999999999998</v>
          </cell>
          <cell r="BF33">
            <v>4.5259999999999998</v>
          </cell>
          <cell r="BG33">
            <v>39920</v>
          </cell>
          <cell r="BH33">
            <v>109.426</v>
          </cell>
          <cell r="BI33">
            <v>6.9370000000000003</v>
          </cell>
          <cell r="BJ33">
            <v>7.0259999999999998</v>
          </cell>
          <cell r="BO33">
            <v>39920</v>
          </cell>
          <cell r="BP33">
            <v>113.47199999999999</v>
          </cell>
          <cell r="BQ33">
            <v>6.3620000000000001</v>
          </cell>
          <cell r="BR33">
            <v>6.3620000000000001</v>
          </cell>
          <cell r="BS33">
            <v>39920</v>
          </cell>
          <cell r="BT33">
            <v>105</v>
          </cell>
          <cell r="BU33">
            <v>6.5410000000000004</v>
          </cell>
          <cell r="BV33">
            <v>6.5410000000000004</v>
          </cell>
          <cell r="BW33">
            <v>39920</v>
          </cell>
          <cell r="BX33">
            <v>131</v>
          </cell>
          <cell r="BY33">
            <v>7.516</v>
          </cell>
          <cell r="BZ33">
            <v>7.516</v>
          </cell>
          <cell r="CA33">
            <v>39920</v>
          </cell>
          <cell r="CB33">
            <v>105</v>
          </cell>
          <cell r="CC33">
            <v>7.5620000000000003</v>
          </cell>
          <cell r="CD33">
            <v>7.5620000000000003</v>
          </cell>
          <cell r="CE33">
            <v>39920</v>
          </cell>
          <cell r="CF33">
            <v>104.428</v>
          </cell>
          <cell r="CG33">
            <v>7.9050000000000002</v>
          </cell>
          <cell r="CH33">
            <v>7.9569999999999999</v>
          </cell>
          <cell r="CI33">
            <v>39920</v>
          </cell>
          <cell r="CJ33">
            <v>92.790999999999997</v>
          </cell>
          <cell r="CK33">
            <v>10.759</v>
          </cell>
          <cell r="CL33">
            <v>10.792</v>
          </cell>
          <cell r="CM33">
            <v>39920</v>
          </cell>
          <cell r="CN33">
            <v>131.61199999999999</v>
          </cell>
          <cell r="CO33">
            <v>8.4649999999999999</v>
          </cell>
          <cell r="CP33">
            <v>8.4649999999999999</v>
          </cell>
          <cell r="CQ33">
            <v>39920</v>
          </cell>
          <cell r="CR33">
            <v>123</v>
          </cell>
          <cell r="CS33">
            <v>8.1649999999999991</v>
          </cell>
          <cell r="CT33">
            <v>8.1649999999999991</v>
          </cell>
          <cell r="CU33">
            <v>39920</v>
          </cell>
          <cell r="CV33">
            <v>97.010999999999996</v>
          </cell>
          <cell r="CW33">
            <v>7.633</v>
          </cell>
          <cell r="CX33">
            <v>7.6550000000000002</v>
          </cell>
          <cell r="CY33">
            <v>39920</v>
          </cell>
          <cell r="CZ33">
            <v>103</v>
          </cell>
          <cell r="DA33">
            <v>6.95</v>
          </cell>
          <cell r="DB33">
            <v>6.95</v>
          </cell>
        </row>
        <row r="34">
          <cell r="D34">
            <v>39921</v>
          </cell>
          <cell r="E34" t="str">
            <v>#N/A N.A.</v>
          </cell>
          <cell r="F34" t="str">
            <v>#N/A N.A.</v>
          </cell>
          <cell r="G34" t="str">
            <v>#N/A N.A.</v>
          </cell>
          <cell r="H34">
            <v>39921</v>
          </cell>
          <cell r="I34" t="str">
            <v>#N/A N.A.</v>
          </cell>
          <cell r="J34" t="str">
            <v>#N/A N.A.</v>
          </cell>
          <cell r="K34" t="str">
            <v>#N/A N.A.</v>
          </cell>
          <cell r="L34">
            <v>39921</v>
          </cell>
          <cell r="M34" t="str">
            <v>#N/A N.A.</v>
          </cell>
          <cell r="N34" t="str">
            <v>#N/A N.A.</v>
          </cell>
          <cell r="O34" t="str">
            <v>#N/A N.A.</v>
          </cell>
          <cell r="P34">
            <v>39921</v>
          </cell>
          <cell r="Q34">
            <v>100.4872</v>
          </cell>
          <cell r="R34">
            <v>-157.25700000000001</v>
          </cell>
          <cell r="S34">
            <v>-77.116</v>
          </cell>
          <cell r="T34">
            <v>39921</v>
          </cell>
          <cell r="U34">
            <v>103.0244</v>
          </cell>
          <cell r="V34">
            <v>7.8540000000000001</v>
          </cell>
          <cell r="W34">
            <v>7.9039999999999999</v>
          </cell>
          <cell r="X34">
            <v>39921</v>
          </cell>
          <cell r="Y34">
            <v>110</v>
          </cell>
          <cell r="Z34">
            <v>2.1070000000000002</v>
          </cell>
          <cell r="AA34">
            <v>2.1070000000000002</v>
          </cell>
          <cell r="AB34">
            <v>39921</v>
          </cell>
          <cell r="AC34">
            <v>107.532</v>
          </cell>
          <cell r="AD34">
            <v>5.6420000000000003</v>
          </cell>
          <cell r="AE34">
            <v>5.7670000000000003</v>
          </cell>
          <cell r="AF34">
            <v>39921</v>
          </cell>
          <cell r="AG34">
            <v>113.1</v>
          </cell>
          <cell r="AH34">
            <v>4.8010000000000002</v>
          </cell>
          <cell r="AI34">
            <v>4.9169999999999998</v>
          </cell>
          <cell r="AJ34">
            <v>39921</v>
          </cell>
          <cell r="AK34">
            <v>115.5</v>
          </cell>
          <cell r="AL34">
            <v>3.9929999999999999</v>
          </cell>
          <cell r="AM34">
            <v>3.9929999999999999</v>
          </cell>
          <cell r="AN34">
            <v>39921</v>
          </cell>
          <cell r="AO34">
            <v>120.25</v>
          </cell>
          <cell r="AP34">
            <v>4.7569999999999997</v>
          </cell>
          <cell r="AQ34">
            <v>4.7569999999999997</v>
          </cell>
          <cell r="AU34">
            <v>39921</v>
          </cell>
          <cell r="AV34">
            <v>113.375</v>
          </cell>
          <cell r="AW34">
            <v>5.4710000000000001</v>
          </cell>
          <cell r="AX34">
            <v>5.4710000000000001</v>
          </cell>
          <cell r="AY34">
            <v>39921</v>
          </cell>
          <cell r="AZ34">
            <v>106.476</v>
          </cell>
          <cell r="BA34">
            <v>10.541</v>
          </cell>
          <cell r="BB34">
            <v>10.554</v>
          </cell>
          <cell r="BC34">
            <v>39921</v>
          </cell>
          <cell r="BD34">
            <v>90.75</v>
          </cell>
          <cell r="BE34">
            <v>4.5259999999999998</v>
          </cell>
          <cell r="BF34">
            <v>4.5259999999999998</v>
          </cell>
          <cell r="BG34">
            <v>39921</v>
          </cell>
          <cell r="BH34">
            <v>109.426</v>
          </cell>
          <cell r="BI34">
            <v>6.9370000000000003</v>
          </cell>
          <cell r="BJ34">
            <v>7.0259999999999998</v>
          </cell>
          <cell r="BO34">
            <v>39921</v>
          </cell>
          <cell r="BP34">
            <v>113.47199999999999</v>
          </cell>
          <cell r="BQ34">
            <v>6.3620000000000001</v>
          </cell>
          <cell r="BR34">
            <v>6.3620000000000001</v>
          </cell>
          <cell r="BS34">
            <v>39921</v>
          </cell>
          <cell r="BT34">
            <v>105</v>
          </cell>
          <cell r="BU34">
            <v>6.5410000000000004</v>
          </cell>
          <cell r="BV34">
            <v>6.5410000000000004</v>
          </cell>
          <cell r="BW34">
            <v>39921</v>
          </cell>
          <cell r="BX34">
            <v>131</v>
          </cell>
          <cell r="BY34">
            <v>7.516</v>
          </cell>
          <cell r="BZ34">
            <v>7.516</v>
          </cell>
          <cell r="CA34">
            <v>39921</v>
          </cell>
          <cell r="CB34">
            <v>105</v>
          </cell>
          <cell r="CC34">
            <v>7.5620000000000003</v>
          </cell>
          <cell r="CD34">
            <v>7.5620000000000003</v>
          </cell>
          <cell r="CE34">
            <v>39921</v>
          </cell>
          <cell r="CF34">
            <v>104.428</v>
          </cell>
          <cell r="CG34">
            <v>7.9050000000000002</v>
          </cell>
          <cell r="CH34">
            <v>7.9569999999999999</v>
          </cell>
          <cell r="CI34">
            <v>39921</v>
          </cell>
          <cell r="CJ34">
            <v>92.790999999999997</v>
          </cell>
          <cell r="CK34">
            <v>10.759</v>
          </cell>
          <cell r="CL34">
            <v>10.792</v>
          </cell>
          <cell r="CM34">
            <v>39921</v>
          </cell>
          <cell r="CN34">
            <v>131.61199999999999</v>
          </cell>
          <cell r="CO34">
            <v>8.4649999999999999</v>
          </cell>
          <cell r="CP34">
            <v>8.4649999999999999</v>
          </cell>
          <cell r="CQ34">
            <v>39921</v>
          </cell>
          <cell r="CR34">
            <v>123</v>
          </cell>
          <cell r="CS34">
            <v>8.1649999999999991</v>
          </cell>
          <cell r="CT34">
            <v>8.1649999999999991</v>
          </cell>
          <cell r="CU34">
            <v>39921</v>
          </cell>
          <cell r="CV34">
            <v>97.010999999999996</v>
          </cell>
          <cell r="CW34">
            <v>7.633</v>
          </cell>
          <cell r="CX34">
            <v>7.6550000000000002</v>
          </cell>
          <cell r="CY34">
            <v>39921</v>
          </cell>
          <cell r="CZ34">
            <v>103</v>
          </cell>
          <cell r="DA34">
            <v>6.95</v>
          </cell>
          <cell r="DB34">
            <v>6.95</v>
          </cell>
        </row>
        <row r="35">
          <cell r="D35">
            <v>39922</v>
          </cell>
          <cell r="E35" t="str">
            <v>#N/A N.A.</v>
          </cell>
          <cell r="F35" t="str">
            <v>#N/A N.A.</v>
          </cell>
          <cell r="G35" t="str">
            <v>#N/A N.A.</v>
          </cell>
          <cell r="H35">
            <v>39922</v>
          </cell>
          <cell r="I35" t="str">
            <v>#N/A N.A.</v>
          </cell>
          <cell r="J35" t="str">
            <v>#N/A N.A.</v>
          </cell>
          <cell r="K35" t="str">
            <v>#N/A N.A.</v>
          </cell>
          <cell r="L35">
            <v>39922</v>
          </cell>
          <cell r="M35" t="str">
            <v>#N/A N.A.</v>
          </cell>
          <cell r="N35" t="str">
            <v>#N/A N.A.</v>
          </cell>
          <cell r="O35" t="str">
            <v>#N/A N.A.</v>
          </cell>
          <cell r="P35">
            <v>39922</v>
          </cell>
          <cell r="Q35">
            <v>100.4872</v>
          </cell>
          <cell r="R35">
            <v>-157.25700000000001</v>
          </cell>
          <cell r="S35">
            <v>-77.116</v>
          </cell>
          <cell r="T35">
            <v>39922</v>
          </cell>
          <cell r="U35">
            <v>103.0244</v>
          </cell>
          <cell r="V35">
            <v>7.8540000000000001</v>
          </cell>
          <cell r="W35">
            <v>7.9039999999999999</v>
          </cell>
          <cell r="X35">
            <v>39922</v>
          </cell>
          <cell r="Y35">
            <v>110</v>
          </cell>
          <cell r="Z35">
            <v>2.1070000000000002</v>
          </cell>
          <cell r="AA35">
            <v>2.1070000000000002</v>
          </cell>
          <cell r="AB35">
            <v>39922</v>
          </cell>
          <cell r="AC35">
            <v>107.532</v>
          </cell>
          <cell r="AD35">
            <v>5.6420000000000003</v>
          </cell>
          <cell r="AE35">
            <v>5.7670000000000003</v>
          </cell>
          <cell r="AF35">
            <v>39922</v>
          </cell>
          <cell r="AG35">
            <v>113.1</v>
          </cell>
          <cell r="AH35">
            <v>4.8010000000000002</v>
          </cell>
          <cell r="AI35">
            <v>4.9169999999999998</v>
          </cell>
          <cell r="AJ35">
            <v>39922</v>
          </cell>
          <cell r="AK35">
            <v>115.5</v>
          </cell>
          <cell r="AL35">
            <v>3.9929999999999999</v>
          </cell>
          <cell r="AM35">
            <v>3.9929999999999999</v>
          </cell>
          <cell r="AN35">
            <v>39922</v>
          </cell>
          <cell r="AO35">
            <v>120.25</v>
          </cell>
          <cell r="AP35">
            <v>4.7569999999999997</v>
          </cell>
          <cell r="AQ35">
            <v>4.7569999999999997</v>
          </cell>
          <cell r="AU35">
            <v>39922</v>
          </cell>
          <cell r="AV35">
            <v>113.375</v>
          </cell>
          <cell r="AW35">
            <v>5.4710000000000001</v>
          </cell>
          <cell r="AX35">
            <v>5.4710000000000001</v>
          </cell>
          <cell r="AY35">
            <v>39922</v>
          </cell>
          <cell r="AZ35">
            <v>106.476</v>
          </cell>
          <cell r="BA35">
            <v>10.541</v>
          </cell>
          <cell r="BB35">
            <v>10.554</v>
          </cell>
          <cell r="BC35">
            <v>39922</v>
          </cell>
          <cell r="BD35">
            <v>90.75</v>
          </cell>
          <cell r="BE35">
            <v>4.5259999999999998</v>
          </cell>
          <cell r="BF35">
            <v>4.5259999999999998</v>
          </cell>
          <cell r="BG35">
            <v>39922</v>
          </cell>
          <cell r="BH35">
            <v>109.426</v>
          </cell>
          <cell r="BI35">
            <v>6.9370000000000003</v>
          </cell>
          <cell r="BJ35">
            <v>7.0259999999999998</v>
          </cell>
          <cell r="BO35">
            <v>39922</v>
          </cell>
          <cell r="BP35">
            <v>113.47199999999999</v>
          </cell>
          <cell r="BQ35">
            <v>6.3620000000000001</v>
          </cell>
          <cell r="BR35">
            <v>6.3620000000000001</v>
          </cell>
          <cell r="BS35">
            <v>39922</v>
          </cell>
          <cell r="BT35">
            <v>105</v>
          </cell>
          <cell r="BU35">
            <v>6.5410000000000004</v>
          </cell>
          <cell r="BV35">
            <v>6.5410000000000004</v>
          </cell>
          <cell r="BW35">
            <v>39922</v>
          </cell>
          <cell r="BX35">
            <v>131</v>
          </cell>
          <cell r="BY35">
            <v>7.516</v>
          </cell>
          <cell r="BZ35">
            <v>7.516</v>
          </cell>
          <cell r="CA35">
            <v>39922</v>
          </cell>
          <cell r="CB35">
            <v>105</v>
          </cell>
          <cell r="CC35">
            <v>7.5620000000000003</v>
          </cell>
          <cell r="CD35">
            <v>7.5620000000000003</v>
          </cell>
          <cell r="CE35">
            <v>39922</v>
          </cell>
          <cell r="CF35">
            <v>104.428</v>
          </cell>
          <cell r="CG35">
            <v>7.9050000000000002</v>
          </cell>
          <cell r="CH35">
            <v>7.9569999999999999</v>
          </cell>
          <cell r="CI35">
            <v>39922</v>
          </cell>
          <cell r="CJ35">
            <v>92.790999999999997</v>
          </cell>
          <cell r="CK35">
            <v>10.759</v>
          </cell>
          <cell r="CL35">
            <v>10.792</v>
          </cell>
          <cell r="CM35">
            <v>39922</v>
          </cell>
          <cell r="CN35">
            <v>131.61199999999999</v>
          </cell>
          <cell r="CO35">
            <v>8.4649999999999999</v>
          </cell>
          <cell r="CP35">
            <v>8.4649999999999999</v>
          </cell>
          <cell r="CQ35">
            <v>39922</v>
          </cell>
          <cell r="CR35">
            <v>123</v>
          </cell>
          <cell r="CS35">
            <v>8.1649999999999991</v>
          </cell>
          <cell r="CT35">
            <v>8.1649999999999991</v>
          </cell>
          <cell r="CU35">
            <v>39922</v>
          </cell>
          <cell r="CV35">
            <v>97.010999999999996</v>
          </cell>
          <cell r="CW35">
            <v>7.633</v>
          </cell>
          <cell r="CX35">
            <v>7.6550000000000002</v>
          </cell>
          <cell r="CY35">
            <v>39922</v>
          </cell>
          <cell r="CZ35">
            <v>103</v>
          </cell>
          <cell r="DA35">
            <v>6.95</v>
          </cell>
          <cell r="DB35">
            <v>6.95</v>
          </cell>
        </row>
        <row r="36">
          <cell r="D36">
            <v>39923</v>
          </cell>
          <cell r="E36" t="str">
            <v>#N/A N.A.</v>
          </cell>
          <cell r="F36" t="str">
            <v>#N/A N.A.</v>
          </cell>
          <cell r="G36" t="str">
            <v>#N/A N.A.</v>
          </cell>
          <cell r="H36">
            <v>39923</v>
          </cell>
          <cell r="I36" t="str">
            <v>#N/A N.A.</v>
          </cell>
          <cell r="J36" t="str">
            <v>#N/A N.A.</v>
          </cell>
          <cell r="K36" t="str">
            <v>#N/A N.A.</v>
          </cell>
          <cell r="L36">
            <v>39923</v>
          </cell>
          <cell r="M36" t="str">
            <v>#N/A N.A.</v>
          </cell>
          <cell r="N36" t="str">
            <v>#N/A N.A.</v>
          </cell>
          <cell r="O36" t="str">
            <v>#N/A N.A.</v>
          </cell>
          <cell r="P36">
            <v>39923</v>
          </cell>
          <cell r="Q36">
            <v>100.23699999999999</v>
          </cell>
          <cell r="R36">
            <v>-71.912999999999997</v>
          </cell>
          <cell r="S36">
            <v>13.763999999999999</v>
          </cell>
          <cell r="T36">
            <v>39923</v>
          </cell>
          <cell r="U36">
            <v>103.0189</v>
          </cell>
          <cell r="V36">
            <v>7.8479999999999999</v>
          </cell>
          <cell r="W36">
            <v>7.8970000000000002</v>
          </cell>
          <cell r="X36">
            <v>39923</v>
          </cell>
          <cell r="Y36">
            <v>109.75</v>
          </cell>
          <cell r="Z36">
            <v>2.286</v>
          </cell>
          <cell r="AA36">
            <v>2.286</v>
          </cell>
          <cell r="AB36">
            <v>39923</v>
          </cell>
          <cell r="AC36">
            <v>107.604</v>
          </cell>
          <cell r="AD36">
            <v>5.5990000000000002</v>
          </cell>
          <cell r="AE36">
            <v>5.7240000000000002</v>
          </cell>
          <cell r="AF36">
            <v>39923</v>
          </cell>
          <cell r="AG36">
            <v>112.998</v>
          </cell>
          <cell r="AH36">
            <v>4.8410000000000002</v>
          </cell>
          <cell r="AI36">
            <v>4.9580000000000002</v>
          </cell>
          <cell r="AJ36">
            <v>39923</v>
          </cell>
          <cell r="AK36">
            <v>115</v>
          </cell>
          <cell r="AL36">
            <v>4.1660000000000004</v>
          </cell>
          <cell r="AM36">
            <v>4.1660000000000004</v>
          </cell>
          <cell r="AN36">
            <v>39923</v>
          </cell>
          <cell r="AO36">
            <v>119.8</v>
          </cell>
          <cell r="AP36">
            <v>4.8730000000000002</v>
          </cell>
          <cell r="AQ36">
            <v>4.8730000000000002</v>
          </cell>
          <cell r="AU36">
            <v>39923</v>
          </cell>
          <cell r="AV36">
            <v>112.75</v>
          </cell>
          <cell r="AW36">
            <v>5.59</v>
          </cell>
          <cell r="AX36">
            <v>5.59</v>
          </cell>
          <cell r="AY36">
            <v>39923</v>
          </cell>
          <cell r="AZ36">
            <v>106.476</v>
          </cell>
          <cell r="BA36">
            <v>10.541</v>
          </cell>
          <cell r="BB36">
            <v>10.554</v>
          </cell>
          <cell r="BC36">
            <v>39923</v>
          </cell>
          <cell r="BD36">
            <v>90.5</v>
          </cell>
          <cell r="BE36">
            <v>4.5709999999999997</v>
          </cell>
          <cell r="BF36">
            <v>4.5709999999999997</v>
          </cell>
          <cell r="BG36">
            <v>39923</v>
          </cell>
          <cell r="BH36">
            <v>109.426</v>
          </cell>
          <cell r="BI36">
            <v>6.9370000000000003</v>
          </cell>
          <cell r="BJ36">
            <v>7.0250000000000004</v>
          </cell>
          <cell r="BO36">
            <v>39923</v>
          </cell>
          <cell r="BP36">
            <v>113.18899999999999</v>
          </cell>
          <cell r="BQ36">
            <v>6.4059999999999997</v>
          </cell>
          <cell r="BR36">
            <v>6.4059999999999997</v>
          </cell>
          <cell r="BS36">
            <v>39923</v>
          </cell>
          <cell r="BT36">
            <v>103.5</v>
          </cell>
          <cell r="BU36">
            <v>6.7850000000000001</v>
          </cell>
          <cell r="BV36">
            <v>6.7850000000000001</v>
          </cell>
          <cell r="BW36">
            <v>39923</v>
          </cell>
          <cell r="BX36">
            <v>129</v>
          </cell>
          <cell r="BY36">
            <v>7.7439999999999998</v>
          </cell>
          <cell r="BZ36">
            <v>7.7439999999999998</v>
          </cell>
          <cell r="CA36">
            <v>39923</v>
          </cell>
          <cell r="CB36">
            <v>104.5</v>
          </cell>
          <cell r="CC36">
            <v>7.617</v>
          </cell>
          <cell r="CD36">
            <v>7.617</v>
          </cell>
          <cell r="CE36">
            <v>39923</v>
          </cell>
          <cell r="CF36">
            <v>103.92</v>
          </cell>
          <cell r="CG36">
            <v>7.9569999999999999</v>
          </cell>
          <cell r="CH36">
            <v>8.0090000000000003</v>
          </cell>
          <cell r="CI36">
            <v>39923</v>
          </cell>
          <cell r="CJ36">
            <v>92.790999999999997</v>
          </cell>
          <cell r="CK36">
            <v>10.759</v>
          </cell>
          <cell r="CL36">
            <v>10.792</v>
          </cell>
          <cell r="CM36">
            <v>39923</v>
          </cell>
          <cell r="CN36">
            <v>132.33199999999999</v>
          </cell>
          <cell r="CO36">
            <v>8.4019999999999992</v>
          </cell>
          <cell r="CP36">
            <v>8.4019999999999992</v>
          </cell>
          <cell r="CQ36">
            <v>39923</v>
          </cell>
          <cell r="CR36">
            <v>122.5</v>
          </cell>
          <cell r="CS36">
            <v>8.2059999999999995</v>
          </cell>
          <cell r="CT36">
            <v>8.2059999999999995</v>
          </cell>
          <cell r="CU36">
            <v>39923</v>
          </cell>
          <cell r="CV36">
            <v>96</v>
          </cell>
          <cell r="CW36">
            <v>7.7240000000000002</v>
          </cell>
          <cell r="CX36">
            <v>7.758</v>
          </cell>
          <cell r="CY36">
            <v>39923</v>
          </cell>
          <cell r="CZ36">
            <v>101.8</v>
          </cell>
          <cell r="DA36">
            <v>7.117</v>
          </cell>
          <cell r="DB36">
            <v>7.117</v>
          </cell>
        </row>
        <row r="37">
          <cell r="D37">
            <v>39924</v>
          </cell>
          <cell r="E37" t="str">
            <v>#N/A N.A.</v>
          </cell>
          <cell r="F37" t="str">
            <v>#N/A N.A.</v>
          </cell>
          <cell r="G37" t="str">
            <v>#N/A N.A.</v>
          </cell>
          <cell r="H37">
            <v>39924</v>
          </cell>
          <cell r="I37" t="str">
            <v>#N/A N.A.</v>
          </cell>
          <cell r="J37" t="str">
            <v>#N/A N.A.</v>
          </cell>
          <cell r="K37" t="str">
            <v>#N/A N.A.</v>
          </cell>
          <cell r="L37">
            <v>39924</v>
          </cell>
          <cell r="M37" t="str">
            <v>#N/A N.A.</v>
          </cell>
          <cell r="N37" t="str">
            <v>#N/A N.A.</v>
          </cell>
          <cell r="O37" t="str">
            <v>#N/A N.A.</v>
          </cell>
          <cell r="P37">
            <v>39924</v>
          </cell>
          <cell r="Q37">
            <v>100.175</v>
          </cell>
          <cell r="R37">
            <v>-50.703000000000003</v>
          </cell>
          <cell r="S37">
            <v>9.2989999999999995</v>
          </cell>
          <cell r="T37">
            <v>39924</v>
          </cell>
          <cell r="U37">
            <v>103.1181</v>
          </cell>
          <cell r="V37">
            <v>7.7160000000000002</v>
          </cell>
          <cell r="W37">
            <v>7.766</v>
          </cell>
          <cell r="X37">
            <v>39924</v>
          </cell>
          <cell r="Y37">
            <v>109.75</v>
          </cell>
          <cell r="Z37">
            <v>2.2679999999999998</v>
          </cell>
          <cell r="AA37">
            <v>2.2679999999999998</v>
          </cell>
          <cell r="AB37">
            <v>39924</v>
          </cell>
          <cell r="AC37">
            <v>107.583</v>
          </cell>
          <cell r="AD37">
            <v>5.6050000000000004</v>
          </cell>
          <cell r="AE37">
            <v>5.73</v>
          </cell>
          <cell r="AF37">
            <v>39924</v>
          </cell>
          <cell r="AG37">
            <v>113.048</v>
          </cell>
          <cell r="AH37">
            <v>4.8109999999999999</v>
          </cell>
          <cell r="AI37">
            <v>4.9269999999999996</v>
          </cell>
          <cell r="AJ37">
            <v>39924</v>
          </cell>
          <cell r="AK37">
            <v>115.5</v>
          </cell>
          <cell r="AL37">
            <v>3.9830000000000001</v>
          </cell>
          <cell r="AM37">
            <v>3.9830000000000001</v>
          </cell>
          <cell r="AN37">
            <v>39924</v>
          </cell>
          <cell r="AO37">
            <v>120.15</v>
          </cell>
          <cell r="AP37">
            <v>4.7759999999999998</v>
          </cell>
          <cell r="AQ37">
            <v>4.7759999999999998</v>
          </cell>
          <cell r="AU37">
            <v>39924</v>
          </cell>
          <cell r="AV37">
            <v>112.5</v>
          </cell>
          <cell r="AW37">
            <v>5.6379999999999999</v>
          </cell>
          <cell r="AX37">
            <v>5.6379999999999999</v>
          </cell>
          <cell r="AY37">
            <v>39924</v>
          </cell>
          <cell r="AZ37">
            <v>106.476</v>
          </cell>
          <cell r="BA37">
            <v>10.541</v>
          </cell>
          <cell r="BB37">
            <v>10.554</v>
          </cell>
          <cell r="BC37">
            <v>39924</v>
          </cell>
          <cell r="BD37">
            <v>90.75</v>
          </cell>
          <cell r="BE37">
            <v>4.524</v>
          </cell>
          <cell r="BF37">
            <v>4.524</v>
          </cell>
          <cell r="BG37">
            <v>39924</v>
          </cell>
          <cell r="BH37">
            <v>109.786</v>
          </cell>
          <cell r="BI37">
            <v>6.8730000000000002</v>
          </cell>
          <cell r="BJ37">
            <v>6.9610000000000003</v>
          </cell>
          <cell r="BO37">
            <v>39924</v>
          </cell>
          <cell r="BP37">
            <v>113.041</v>
          </cell>
          <cell r="BQ37">
            <v>6.4290000000000003</v>
          </cell>
          <cell r="BR37">
            <v>6.4290000000000003</v>
          </cell>
          <cell r="BS37">
            <v>39924</v>
          </cell>
          <cell r="BT37">
            <v>105</v>
          </cell>
          <cell r="BU37">
            <v>6.5410000000000004</v>
          </cell>
          <cell r="BV37">
            <v>6.5410000000000004</v>
          </cell>
          <cell r="BW37">
            <v>39924</v>
          </cell>
          <cell r="BX37">
            <v>130.5</v>
          </cell>
          <cell r="BY37">
            <v>7.5709999999999997</v>
          </cell>
          <cell r="BZ37">
            <v>7.5709999999999997</v>
          </cell>
          <cell r="CA37">
            <v>39924</v>
          </cell>
          <cell r="CB37">
            <v>105.75</v>
          </cell>
          <cell r="CC37">
            <v>7.4809999999999999</v>
          </cell>
          <cell r="CD37">
            <v>7.4809999999999999</v>
          </cell>
          <cell r="CE37">
            <v>39924</v>
          </cell>
          <cell r="CF37">
            <v>104.486</v>
          </cell>
          <cell r="CG37">
            <v>7.899</v>
          </cell>
          <cell r="CH37">
            <v>7.9509999999999996</v>
          </cell>
          <cell r="CI37">
            <v>39924</v>
          </cell>
          <cell r="CJ37">
            <v>92.790999999999997</v>
          </cell>
          <cell r="CK37">
            <v>10.76</v>
          </cell>
          <cell r="CL37">
            <v>10.792</v>
          </cell>
          <cell r="CM37">
            <v>39924</v>
          </cell>
          <cell r="CN37">
            <v>131.93</v>
          </cell>
          <cell r="CO37">
            <v>8.4369999999999994</v>
          </cell>
          <cell r="CP37">
            <v>8.4369999999999994</v>
          </cell>
          <cell r="CQ37">
            <v>39924</v>
          </cell>
          <cell r="CR37">
            <v>122.5</v>
          </cell>
          <cell r="CS37">
            <v>8.2059999999999995</v>
          </cell>
          <cell r="CT37">
            <v>8.2059999999999995</v>
          </cell>
          <cell r="CU37">
            <v>39924</v>
          </cell>
          <cell r="CV37">
            <v>97.213999999999999</v>
          </cell>
          <cell r="CW37">
            <v>7.6150000000000002</v>
          </cell>
          <cell r="CX37">
            <v>7.633</v>
          </cell>
          <cell r="CY37">
            <v>39924</v>
          </cell>
          <cell r="CZ37">
            <v>102.755</v>
          </cell>
          <cell r="DA37">
            <v>6.9829999999999997</v>
          </cell>
          <cell r="DB37">
            <v>6.9829999999999997</v>
          </cell>
        </row>
        <row r="38">
          <cell r="D38">
            <v>39925</v>
          </cell>
          <cell r="E38" t="str">
            <v>#N/A N.A.</v>
          </cell>
          <cell r="F38" t="str">
            <v>#N/A N.A.</v>
          </cell>
          <cell r="G38" t="str">
            <v>#N/A N.A.</v>
          </cell>
          <cell r="H38">
            <v>39925</v>
          </cell>
          <cell r="I38" t="str">
            <v>#N/A N.A.</v>
          </cell>
          <cell r="J38" t="str">
            <v>#N/A N.A.</v>
          </cell>
          <cell r="K38" t="str">
            <v>#N/A N.A.</v>
          </cell>
          <cell r="L38">
            <v>39925</v>
          </cell>
          <cell r="M38" t="str">
            <v>#N/A N.A.</v>
          </cell>
          <cell r="N38" t="str">
            <v>#N/A N.A.</v>
          </cell>
          <cell r="O38" t="str">
            <v>#N/A N.A.</v>
          </cell>
          <cell r="P38">
            <v>39925</v>
          </cell>
          <cell r="Q38">
            <v>100.125</v>
          </cell>
          <cell r="R38">
            <v>-33.58</v>
          </cell>
          <cell r="S38">
            <v>52.280999999999999</v>
          </cell>
          <cell r="T38">
            <v>39925</v>
          </cell>
          <cell r="U38">
            <v>103.14239999999999</v>
          </cell>
          <cell r="V38">
            <v>7.6449999999999996</v>
          </cell>
          <cell r="W38">
            <v>7.6959999999999997</v>
          </cell>
          <cell r="X38">
            <v>39925</v>
          </cell>
          <cell r="Y38">
            <v>110</v>
          </cell>
          <cell r="Z38">
            <v>2.0179999999999998</v>
          </cell>
          <cell r="AA38">
            <v>2.0179999999999998</v>
          </cell>
          <cell r="AB38">
            <v>39925</v>
          </cell>
          <cell r="AC38">
            <v>107.643</v>
          </cell>
          <cell r="AD38">
            <v>5.5570000000000004</v>
          </cell>
          <cell r="AE38">
            <v>5.6820000000000004</v>
          </cell>
          <cell r="AF38">
            <v>39925</v>
          </cell>
          <cell r="AG38">
            <v>113.021</v>
          </cell>
          <cell r="AH38">
            <v>4.8019999999999996</v>
          </cell>
          <cell r="AI38">
            <v>4.9180000000000001</v>
          </cell>
          <cell r="AJ38">
            <v>39925</v>
          </cell>
          <cell r="AK38">
            <v>115.5</v>
          </cell>
          <cell r="AL38">
            <v>3.9670000000000001</v>
          </cell>
          <cell r="AM38">
            <v>3.9670000000000001</v>
          </cell>
          <cell r="AN38">
            <v>39925</v>
          </cell>
          <cell r="AO38">
            <v>120</v>
          </cell>
          <cell r="AP38">
            <v>4.8049999999999997</v>
          </cell>
          <cell r="AQ38">
            <v>4.8049999999999997</v>
          </cell>
          <cell r="AU38">
            <v>39925</v>
          </cell>
          <cell r="AV38">
            <v>113.25</v>
          </cell>
          <cell r="AW38">
            <v>5.4889999999999999</v>
          </cell>
          <cell r="AX38">
            <v>5.4889999999999999</v>
          </cell>
          <cell r="AY38">
            <v>39925</v>
          </cell>
          <cell r="AZ38">
            <v>106.476</v>
          </cell>
          <cell r="BA38">
            <v>10.541</v>
          </cell>
          <cell r="BB38">
            <v>10.554</v>
          </cell>
          <cell r="BC38">
            <v>39925</v>
          </cell>
          <cell r="BD38">
            <v>90.75</v>
          </cell>
          <cell r="BE38">
            <v>4.5250000000000004</v>
          </cell>
          <cell r="BF38">
            <v>4.5250000000000004</v>
          </cell>
          <cell r="BG38">
            <v>39925</v>
          </cell>
          <cell r="BH38">
            <v>109.108</v>
          </cell>
          <cell r="BI38">
            <v>6.9909999999999997</v>
          </cell>
          <cell r="BJ38">
            <v>7.08</v>
          </cell>
          <cell r="BO38">
            <v>39925</v>
          </cell>
          <cell r="BP38">
            <v>113.366</v>
          </cell>
          <cell r="BQ38">
            <v>6.3760000000000003</v>
          </cell>
          <cell r="BR38">
            <v>6.3760000000000003</v>
          </cell>
          <cell r="BS38">
            <v>39925</v>
          </cell>
          <cell r="BT38">
            <v>105</v>
          </cell>
          <cell r="BU38">
            <v>6.54</v>
          </cell>
          <cell r="BV38">
            <v>6.54</v>
          </cell>
          <cell r="BW38">
            <v>39925</v>
          </cell>
          <cell r="BX38">
            <v>128</v>
          </cell>
          <cell r="BY38">
            <v>7.859</v>
          </cell>
          <cell r="BZ38">
            <v>7.859</v>
          </cell>
          <cell r="CA38">
            <v>39925</v>
          </cell>
          <cell r="CB38">
            <v>106</v>
          </cell>
          <cell r="CC38">
            <v>7.4550000000000001</v>
          </cell>
          <cell r="CD38">
            <v>7.4550000000000001</v>
          </cell>
          <cell r="CE38">
            <v>39925</v>
          </cell>
          <cell r="CF38">
            <v>105.428</v>
          </cell>
          <cell r="CG38">
            <v>7.8040000000000003</v>
          </cell>
          <cell r="CH38">
            <v>7.8540000000000001</v>
          </cell>
          <cell r="CI38">
            <v>39925</v>
          </cell>
          <cell r="CJ38">
            <v>92.790999999999997</v>
          </cell>
          <cell r="CK38">
            <v>10.76</v>
          </cell>
          <cell r="CL38">
            <v>10.792</v>
          </cell>
          <cell r="CM38">
            <v>39925</v>
          </cell>
          <cell r="CN38">
            <v>132.495</v>
          </cell>
          <cell r="CO38">
            <v>8.3879999999999999</v>
          </cell>
          <cell r="CP38">
            <v>8.3879999999999999</v>
          </cell>
          <cell r="CQ38">
            <v>39925</v>
          </cell>
          <cell r="CR38">
            <v>122</v>
          </cell>
          <cell r="CS38">
            <v>8.2460000000000004</v>
          </cell>
          <cell r="CT38">
            <v>8.2460000000000004</v>
          </cell>
          <cell r="CU38">
            <v>39925</v>
          </cell>
          <cell r="CV38">
            <v>96.838999999999999</v>
          </cell>
          <cell r="CW38">
            <v>7.6479999999999997</v>
          </cell>
          <cell r="CX38">
            <v>7.6820000000000004</v>
          </cell>
          <cell r="CY38">
            <v>39925</v>
          </cell>
          <cell r="CZ38">
            <v>102.5</v>
          </cell>
          <cell r="DA38">
            <v>7.0190000000000001</v>
          </cell>
          <cell r="DB38">
            <v>7.0190000000000001</v>
          </cell>
        </row>
        <row r="39">
          <cell r="D39">
            <v>39926</v>
          </cell>
          <cell r="E39" t="str">
            <v>#N/A N.A.</v>
          </cell>
          <cell r="F39" t="str">
            <v>#N/A N.A.</v>
          </cell>
          <cell r="G39" t="str">
            <v>#N/A N.A.</v>
          </cell>
          <cell r="H39">
            <v>39926</v>
          </cell>
          <cell r="I39" t="str">
            <v>#N/A N.A.</v>
          </cell>
          <cell r="J39" t="str">
            <v>#N/A N.A.</v>
          </cell>
          <cell r="K39" t="str">
            <v>#N/A N.A.</v>
          </cell>
          <cell r="L39">
            <v>39926</v>
          </cell>
          <cell r="M39" t="str">
            <v>#N/A N.A.</v>
          </cell>
          <cell r="N39" t="str">
            <v>#N/A N.A.</v>
          </cell>
          <cell r="O39" t="str">
            <v>#N/A N.A.</v>
          </cell>
          <cell r="P39">
            <v>39926</v>
          </cell>
          <cell r="Q39">
            <v>100.125</v>
          </cell>
          <cell r="R39">
            <v>-33.58</v>
          </cell>
          <cell r="S39">
            <v>52.280999999999999</v>
          </cell>
          <cell r="T39">
            <v>39926</v>
          </cell>
          <cell r="U39">
            <v>103.2787</v>
          </cell>
          <cell r="V39">
            <v>7.468</v>
          </cell>
          <cell r="W39">
            <v>7.5179999999999998</v>
          </cell>
          <cell r="X39">
            <v>39926</v>
          </cell>
          <cell r="Y39">
            <v>110</v>
          </cell>
          <cell r="Z39">
            <v>2</v>
          </cell>
          <cell r="AA39">
            <v>2</v>
          </cell>
          <cell r="AB39">
            <v>39926</v>
          </cell>
          <cell r="AC39">
            <v>107.679</v>
          </cell>
          <cell r="AD39">
            <v>5.5330000000000004</v>
          </cell>
          <cell r="AE39">
            <v>5.6580000000000004</v>
          </cell>
          <cell r="AF39">
            <v>39926</v>
          </cell>
          <cell r="AG39">
            <v>113.044</v>
          </cell>
          <cell r="AH39">
            <v>4.7830000000000004</v>
          </cell>
          <cell r="AI39">
            <v>4.9000000000000004</v>
          </cell>
          <cell r="AJ39">
            <v>39926</v>
          </cell>
          <cell r="AK39">
            <v>115.3</v>
          </cell>
          <cell r="AL39">
            <v>4.0330000000000004</v>
          </cell>
          <cell r="AM39">
            <v>4.0330000000000004</v>
          </cell>
          <cell r="AN39">
            <v>39926</v>
          </cell>
          <cell r="AO39">
            <v>119.8</v>
          </cell>
          <cell r="AP39">
            <v>4.8550000000000004</v>
          </cell>
          <cell r="AQ39">
            <v>4.8550000000000004</v>
          </cell>
          <cell r="AU39">
            <v>39926</v>
          </cell>
          <cell r="AV39">
            <v>112.75</v>
          </cell>
          <cell r="AW39">
            <v>5.585</v>
          </cell>
          <cell r="AX39">
            <v>5.585</v>
          </cell>
          <cell r="AY39">
            <v>39926</v>
          </cell>
          <cell r="AZ39">
            <v>106.476</v>
          </cell>
          <cell r="BA39">
            <v>10.541</v>
          </cell>
          <cell r="BB39">
            <v>10.554</v>
          </cell>
          <cell r="BC39">
            <v>39926</v>
          </cell>
          <cell r="BD39">
            <v>90</v>
          </cell>
          <cell r="BE39">
            <v>4.6559999999999997</v>
          </cell>
          <cell r="BF39">
            <v>4.6559999999999997</v>
          </cell>
          <cell r="BG39">
            <v>39926</v>
          </cell>
          <cell r="BH39">
            <v>109.133</v>
          </cell>
          <cell r="BI39">
            <v>6.9859999999999998</v>
          </cell>
          <cell r="BJ39">
            <v>7.0750000000000002</v>
          </cell>
          <cell r="BO39">
            <v>39926</v>
          </cell>
          <cell r="BP39">
            <v>113.666</v>
          </cell>
          <cell r="BQ39">
            <v>6.3280000000000003</v>
          </cell>
          <cell r="BR39">
            <v>6.3280000000000003</v>
          </cell>
          <cell r="BS39">
            <v>39926</v>
          </cell>
          <cell r="BT39">
            <v>105.15</v>
          </cell>
          <cell r="BU39">
            <v>6.5149999999999997</v>
          </cell>
          <cell r="BV39">
            <v>6.5149999999999997</v>
          </cell>
          <cell r="BW39">
            <v>39926</v>
          </cell>
          <cell r="BX39">
            <v>130</v>
          </cell>
          <cell r="BY39">
            <v>7.6260000000000003</v>
          </cell>
          <cell r="BZ39">
            <v>7.6260000000000003</v>
          </cell>
          <cell r="CA39">
            <v>39926</v>
          </cell>
          <cell r="CB39">
            <v>105.5</v>
          </cell>
          <cell r="CC39">
            <v>7.508</v>
          </cell>
          <cell r="CD39">
            <v>7.508</v>
          </cell>
          <cell r="CE39">
            <v>39926</v>
          </cell>
          <cell r="CF39">
            <v>105.318</v>
          </cell>
          <cell r="CG39">
            <v>7.8150000000000004</v>
          </cell>
          <cell r="CH39">
            <v>7.8650000000000002</v>
          </cell>
          <cell r="CI39">
            <v>39926</v>
          </cell>
          <cell r="CJ39">
            <v>92.790999999999997</v>
          </cell>
          <cell r="CK39">
            <v>10.76</v>
          </cell>
          <cell r="CL39">
            <v>10.792999999999999</v>
          </cell>
          <cell r="CM39">
            <v>39926</v>
          </cell>
          <cell r="CN39">
            <v>129.56899999999999</v>
          </cell>
          <cell r="CO39">
            <v>8.6419999999999995</v>
          </cell>
          <cell r="CP39">
            <v>8.6419999999999995</v>
          </cell>
          <cell r="CQ39">
            <v>39926</v>
          </cell>
          <cell r="CR39">
            <v>122</v>
          </cell>
          <cell r="CS39">
            <v>8.2460000000000004</v>
          </cell>
          <cell r="CT39">
            <v>8.2460000000000004</v>
          </cell>
          <cell r="CU39">
            <v>39926</v>
          </cell>
          <cell r="CV39">
            <v>96.32</v>
          </cell>
          <cell r="CW39">
            <v>7.6950000000000003</v>
          </cell>
          <cell r="CX39">
            <v>7.7160000000000002</v>
          </cell>
          <cell r="CY39">
            <v>39926</v>
          </cell>
          <cell r="CZ39">
            <v>102.5</v>
          </cell>
          <cell r="DA39">
            <v>7.0190000000000001</v>
          </cell>
          <cell r="DB39">
            <v>7.0190000000000001</v>
          </cell>
        </row>
        <row r="40">
          <cell r="D40">
            <v>39927</v>
          </cell>
          <cell r="E40" t="str">
            <v>#N/A N.A.</v>
          </cell>
          <cell r="F40" t="str">
            <v>#N/A N.A.</v>
          </cell>
          <cell r="G40" t="str">
            <v>#N/A N.A.</v>
          </cell>
          <cell r="H40">
            <v>39927</v>
          </cell>
          <cell r="I40" t="str">
            <v>#N/A N.A.</v>
          </cell>
          <cell r="J40" t="str">
            <v>#N/A N.A.</v>
          </cell>
          <cell r="K40" t="str">
            <v>#N/A N.A.</v>
          </cell>
          <cell r="L40">
            <v>39927</v>
          </cell>
          <cell r="M40" t="str">
            <v>#N/A N.A.</v>
          </cell>
          <cell r="N40" t="str">
            <v>#N/A N.A.</v>
          </cell>
          <cell r="O40" t="str">
            <v>#N/A N.A.</v>
          </cell>
          <cell r="P40">
            <v>39927</v>
          </cell>
          <cell r="Q40">
            <v>100.125</v>
          </cell>
          <cell r="R40">
            <v>-33.58</v>
          </cell>
          <cell r="S40">
            <v>52.280999999999999</v>
          </cell>
          <cell r="T40">
            <v>39927</v>
          </cell>
          <cell r="U40">
            <v>103.3766</v>
          </cell>
          <cell r="V40">
            <v>7.335</v>
          </cell>
          <cell r="W40">
            <v>7.3849999999999998</v>
          </cell>
          <cell r="X40">
            <v>39927</v>
          </cell>
          <cell r="Y40">
            <v>110</v>
          </cell>
          <cell r="Z40">
            <v>1.982</v>
          </cell>
          <cell r="AA40">
            <v>1.982</v>
          </cell>
          <cell r="AB40">
            <v>39927</v>
          </cell>
          <cell r="AC40">
            <v>107.946</v>
          </cell>
          <cell r="AD40">
            <v>5.3870000000000005</v>
          </cell>
          <cell r="AE40">
            <v>5.5120000000000005</v>
          </cell>
          <cell r="AF40">
            <v>39927</v>
          </cell>
          <cell r="AG40">
            <v>113.062</v>
          </cell>
          <cell r="AH40">
            <v>4.7679999999999998</v>
          </cell>
          <cell r="AI40">
            <v>4.8849999999999998</v>
          </cell>
          <cell r="AJ40">
            <v>39927</v>
          </cell>
          <cell r="AK40">
            <v>115</v>
          </cell>
          <cell r="AL40">
            <v>4.1349999999999998</v>
          </cell>
          <cell r="AM40">
            <v>4.1349999999999998</v>
          </cell>
          <cell r="AN40">
            <v>39927</v>
          </cell>
          <cell r="AO40">
            <v>120</v>
          </cell>
          <cell r="AP40">
            <v>4.798</v>
          </cell>
          <cell r="AQ40">
            <v>4.798</v>
          </cell>
          <cell r="AU40">
            <v>39927</v>
          </cell>
          <cell r="AV40">
            <v>112.75</v>
          </cell>
          <cell r="AW40">
            <v>5.5839999999999996</v>
          </cell>
          <cell r="AX40">
            <v>5.5839999999999996</v>
          </cell>
          <cell r="AY40">
            <v>39927</v>
          </cell>
          <cell r="AZ40">
            <v>106.476</v>
          </cell>
          <cell r="BA40">
            <v>10.541</v>
          </cell>
          <cell r="BB40">
            <v>10.554</v>
          </cell>
          <cell r="BC40">
            <v>39927</v>
          </cell>
          <cell r="BD40">
            <v>90.5</v>
          </cell>
          <cell r="BE40">
            <v>4.5430000000000001</v>
          </cell>
          <cell r="BF40">
            <v>4.5430000000000001</v>
          </cell>
          <cell r="BG40">
            <v>39927</v>
          </cell>
          <cell r="BH40">
            <v>110.07599999999999</v>
          </cell>
          <cell r="BI40">
            <v>6.819</v>
          </cell>
          <cell r="BJ40">
            <v>6.907</v>
          </cell>
          <cell r="BO40">
            <v>39927</v>
          </cell>
          <cell r="BP40">
            <v>113.429</v>
          </cell>
          <cell r="BQ40">
            <v>6.3639999999999999</v>
          </cell>
          <cell r="BR40">
            <v>6.3639999999999999</v>
          </cell>
          <cell r="BS40">
            <v>39927</v>
          </cell>
          <cell r="BT40">
            <v>105.5</v>
          </cell>
          <cell r="BU40">
            <v>6.4589999999999996</v>
          </cell>
          <cell r="BV40">
            <v>6.4589999999999996</v>
          </cell>
          <cell r="BW40">
            <v>39927</v>
          </cell>
          <cell r="BX40">
            <v>130.75</v>
          </cell>
          <cell r="BY40">
            <v>7.54</v>
          </cell>
          <cell r="BZ40">
            <v>7.54</v>
          </cell>
          <cell r="CA40">
            <v>39927</v>
          </cell>
          <cell r="CB40">
            <v>106</v>
          </cell>
          <cell r="CC40">
            <v>7.4539999999999997</v>
          </cell>
          <cell r="CD40">
            <v>7.4539999999999997</v>
          </cell>
          <cell r="CE40">
            <v>39927</v>
          </cell>
          <cell r="CF40">
            <v>105.732</v>
          </cell>
          <cell r="CG40">
            <v>7.7729999999999997</v>
          </cell>
          <cell r="CH40">
            <v>7.8230000000000004</v>
          </cell>
          <cell r="CI40">
            <v>39927</v>
          </cell>
          <cell r="CJ40">
            <v>92.790999999999997</v>
          </cell>
          <cell r="CK40">
            <v>10.76</v>
          </cell>
          <cell r="CL40">
            <v>10.792999999999999</v>
          </cell>
          <cell r="CM40">
            <v>39927</v>
          </cell>
          <cell r="CN40">
            <v>129.65100000000001</v>
          </cell>
          <cell r="CO40">
            <v>8.6349999999999998</v>
          </cell>
          <cell r="CP40">
            <v>8.6349999999999998</v>
          </cell>
          <cell r="CQ40">
            <v>39927</v>
          </cell>
          <cell r="CR40">
            <v>121.5</v>
          </cell>
          <cell r="CS40">
            <v>8.2880000000000003</v>
          </cell>
          <cell r="CT40">
            <v>8.2880000000000003</v>
          </cell>
          <cell r="CU40">
            <v>39927</v>
          </cell>
          <cell r="CV40">
            <v>96.876999999999995</v>
          </cell>
          <cell r="CW40">
            <v>7.6449999999999996</v>
          </cell>
          <cell r="CX40">
            <v>7.6779999999999999</v>
          </cell>
          <cell r="CY40">
            <v>39927</v>
          </cell>
          <cell r="CZ40">
            <v>103.66500000000001</v>
          </cell>
          <cell r="DA40">
            <v>6.8570000000000002</v>
          </cell>
          <cell r="DB40">
            <v>6.8570000000000002</v>
          </cell>
        </row>
        <row r="41">
          <cell r="D41">
            <v>39928</v>
          </cell>
          <cell r="E41" t="str">
            <v>#N/A N.A.</v>
          </cell>
          <cell r="F41" t="str">
            <v>#N/A N.A.</v>
          </cell>
          <cell r="G41" t="str">
            <v>#N/A N.A.</v>
          </cell>
          <cell r="H41">
            <v>39928</v>
          </cell>
          <cell r="I41" t="str">
            <v>#N/A N.A.</v>
          </cell>
          <cell r="J41" t="str">
            <v>#N/A N.A.</v>
          </cell>
          <cell r="K41" t="str">
            <v>#N/A N.A.</v>
          </cell>
          <cell r="L41">
            <v>39928</v>
          </cell>
          <cell r="M41" t="str">
            <v>#N/A N.A.</v>
          </cell>
          <cell r="N41" t="str">
            <v>#N/A N.A.</v>
          </cell>
          <cell r="O41" t="str">
            <v>#N/A N.A.</v>
          </cell>
          <cell r="P41">
            <v>39928</v>
          </cell>
          <cell r="Q41">
            <v>100.125</v>
          </cell>
          <cell r="R41">
            <v>-33.58</v>
          </cell>
          <cell r="S41">
            <v>52.280999999999999</v>
          </cell>
          <cell r="T41">
            <v>39928</v>
          </cell>
          <cell r="U41">
            <v>103.3766</v>
          </cell>
          <cell r="V41">
            <v>7.335</v>
          </cell>
          <cell r="W41">
            <v>7.3849999999999998</v>
          </cell>
          <cell r="X41">
            <v>39928</v>
          </cell>
          <cell r="Y41">
            <v>110</v>
          </cell>
          <cell r="Z41">
            <v>1.982</v>
          </cell>
          <cell r="AA41">
            <v>1.982</v>
          </cell>
          <cell r="AB41">
            <v>39928</v>
          </cell>
          <cell r="AC41">
            <v>107.946</v>
          </cell>
          <cell r="AD41">
            <v>5.3870000000000005</v>
          </cell>
          <cell r="AE41">
            <v>5.5120000000000005</v>
          </cell>
          <cell r="AF41">
            <v>39928</v>
          </cell>
          <cell r="AG41">
            <v>113.062</v>
          </cell>
          <cell r="AH41">
            <v>4.7679999999999998</v>
          </cell>
          <cell r="AI41">
            <v>4.8849999999999998</v>
          </cell>
          <cell r="AJ41">
            <v>39928</v>
          </cell>
          <cell r="AK41">
            <v>115</v>
          </cell>
          <cell r="AL41">
            <v>4.1349999999999998</v>
          </cell>
          <cell r="AM41">
            <v>4.1349999999999998</v>
          </cell>
          <cell r="AN41">
            <v>39928</v>
          </cell>
          <cell r="AO41">
            <v>120</v>
          </cell>
          <cell r="AP41">
            <v>4.798</v>
          </cell>
          <cell r="AQ41">
            <v>4.798</v>
          </cell>
          <cell r="AU41">
            <v>39928</v>
          </cell>
          <cell r="AV41">
            <v>112.75</v>
          </cell>
          <cell r="AW41">
            <v>5.5839999999999996</v>
          </cell>
          <cell r="AX41">
            <v>5.5839999999999996</v>
          </cell>
          <cell r="AY41">
            <v>39928</v>
          </cell>
          <cell r="AZ41">
            <v>106.476</v>
          </cell>
          <cell r="BA41">
            <v>10.541</v>
          </cell>
          <cell r="BB41">
            <v>10.554</v>
          </cell>
          <cell r="BC41">
            <v>39928</v>
          </cell>
          <cell r="BD41">
            <v>90.5</v>
          </cell>
          <cell r="BE41">
            <v>4.5430000000000001</v>
          </cell>
          <cell r="BF41">
            <v>4.5430000000000001</v>
          </cell>
          <cell r="BG41">
            <v>39928</v>
          </cell>
          <cell r="BH41">
            <v>110.07599999999999</v>
          </cell>
          <cell r="BI41">
            <v>6.819</v>
          </cell>
          <cell r="BJ41">
            <v>6.907</v>
          </cell>
          <cell r="BO41">
            <v>39928</v>
          </cell>
          <cell r="BP41">
            <v>113.429</v>
          </cell>
          <cell r="BQ41">
            <v>6.3639999999999999</v>
          </cell>
          <cell r="BR41">
            <v>6.3639999999999999</v>
          </cell>
          <cell r="BS41">
            <v>39928</v>
          </cell>
          <cell r="BT41">
            <v>105.5</v>
          </cell>
          <cell r="BU41">
            <v>6.4589999999999996</v>
          </cell>
          <cell r="BV41">
            <v>6.4589999999999996</v>
          </cell>
          <cell r="BW41">
            <v>39928</v>
          </cell>
          <cell r="BX41">
            <v>130.75</v>
          </cell>
          <cell r="BY41">
            <v>7.54</v>
          </cell>
          <cell r="BZ41">
            <v>7.54</v>
          </cell>
          <cell r="CA41">
            <v>39928</v>
          </cell>
          <cell r="CB41">
            <v>106</v>
          </cell>
          <cell r="CC41">
            <v>7.4539999999999997</v>
          </cell>
          <cell r="CD41">
            <v>7.4539999999999997</v>
          </cell>
          <cell r="CE41">
            <v>39928</v>
          </cell>
          <cell r="CF41">
            <v>105.732</v>
          </cell>
          <cell r="CG41">
            <v>7.7729999999999997</v>
          </cell>
          <cell r="CH41">
            <v>7.8230000000000004</v>
          </cell>
          <cell r="CI41">
            <v>39928</v>
          </cell>
          <cell r="CJ41">
            <v>92.790999999999997</v>
          </cell>
          <cell r="CK41">
            <v>10.76</v>
          </cell>
          <cell r="CL41">
            <v>10.792999999999999</v>
          </cell>
          <cell r="CM41">
            <v>39928</v>
          </cell>
          <cell r="CN41">
            <v>129.65100000000001</v>
          </cell>
          <cell r="CO41">
            <v>8.6349999999999998</v>
          </cell>
          <cell r="CP41">
            <v>8.6349999999999998</v>
          </cell>
          <cell r="CQ41">
            <v>39928</v>
          </cell>
          <cell r="CR41">
            <v>121.5</v>
          </cell>
          <cell r="CS41">
            <v>8.2880000000000003</v>
          </cell>
          <cell r="CT41">
            <v>8.2880000000000003</v>
          </cell>
          <cell r="CU41">
            <v>39928</v>
          </cell>
          <cell r="CV41">
            <v>96.876999999999995</v>
          </cell>
          <cell r="CW41">
            <v>7.6449999999999996</v>
          </cell>
          <cell r="CX41">
            <v>7.6779999999999999</v>
          </cell>
          <cell r="CY41">
            <v>39928</v>
          </cell>
          <cell r="CZ41">
            <v>103.66500000000001</v>
          </cell>
          <cell r="DA41">
            <v>6.8570000000000002</v>
          </cell>
          <cell r="DB41">
            <v>6.8570000000000002</v>
          </cell>
        </row>
        <row r="42">
          <cell r="D42">
            <v>39929</v>
          </cell>
          <cell r="E42" t="str">
            <v>#N/A N.A.</v>
          </cell>
          <cell r="F42" t="str">
            <v>#N/A N.A.</v>
          </cell>
          <cell r="G42" t="str">
            <v>#N/A N.A.</v>
          </cell>
          <cell r="H42">
            <v>39929</v>
          </cell>
          <cell r="I42" t="str">
            <v>#N/A N.A.</v>
          </cell>
          <cell r="J42" t="str">
            <v>#N/A N.A.</v>
          </cell>
          <cell r="K42" t="str">
            <v>#N/A N.A.</v>
          </cell>
          <cell r="L42">
            <v>39929</v>
          </cell>
          <cell r="M42" t="str">
            <v>#N/A N.A.</v>
          </cell>
          <cell r="N42" t="str">
            <v>#N/A N.A.</v>
          </cell>
          <cell r="O42" t="str">
            <v>#N/A N.A.</v>
          </cell>
          <cell r="P42">
            <v>39929</v>
          </cell>
          <cell r="Q42">
            <v>100.125</v>
          </cell>
          <cell r="R42">
            <v>-33.58</v>
          </cell>
          <cell r="S42">
            <v>52.280999999999999</v>
          </cell>
          <cell r="T42">
            <v>39929</v>
          </cell>
          <cell r="U42">
            <v>103.3766</v>
          </cell>
          <cell r="V42">
            <v>7.335</v>
          </cell>
          <cell r="W42">
            <v>7.3849999999999998</v>
          </cell>
          <cell r="X42">
            <v>39929</v>
          </cell>
          <cell r="Y42">
            <v>110</v>
          </cell>
          <cell r="Z42">
            <v>1.982</v>
          </cell>
          <cell r="AA42">
            <v>1.982</v>
          </cell>
          <cell r="AB42">
            <v>39929</v>
          </cell>
          <cell r="AC42">
            <v>107.946</v>
          </cell>
          <cell r="AD42">
            <v>5.3870000000000005</v>
          </cell>
          <cell r="AE42">
            <v>5.5120000000000005</v>
          </cell>
          <cell r="AF42">
            <v>39929</v>
          </cell>
          <cell r="AG42">
            <v>113.062</v>
          </cell>
          <cell r="AH42">
            <v>4.7679999999999998</v>
          </cell>
          <cell r="AI42">
            <v>4.8849999999999998</v>
          </cell>
          <cell r="AJ42">
            <v>39929</v>
          </cell>
          <cell r="AK42">
            <v>115</v>
          </cell>
          <cell r="AL42">
            <v>4.1349999999999998</v>
          </cell>
          <cell r="AM42">
            <v>4.1349999999999998</v>
          </cell>
          <cell r="AN42">
            <v>39929</v>
          </cell>
          <cell r="AO42">
            <v>120</v>
          </cell>
          <cell r="AP42">
            <v>4.798</v>
          </cell>
          <cell r="AQ42">
            <v>4.798</v>
          </cell>
          <cell r="AU42">
            <v>39929</v>
          </cell>
          <cell r="AV42">
            <v>112.75</v>
          </cell>
          <cell r="AW42">
            <v>5.5839999999999996</v>
          </cell>
          <cell r="AX42">
            <v>5.5839999999999996</v>
          </cell>
          <cell r="AY42">
            <v>39929</v>
          </cell>
          <cell r="AZ42">
            <v>106.476</v>
          </cell>
          <cell r="BA42">
            <v>10.541</v>
          </cell>
          <cell r="BB42">
            <v>10.554</v>
          </cell>
          <cell r="BC42">
            <v>39929</v>
          </cell>
          <cell r="BD42">
            <v>90.5</v>
          </cell>
          <cell r="BE42">
            <v>4.5430000000000001</v>
          </cell>
          <cell r="BF42">
            <v>4.5430000000000001</v>
          </cell>
          <cell r="BG42">
            <v>39929</v>
          </cell>
          <cell r="BH42">
            <v>110.07599999999999</v>
          </cell>
          <cell r="BI42">
            <v>6.819</v>
          </cell>
          <cell r="BJ42">
            <v>6.907</v>
          </cell>
          <cell r="BO42">
            <v>39929</v>
          </cell>
          <cell r="BP42">
            <v>113.429</v>
          </cell>
          <cell r="BQ42">
            <v>6.3639999999999999</v>
          </cell>
          <cell r="BR42">
            <v>6.3639999999999999</v>
          </cell>
          <cell r="BS42">
            <v>39929</v>
          </cell>
          <cell r="BT42">
            <v>105.5</v>
          </cell>
          <cell r="BU42">
            <v>6.4589999999999996</v>
          </cell>
          <cell r="BV42">
            <v>6.4589999999999996</v>
          </cell>
          <cell r="BW42">
            <v>39929</v>
          </cell>
          <cell r="BX42">
            <v>130.75</v>
          </cell>
          <cell r="BY42">
            <v>7.54</v>
          </cell>
          <cell r="BZ42">
            <v>7.54</v>
          </cell>
          <cell r="CA42">
            <v>39929</v>
          </cell>
          <cell r="CB42">
            <v>106</v>
          </cell>
          <cell r="CC42">
            <v>7.4539999999999997</v>
          </cell>
          <cell r="CD42">
            <v>7.4539999999999997</v>
          </cell>
          <cell r="CE42">
            <v>39929</v>
          </cell>
          <cell r="CF42">
            <v>105.732</v>
          </cell>
          <cell r="CG42">
            <v>7.7729999999999997</v>
          </cell>
          <cell r="CH42">
            <v>7.8230000000000004</v>
          </cell>
          <cell r="CI42">
            <v>39929</v>
          </cell>
          <cell r="CJ42">
            <v>92.790999999999997</v>
          </cell>
          <cell r="CK42">
            <v>10.76</v>
          </cell>
          <cell r="CL42">
            <v>10.792999999999999</v>
          </cell>
          <cell r="CM42">
            <v>39929</v>
          </cell>
          <cell r="CN42">
            <v>129.65100000000001</v>
          </cell>
          <cell r="CO42">
            <v>8.6349999999999998</v>
          </cell>
          <cell r="CP42">
            <v>8.6349999999999998</v>
          </cell>
          <cell r="CQ42">
            <v>39929</v>
          </cell>
          <cell r="CR42">
            <v>121.5</v>
          </cell>
          <cell r="CS42">
            <v>8.2880000000000003</v>
          </cell>
          <cell r="CT42">
            <v>8.2880000000000003</v>
          </cell>
          <cell r="CU42">
            <v>39929</v>
          </cell>
          <cell r="CV42">
            <v>96.876999999999995</v>
          </cell>
          <cell r="CW42">
            <v>7.6449999999999996</v>
          </cell>
          <cell r="CX42">
            <v>7.6779999999999999</v>
          </cell>
          <cell r="CY42">
            <v>39929</v>
          </cell>
          <cell r="CZ42">
            <v>103.66500000000001</v>
          </cell>
          <cell r="DA42">
            <v>6.8570000000000002</v>
          </cell>
          <cell r="DB42">
            <v>6.8570000000000002</v>
          </cell>
        </row>
        <row r="43">
          <cell r="D43">
            <v>39930</v>
          </cell>
          <cell r="E43" t="str">
            <v>#N/A N.A.</v>
          </cell>
          <cell r="F43" t="str">
            <v>#N/A N.A.</v>
          </cell>
          <cell r="G43" t="str">
            <v>#N/A N.A.</v>
          </cell>
          <cell r="H43">
            <v>39930</v>
          </cell>
          <cell r="I43" t="str">
            <v>#N/A N.A.</v>
          </cell>
          <cell r="J43" t="str">
            <v>#N/A N.A.</v>
          </cell>
          <cell r="K43" t="str">
            <v>#N/A N.A.</v>
          </cell>
          <cell r="L43">
            <v>39930</v>
          </cell>
          <cell r="M43" t="str">
            <v>#N/A N.A.</v>
          </cell>
          <cell r="N43" t="str">
            <v>#N/A N.A.</v>
          </cell>
          <cell r="O43" t="str">
            <v>#N/A N.A.</v>
          </cell>
          <cell r="P43">
            <v>39930</v>
          </cell>
          <cell r="Q43">
            <v>100.125</v>
          </cell>
          <cell r="R43">
            <v>-33.58</v>
          </cell>
          <cell r="S43">
            <v>52.280999999999999</v>
          </cell>
          <cell r="T43">
            <v>39930</v>
          </cell>
          <cell r="U43">
            <v>103.3766</v>
          </cell>
          <cell r="V43">
            <v>7.335</v>
          </cell>
          <cell r="W43">
            <v>7.3849999999999998</v>
          </cell>
          <cell r="X43">
            <v>39930</v>
          </cell>
          <cell r="Y43">
            <v>110</v>
          </cell>
          <cell r="Z43">
            <v>1.964</v>
          </cell>
          <cell r="AA43">
            <v>1.964</v>
          </cell>
          <cell r="AB43">
            <v>39930</v>
          </cell>
          <cell r="AC43">
            <v>107.867</v>
          </cell>
          <cell r="AD43">
            <v>5.423</v>
          </cell>
          <cell r="AE43">
            <v>5.548</v>
          </cell>
          <cell r="AF43">
            <v>39930</v>
          </cell>
          <cell r="AG43">
            <v>113.164</v>
          </cell>
          <cell r="AH43">
            <v>4.7130000000000001</v>
          </cell>
          <cell r="AI43">
            <v>4.83</v>
          </cell>
          <cell r="AJ43">
            <v>39930</v>
          </cell>
          <cell r="AK43">
            <v>115</v>
          </cell>
          <cell r="AL43">
            <v>4.13</v>
          </cell>
          <cell r="AM43">
            <v>4.13</v>
          </cell>
          <cell r="AN43">
            <v>39930</v>
          </cell>
          <cell r="AO43">
            <v>120.25</v>
          </cell>
          <cell r="AP43">
            <v>4.7279999999999998</v>
          </cell>
          <cell r="AQ43">
            <v>4.7279999999999998</v>
          </cell>
          <cell r="AU43">
            <v>39930</v>
          </cell>
          <cell r="AV43">
            <v>113.4</v>
          </cell>
          <cell r="AW43">
            <v>5.4569999999999999</v>
          </cell>
          <cell r="AX43">
            <v>5.4569999999999999</v>
          </cell>
          <cell r="AY43">
            <v>39930</v>
          </cell>
          <cell r="AZ43">
            <v>106.476</v>
          </cell>
          <cell r="BA43">
            <v>10.541</v>
          </cell>
          <cell r="BB43">
            <v>10.554</v>
          </cell>
          <cell r="BC43">
            <v>39930</v>
          </cell>
          <cell r="BD43">
            <v>91.1</v>
          </cell>
          <cell r="BE43">
            <v>4.4130000000000003</v>
          </cell>
          <cell r="BF43">
            <v>4.4130000000000003</v>
          </cell>
          <cell r="BG43">
            <v>39930</v>
          </cell>
          <cell r="BH43">
            <v>110.679</v>
          </cell>
          <cell r="BI43">
            <v>6.7130000000000001</v>
          </cell>
          <cell r="BJ43">
            <v>6.8</v>
          </cell>
          <cell r="BO43">
            <v>39930</v>
          </cell>
          <cell r="BP43">
            <v>113.83</v>
          </cell>
          <cell r="BQ43">
            <v>6.3010000000000002</v>
          </cell>
          <cell r="BR43">
            <v>6.3010000000000002</v>
          </cell>
          <cell r="BS43">
            <v>39930</v>
          </cell>
          <cell r="BT43">
            <v>105.75</v>
          </cell>
          <cell r="BU43">
            <v>6.4180000000000001</v>
          </cell>
          <cell r="BV43">
            <v>6.4180000000000001</v>
          </cell>
          <cell r="BW43">
            <v>39930</v>
          </cell>
          <cell r="BX43">
            <v>131.5</v>
          </cell>
          <cell r="BY43">
            <v>7.4539999999999997</v>
          </cell>
          <cell r="BZ43">
            <v>7.4539999999999997</v>
          </cell>
          <cell r="CA43">
            <v>39930</v>
          </cell>
          <cell r="CB43">
            <v>107.25</v>
          </cell>
          <cell r="CC43">
            <v>7.3220000000000001</v>
          </cell>
          <cell r="CD43">
            <v>7.3220000000000001</v>
          </cell>
          <cell r="CE43">
            <v>39930</v>
          </cell>
          <cell r="CF43">
            <v>105.431</v>
          </cell>
          <cell r="CG43">
            <v>7.8029999999999999</v>
          </cell>
          <cell r="CH43">
            <v>7.8540000000000001</v>
          </cell>
          <cell r="CI43">
            <v>39930</v>
          </cell>
          <cell r="CJ43">
            <v>92.790999999999997</v>
          </cell>
          <cell r="CK43">
            <v>10.760999999999999</v>
          </cell>
          <cell r="CL43">
            <v>10.792999999999999</v>
          </cell>
          <cell r="CM43">
            <v>39930</v>
          </cell>
          <cell r="CN43">
            <v>130.12</v>
          </cell>
          <cell r="CO43">
            <v>8.593</v>
          </cell>
          <cell r="CP43">
            <v>8.593</v>
          </cell>
          <cell r="CQ43">
            <v>39930</v>
          </cell>
          <cell r="CR43">
            <v>123</v>
          </cell>
          <cell r="CS43">
            <v>8.1639999999999997</v>
          </cell>
          <cell r="CT43">
            <v>8.1639999999999997</v>
          </cell>
          <cell r="CU43">
            <v>39930</v>
          </cell>
          <cell r="CV43">
            <v>97.073999999999998</v>
          </cell>
          <cell r="CW43">
            <v>7.6269999999999998</v>
          </cell>
          <cell r="CX43">
            <v>7.6609999999999996</v>
          </cell>
          <cell r="CY43">
            <v>39930</v>
          </cell>
          <cell r="CZ43">
            <v>103.35</v>
          </cell>
          <cell r="DA43">
            <v>6.9</v>
          </cell>
          <cell r="DB43">
            <v>6.9</v>
          </cell>
        </row>
        <row r="44">
          <cell r="D44">
            <v>39931</v>
          </cell>
          <cell r="E44" t="str">
            <v>#N/A N.A.</v>
          </cell>
          <cell r="F44" t="str">
            <v>#N/A N.A.</v>
          </cell>
          <cell r="G44" t="str">
            <v>#N/A N.A.</v>
          </cell>
          <cell r="H44">
            <v>39931</v>
          </cell>
          <cell r="I44" t="str">
            <v>#N/A N.A.</v>
          </cell>
          <cell r="J44" t="str">
            <v>#N/A N.A.</v>
          </cell>
          <cell r="K44" t="str">
            <v>#N/A N.A.</v>
          </cell>
          <cell r="L44">
            <v>39931</v>
          </cell>
          <cell r="M44" t="str">
            <v>#N/A N.A.</v>
          </cell>
          <cell r="N44" t="str">
            <v>#N/A N.A.</v>
          </cell>
          <cell r="O44" t="str">
            <v>#N/A N.A.</v>
          </cell>
          <cell r="P44">
            <v>39931</v>
          </cell>
          <cell r="Q44">
            <v>100.125</v>
          </cell>
          <cell r="R44">
            <v>-33.58</v>
          </cell>
          <cell r="S44">
            <v>52.280999999999999</v>
          </cell>
          <cell r="T44">
            <v>39931</v>
          </cell>
          <cell r="U44">
            <v>103.5909</v>
          </cell>
          <cell r="V44">
            <v>7</v>
          </cell>
          <cell r="W44">
            <v>7.05</v>
          </cell>
          <cell r="X44">
            <v>39931</v>
          </cell>
          <cell r="Y44">
            <v>110</v>
          </cell>
          <cell r="Z44">
            <v>1.9450000000000001</v>
          </cell>
          <cell r="AA44">
            <v>1.9450000000000001</v>
          </cell>
          <cell r="AB44">
            <v>39931</v>
          </cell>
          <cell r="AC44">
            <v>108.035</v>
          </cell>
          <cell r="AD44">
            <v>5.3289999999999997</v>
          </cell>
          <cell r="AE44">
            <v>5.4539999999999997</v>
          </cell>
          <cell r="AF44">
            <v>39931</v>
          </cell>
          <cell r="AG44">
            <v>113.191</v>
          </cell>
          <cell r="AH44">
            <v>4.67</v>
          </cell>
          <cell r="AI44">
            <v>4.7880000000000003</v>
          </cell>
          <cell r="AJ44">
            <v>39931</v>
          </cell>
          <cell r="AK44">
            <v>115.25</v>
          </cell>
          <cell r="AL44">
            <v>4.0350000000000001</v>
          </cell>
          <cell r="AM44">
            <v>4.0350000000000001</v>
          </cell>
          <cell r="AN44">
            <v>39931</v>
          </cell>
          <cell r="AO44">
            <v>120.2</v>
          </cell>
          <cell r="AP44">
            <v>4.7379999999999995</v>
          </cell>
          <cell r="AQ44">
            <v>4.7379999999999995</v>
          </cell>
          <cell r="AU44">
            <v>39931</v>
          </cell>
          <cell r="AV44">
            <v>113.1</v>
          </cell>
          <cell r="AW44">
            <v>5.5140000000000002</v>
          </cell>
          <cell r="AX44">
            <v>5.5140000000000002</v>
          </cell>
          <cell r="AY44">
            <v>39931</v>
          </cell>
          <cell r="AZ44">
            <v>119.562</v>
          </cell>
          <cell r="BA44">
            <v>7.9870000000000001</v>
          </cell>
          <cell r="BB44">
            <v>7.9989999999999997</v>
          </cell>
          <cell r="BC44">
            <v>39931</v>
          </cell>
          <cell r="BD44">
            <v>91.8</v>
          </cell>
          <cell r="BE44">
            <v>4.2699999999999996</v>
          </cell>
          <cell r="BF44">
            <v>4.2699999999999996</v>
          </cell>
          <cell r="BG44">
            <v>39931</v>
          </cell>
          <cell r="BH44">
            <v>110.645</v>
          </cell>
          <cell r="BI44">
            <v>6.718</v>
          </cell>
          <cell r="BJ44">
            <v>6.806</v>
          </cell>
          <cell r="BO44">
            <v>39931</v>
          </cell>
          <cell r="BP44">
            <v>114.402</v>
          </cell>
          <cell r="BQ44">
            <v>6.21</v>
          </cell>
          <cell r="BR44">
            <v>6.21</v>
          </cell>
          <cell r="BS44">
            <v>39931</v>
          </cell>
          <cell r="BT44">
            <v>106.5</v>
          </cell>
          <cell r="BU44">
            <v>6.2990000000000004</v>
          </cell>
          <cell r="BV44">
            <v>6.2990000000000004</v>
          </cell>
          <cell r="BW44">
            <v>39931</v>
          </cell>
          <cell r="BX44">
            <v>133.25</v>
          </cell>
          <cell r="BY44">
            <v>7.2569999999999997</v>
          </cell>
          <cell r="BZ44">
            <v>7.2569999999999997</v>
          </cell>
          <cell r="CA44">
            <v>39931</v>
          </cell>
          <cell r="CB44">
            <v>108</v>
          </cell>
          <cell r="CC44">
            <v>7.2430000000000003</v>
          </cell>
          <cell r="CD44">
            <v>7.2430000000000003</v>
          </cell>
          <cell r="CE44">
            <v>39931</v>
          </cell>
          <cell r="CF44">
            <v>106.258</v>
          </cell>
          <cell r="CG44">
            <v>7.72</v>
          </cell>
          <cell r="CH44">
            <v>7.77</v>
          </cell>
          <cell r="CI44">
            <v>39931</v>
          </cell>
          <cell r="CJ44">
            <v>92.790999999999997</v>
          </cell>
          <cell r="CK44">
            <v>10.760999999999999</v>
          </cell>
          <cell r="CL44">
            <v>10.794</v>
          </cell>
          <cell r="CM44">
            <v>39931</v>
          </cell>
          <cell r="CN44">
            <v>129.55699999999999</v>
          </cell>
          <cell r="CO44">
            <v>8.6430000000000007</v>
          </cell>
          <cell r="CP44">
            <v>8.6430000000000007</v>
          </cell>
          <cell r="CQ44">
            <v>39931</v>
          </cell>
          <cell r="CR44">
            <v>122.5</v>
          </cell>
          <cell r="CS44">
            <v>8.2050000000000001</v>
          </cell>
          <cell r="CT44">
            <v>8.2050000000000001</v>
          </cell>
          <cell r="CU44">
            <v>39931</v>
          </cell>
          <cell r="CV44">
            <v>98.364000000000004</v>
          </cell>
          <cell r="CW44">
            <v>7.5140000000000002</v>
          </cell>
          <cell r="CX44">
            <v>7.5510000000000002</v>
          </cell>
          <cell r="CY44">
            <v>39931</v>
          </cell>
          <cell r="CZ44">
            <v>104.22</v>
          </cell>
          <cell r="DA44">
            <v>6.78</v>
          </cell>
          <cell r="DB44">
            <v>6.78</v>
          </cell>
        </row>
        <row r="45">
          <cell r="D45">
            <v>39932</v>
          </cell>
          <cell r="E45" t="str">
            <v>#N/A N.A.</v>
          </cell>
          <cell r="F45" t="str">
            <v>#N/A N.A.</v>
          </cell>
          <cell r="G45" t="str">
            <v>#N/A N.A.</v>
          </cell>
          <cell r="H45">
            <v>39932</v>
          </cell>
          <cell r="I45" t="str">
            <v>#N/A N.A.</v>
          </cell>
          <cell r="J45" t="str">
            <v>#N/A N.A.</v>
          </cell>
          <cell r="K45" t="str">
            <v>#N/A N.A.</v>
          </cell>
          <cell r="L45">
            <v>39932</v>
          </cell>
          <cell r="M45" t="str">
            <v>#N/A N.A.</v>
          </cell>
          <cell r="N45" t="str">
            <v>#N/A N.A.</v>
          </cell>
          <cell r="O45" t="str">
            <v>#N/A N.A.</v>
          </cell>
          <cell r="P45">
            <v>39932</v>
          </cell>
          <cell r="Q45">
            <v>100.125</v>
          </cell>
          <cell r="R45">
            <v>-33.58</v>
          </cell>
          <cell r="S45">
            <v>52.280999999999999</v>
          </cell>
          <cell r="T45">
            <v>39932</v>
          </cell>
          <cell r="U45">
            <v>103.5065</v>
          </cell>
          <cell r="V45">
            <v>7.0869999999999997</v>
          </cell>
          <cell r="W45">
            <v>7.1370000000000005</v>
          </cell>
          <cell r="X45">
            <v>39932</v>
          </cell>
          <cell r="Y45">
            <v>110</v>
          </cell>
          <cell r="Z45">
            <v>1.89</v>
          </cell>
          <cell r="AA45">
            <v>1.89</v>
          </cell>
          <cell r="AB45">
            <v>39932</v>
          </cell>
          <cell r="AC45">
            <v>108.059</v>
          </cell>
          <cell r="AD45">
            <v>5.2990000000000004</v>
          </cell>
          <cell r="AE45">
            <v>5.4240000000000004</v>
          </cell>
          <cell r="AF45">
            <v>39932</v>
          </cell>
          <cell r="AG45">
            <v>113.108</v>
          </cell>
          <cell r="AH45">
            <v>4.702</v>
          </cell>
          <cell r="AI45">
            <v>4.819</v>
          </cell>
          <cell r="AJ45">
            <v>39932</v>
          </cell>
          <cell r="AK45">
            <v>113.5</v>
          </cell>
          <cell r="AL45">
            <v>4.6520000000000001</v>
          </cell>
          <cell r="AM45">
            <v>4.6520000000000001</v>
          </cell>
          <cell r="AN45">
            <v>39932</v>
          </cell>
          <cell r="AO45">
            <v>120.2</v>
          </cell>
          <cell r="AP45">
            <v>4.7270000000000003</v>
          </cell>
          <cell r="AQ45">
            <v>4.7270000000000003</v>
          </cell>
          <cell r="AU45">
            <v>39932</v>
          </cell>
          <cell r="AV45">
            <v>113.75</v>
          </cell>
          <cell r="AW45">
            <v>5.3860000000000001</v>
          </cell>
          <cell r="AX45">
            <v>5.3860000000000001</v>
          </cell>
          <cell r="AY45">
            <v>39932</v>
          </cell>
          <cell r="AZ45">
            <v>119.562</v>
          </cell>
          <cell r="BA45">
            <v>7.9870000000000001</v>
          </cell>
          <cell r="BB45">
            <v>7.9989999999999997</v>
          </cell>
          <cell r="BC45">
            <v>39932</v>
          </cell>
          <cell r="BD45">
            <v>90.5</v>
          </cell>
          <cell r="BE45">
            <v>4.4969999999999999</v>
          </cell>
          <cell r="BF45">
            <v>4.4969999999999999</v>
          </cell>
          <cell r="BG45">
            <v>39932</v>
          </cell>
          <cell r="BH45">
            <v>110.51300000000001</v>
          </cell>
          <cell r="BI45">
            <v>6.74</v>
          </cell>
          <cell r="BJ45">
            <v>6.827</v>
          </cell>
          <cell r="BO45">
            <v>39932</v>
          </cell>
          <cell r="BP45">
            <v>114.875</v>
          </cell>
          <cell r="BQ45">
            <v>6.1340000000000003</v>
          </cell>
          <cell r="BR45">
            <v>6.1340000000000003</v>
          </cell>
          <cell r="BS45">
            <v>39932</v>
          </cell>
          <cell r="BT45">
            <v>107.833</v>
          </cell>
          <cell r="BU45">
            <v>6.0869999999999997</v>
          </cell>
          <cell r="BV45">
            <v>6.0869999999999997</v>
          </cell>
          <cell r="BW45">
            <v>39932</v>
          </cell>
          <cell r="BX45">
            <v>134.75</v>
          </cell>
          <cell r="BY45">
            <v>7.09</v>
          </cell>
          <cell r="BZ45">
            <v>7.09</v>
          </cell>
          <cell r="CA45">
            <v>39932</v>
          </cell>
          <cell r="CB45">
            <v>109.25</v>
          </cell>
          <cell r="CC45">
            <v>7.1130000000000004</v>
          </cell>
          <cell r="CD45">
            <v>7.1130000000000004</v>
          </cell>
          <cell r="CE45">
            <v>39932</v>
          </cell>
          <cell r="CF45">
            <v>106.934</v>
          </cell>
          <cell r="CG45">
            <v>7.6530000000000005</v>
          </cell>
          <cell r="CH45">
            <v>7.702</v>
          </cell>
          <cell r="CI45">
            <v>39932</v>
          </cell>
          <cell r="CJ45">
            <v>92.790999999999997</v>
          </cell>
          <cell r="CK45">
            <v>10.762</v>
          </cell>
          <cell r="CL45">
            <v>10.794</v>
          </cell>
          <cell r="CM45">
            <v>39932</v>
          </cell>
          <cell r="CN45">
            <v>129.82499999999999</v>
          </cell>
          <cell r="CO45">
            <v>8.6180000000000003</v>
          </cell>
          <cell r="CP45">
            <v>8.6180000000000003</v>
          </cell>
          <cell r="CQ45">
            <v>39932</v>
          </cell>
          <cell r="CR45">
            <v>126</v>
          </cell>
          <cell r="CS45">
            <v>7.9249999999999998</v>
          </cell>
          <cell r="CT45">
            <v>7.9249999999999998</v>
          </cell>
          <cell r="CU45">
            <v>39932</v>
          </cell>
          <cell r="CV45">
            <v>99.834999999999994</v>
          </cell>
          <cell r="CW45">
            <v>7.3879999999999999</v>
          </cell>
          <cell r="CX45">
            <v>7.4249999999999998</v>
          </cell>
          <cell r="CY45">
            <v>39932</v>
          </cell>
          <cell r="CZ45">
            <v>104.94</v>
          </cell>
          <cell r="DA45">
            <v>6.6820000000000004</v>
          </cell>
          <cell r="DB45">
            <v>6.6820000000000004</v>
          </cell>
        </row>
        <row r="46">
          <cell r="D46">
            <v>39933</v>
          </cell>
          <cell r="E46" t="str">
            <v>#N/A N.A.</v>
          </cell>
          <cell r="F46" t="str">
            <v>#N/A N.A.</v>
          </cell>
          <cell r="G46" t="str">
            <v>#N/A N.A.</v>
          </cell>
          <cell r="H46">
            <v>39933</v>
          </cell>
          <cell r="I46" t="str">
            <v>#N/A N.A.</v>
          </cell>
          <cell r="J46" t="str">
            <v>#N/A N.A.</v>
          </cell>
          <cell r="K46" t="str">
            <v>#N/A N.A.</v>
          </cell>
          <cell r="L46">
            <v>39933</v>
          </cell>
          <cell r="M46" t="str">
            <v>#N/A N.A.</v>
          </cell>
          <cell r="N46" t="str">
            <v>#N/A N.A.</v>
          </cell>
          <cell r="O46" t="str">
            <v>#N/A N.A.</v>
          </cell>
          <cell r="P46">
            <v>39933</v>
          </cell>
          <cell r="Q46">
            <v>100.125</v>
          </cell>
          <cell r="R46">
            <v>-33.58</v>
          </cell>
          <cell r="S46">
            <v>52.280999999999999</v>
          </cell>
          <cell r="T46">
            <v>39933</v>
          </cell>
          <cell r="U46">
            <v>103.5065</v>
          </cell>
          <cell r="V46">
            <v>7.0869999999999997</v>
          </cell>
          <cell r="W46">
            <v>7.1370000000000005</v>
          </cell>
          <cell r="X46">
            <v>39933</v>
          </cell>
          <cell r="Y46">
            <v>110.25</v>
          </cell>
          <cell r="Z46">
            <v>1.671</v>
          </cell>
          <cell r="AA46">
            <v>1.671</v>
          </cell>
          <cell r="AB46">
            <v>39933</v>
          </cell>
          <cell r="AC46">
            <v>107.973</v>
          </cell>
          <cell r="AD46">
            <v>5.3380000000000001</v>
          </cell>
          <cell r="AE46">
            <v>5.4630000000000001</v>
          </cell>
          <cell r="AF46">
            <v>39933</v>
          </cell>
          <cell r="AG46">
            <v>113.24</v>
          </cell>
          <cell r="AH46">
            <v>4.6319999999999997</v>
          </cell>
          <cell r="AI46">
            <v>4.75</v>
          </cell>
          <cell r="AJ46">
            <v>39933</v>
          </cell>
          <cell r="AK46">
            <v>113.5</v>
          </cell>
          <cell r="AL46">
            <v>4.6470000000000002</v>
          </cell>
          <cell r="AM46">
            <v>4.6470000000000002</v>
          </cell>
          <cell r="AN46">
            <v>39933</v>
          </cell>
          <cell r="AO46">
            <v>120.5</v>
          </cell>
          <cell r="AP46">
            <v>4.6429999999999998</v>
          </cell>
          <cell r="AQ46">
            <v>4.6429999999999998</v>
          </cell>
          <cell r="AU46">
            <v>39933</v>
          </cell>
          <cell r="AV46">
            <v>113.9</v>
          </cell>
          <cell r="AW46">
            <v>5.3559999999999999</v>
          </cell>
          <cell r="AX46">
            <v>5.3559999999999999</v>
          </cell>
          <cell r="AY46">
            <v>39933</v>
          </cell>
          <cell r="AZ46">
            <v>119.562</v>
          </cell>
          <cell r="BA46">
            <v>7.9870000000000001</v>
          </cell>
          <cell r="BB46">
            <v>7.9989999999999997</v>
          </cell>
          <cell r="BC46">
            <v>39933</v>
          </cell>
          <cell r="BD46">
            <v>92.25</v>
          </cell>
          <cell r="BE46">
            <v>4.165</v>
          </cell>
          <cell r="BF46">
            <v>4.165</v>
          </cell>
          <cell r="BG46">
            <v>39933</v>
          </cell>
          <cell r="BH46">
            <v>110.554</v>
          </cell>
          <cell r="BI46">
            <v>6.7320000000000002</v>
          </cell>
          <cell r="BJ46">
            <v>6.819</v>
          </cell>
          <cell r="BO46">
            <v>39933</v>
          </cell>
          <cell r="BP46">
            <v>114.712</v>
          </cell>
          <cell r="BQ46">
            <v>6.1589999999999998</v>
          </cell>
          <cell r="BR46">
            <v>6.1589999999999998</v>
          </cell>
          <cell r="BS46">
            <v>39933</v>
          </cell>
          <cell r="BT46">
            <v>107</v>
          </cell>
          <cell r="BU46">
            <v>6.218</v>
          </cell>
          <cell r="BV46">
            <v>6.218</v>
          </cell>
          <cell r="BW46">
            <v>39933</v>
          </cell>
          <cell r="BX46">
            <v>134.75</v>
          </cell>
          <cell r="BY46">
            <v>7.0890000000000004</v>
          </cell>
          <cell r="BZ46">
            <v>7.0890000000000004</v>
          </cell>
          <cell r="CA46">
            <v>39933</v>
          </cell>
          <cell r="CB46">
            <v>109.5</v>
          </cell>
          <cell r="CC46">
            <v>7.0869999999999997</v>
          </cell>
          <cell r="CD46">
            <v>7.0869999999999997</v>
          </cell>
          <cell r="CE46">
            <v>39933</v>
          </cell>
          <cell r="CF46">
            <v>107.575</v>
          </cell>
          <cell r="CG46">
            <v>7.59</v>
          </cell>
          <cell r="CH46">
            <v>7.6390000000000002</v>
          </cell>
          <cell r="CI46">
            <v>39933</v>
          </cell>
          <cell r="CJ46">
            <v>92.790999999999997</v>
          </cell>
          <cell r="CK46">
            <v>10.762</v>
          </cell>
          <cell r="CL46">
            <v>10.794</v>
          </cell>
          <cell r="CM46">
            <v>39933</v>
          </cell>
          <cell r="CN46">
            <v>129.696</v>
          </cell>
          <cell r="CO46">
            <v>8.6300000000000008</v>
          </cell>
          <cell r="CP46">
            <v>8.6300000000000008</v>
          </cell>
          <cell r="CQ46">
            <v>39933</v>
          </cell>
          <cell r="CR46">
            <v>113.127</v>
          </cell>
          <cell r="CS46">
            <v>9.0210000000000008</v>
          </cell>
          <cell r="CT46">
            <v>9.0210000000000008</v>
          </cell>
          <cell r="CU46">
            <v>39933</v>
          </cell>
          <cell r="CV46">
            <v>100.05200000000001</v>
          </cell>
          <cell r="CW46">
            <v>7.37</v>
          </cell>
          <cell r="CX46">
            <v>7.3940000000000001</v>
          </cell>
          <cell r="CY46">
            <v>39933</v>
          </cell>
          <cell r="CZ46">
            <v>105.51</v>
          </cell>
          <cell r="DA46">
            <v>6.6050000000000004</v>
          </cell>
          <cell r="DB46">
            <v>6.6050000000000004</v>
          </cell>
        </row>
        <row r="47">
          <cell r="D47">
            <v>39934</v>
          </cell>
          <cell r="E47" t="str">
            <v>#N/A N.A.</v>
          </cell>
          <cell r="F47" t="str">
            <v>#N/A N.A.</v>
          </cell>
          <cell r="G47" t="str">
            <v>#N/A N.A.</v>
          </cell>
          <cell r="H47">
            <v>39934</v>
          </cell>
          <cell r="I47" t="str">
            <v>#N/A N.A.</v>
          </cell>
          <cell r="J47" t="str">
            <v>#N/A N.A.</v>
          </cell>
          <cell r="K47" t="str">
            <v>#N/A N.A.</v>
          </cell>
          <cell r="L47">
            <v>39934</v>
          </cell>
          <cell r="M47" t="str">
            <v>#N/A N.A.</v>
          </cell>
          <cell r="N47" t="str">
            <v>#N/A N.A.</v>
          </cell>
          <cell r="O47" t="str">
            <v>#N/A N.A.</v>
          </cell>
          <cell r="P47">
            <v>39934</v>
          </cell>
          <cell r="Q47">
            <v>100.125</v>
          </cell>
          <cell r="R47">
            <v>-33.58</v>
          </cell>
          <cell r="S47">
            <v>52.280999999999999</v>
          </cell>
          <cell r="T47">
            <v>39934</v>
          </cell>
          <cell r="U47">
            <v>103.5065</v>
          </cell>
          <cell r="V47">
            <v>7.0869999999999997</v>
          </cell>
          <cell r="W47">
            <v>7.1370000000000005</v>
          </cell>
          <cell r="X47">
            <v>39934</v>
          </cell>
          <cell r="Y47">
            <v>110.25</v>
          </cell>
          <cell r="Z47">
            <v>1.651</v>
          </cell>
          <cell r="AA47">
            <v>1.651</v>
          </cell>
          <cell r="AB47">
            <v>39934</v>
          </cell>
          <cell r="AC47">
            <v>107.92</v>
          </cell>
          <cell r="AD47">
            <v>5.36</v>
          </cell>
          <cell r="AE47">
            <v>5.4850000000000003</v>
          </cell>
          <cell r="AF47">
            <v>39934</v>
          </cell>
          <cell r="AG47">
            <v>113.286</v>
          </cell>
          <cell r="AH47">
            <v>4.6100000000000003</v>
          </cell>
          <cell r="AI47">
            <v>4.7279999999999998</v>
          </cell>
          <cell r="AJ47">
            <v>39934</v>
          </cell>
          <cell r="AK47">
            <v>115.5</v>
          </cell>
          <cell r="AL47">
            <v>3.919</v>
          </cell>
          <cell r="AM47">
            <v>3.919</v>
          </cell>
          <cell r="AN47">
            <v>39934</v>
          </cell>
          <cell r="AO47">
            <v>120.5</v>
          </cell>
          <cell r="AP47">
            <v>4.6390000000000002</v>
          </cell>
          <cell r="AQ47">
            <v>4.6390000000000002</v>
          </cell>
          <cell r="AU47">
            <v>39934</v>
          </cell>
          <cell r="AV47">
            <v>113.75</v>
          </cell>
          <cell r="AW47">
            <v>5.383</v>
          </cell>
          <cell r="AX47">
            <v>5.383</v>
          </cell>
          <cell r="AY47">
            <v>39934</v>
          </cell>
          <cell r="AZ47">
            <v>119.562</v>
          </cell>
          <cell r="BA47">
            <v>7.9870000000000001</v>
          </cell>
          <cell r="BB47">
            <v>7.9989999999999997</v>
          </cell>
          <cell r="BC47">
            <v>39934</v>
          </cell>
          <cell r="BD47">
            <v>92.25</v>
          </cell>
          <cell r="BE47">
            <v>4.1550000000000002</v>
          </cell>
          <cell r="BF47">
            <v>4.1550000000000002</v>
          </cell>
          <cell r="BG47">
            <v>39934</v>
          </cell>
          <cell r="BH47">
            <v>110.46</v>
          </cell>
          <cell r="BI47">
            <v>6.7480000000000002</v>
          </cell>
          <cell r="BJ47">
            <v>6.835</v>
          </cell>
          <cell r="BO47">
            <v>39934</v>
          </cell>
          <cell r="BP47">
            <v>114.684</v>
          </cell>
          <cell r="BQ47">
            <v>6.1630000000000003</v>
          </cell>
          <cell r="BR47">
            <v>6.1630000000000003</v>
          </cell>
          <cell r="BS47">
            <v>39934</v>
          </cell>
          <cell r="BT47">
            <v>106.25</v>
          </cell>
          <cell r="BU47">
            <v>6.3369999999999997</v>
          </cell>
          <cell r="BV47">
            <v>6.3369999999999997</v>
          </cell>
          <cell r="BW47">
            <v>39934</v>
          </cell>
          <cell r="BX47">
            <v>133</v>
          </cell>
          <cell r="BY47">
            <v>7.282</v>
          </cell>
          <cell r="BZ47">
            <v>7.282</v>
          </cell>
          <cell r="CA47">
            <v>39934</v>
          </cell>
          <cell r="CB47">
            <v>109.5</v>
          </cell>
          <cell r="CC47">
            <v>7.0869999999999997</v>
          </cell>
          <cell r="CD47">
            <v>7.0869999999999997</v>
          </cell>
          <cell r="CE47">
            <v>39934</v>
          </cell>
          <cell r="CF47">
            <v>107.624</v>
          </cell>
          <cell r="CG47">
            <v>7.585</v>
          </cell>
          <cell r="CH47">
            <v>7.6340000000000003</v>
          </cell>
          <cell r="CI47">
            <v>39934</v>
          </cell>
          <cell r="CJ47">
            <v>92.790999999999997</v>
          </cell>
          <cell r="CK47">
            <v>10.762</v>
          </cell>
          <cell r="CL47">
            <v>10.794</v>
          </cell>
          <cell r="CM47">
            <v>39934</v>
          </cell>
          <cell r="CN47">
            <v>129.733</v>
          </cell>
          <cell r="CO47">
            <v>8.6259999999999994</v>
          </cell>
          <cell r="CP47">
            <v>8.6259999999999994</v>
          </cell>
          <cell r="CQ47">
            <v>39934</v>
          </cell>
          <cell r="CR47">
            <v>125</v>
          </cell>
          <cell r="CS47">
            <v>8.0039999999999996</v>
          </cell>
          <cell r="CT47">
            <v>8.0039999999999996</v>
          </cell>
          <cell r="CU47">
            <v>39934</v>
          </cell>
          <cell r="CV47">
            <v>99.988</v>
          </cell>
          <cell r="CW47">
            <v>7.375</v>
          </cell>
          <cell r="CX47">
            <v>7.415</v>
          </cell>
          <cell r="CY47">
            <v>39934</v>
          </cell>
          <cell r="CZ47">
            <v>104.75</v>
          </cell>
          <cell r="DA47">
            <v>6.7069999999999999</v>
          </cell>
          <cell r="DB47">
            <v>6.7069999999999999</v>
          </cell>
        </row>
        <row r="48">
          <cell r="D48">
            <v>39935</v>
          </cell>
          <cell r="E48" t="str">
            <v>#N/A N.A.</v>
          </cell>
          <cell r="F48" t="str">
            <v>#N/A N.A.</v>
          </cell>
          <cell r="G48" t="str">
            <v>#N/A N.A.</v>
          </cell>
          <cell r="H48">
            <v>39935</v>
          </cell>
          <cell r="I48" t="str">
            <v>#N/A N.A.</v>
          </cell>
          <cell r="J48" t="str">
            <v>#N/A N.A.</v>
          </cell>
          <cell r="K48" t="str">
            <v>#N/A N.A.</v>
          </cell>
          <cell r="L48">
            <v>39935</v>
          </cell>
          <cell r="M48" t="str">
            <v>#N/A N.A.</v>
          </cell>
          <cell r="N48" t="str">
            <v>#N/A N.A.</v>
          </cell>
          <cell r="O48" t="str">
            <v>#N/A N.A.</v>
          </cell>
          <cell r="P48">
            <v>39935</v>
          </cell>
          <cell r="Q48">
            <v>100.125</v>
          </cell>
          <cell r="R48">
            <v>-33.58</v>
          </cell>
          <cell r="S48">
            <v>52.280999999999999</v>
          </cell>
          <cell r="T48">
            <v>39935</v>
          </cell>
          <cell r="U48">
            <v>103.5065</v>
          </cell>
          <cell r="V48">
            <v>7.0869999999999997</v>
          </cell>
          <cell r="W48">
            <v>7.1370000000000005</v>
          </cell>
          <cell r="X48">
            <v>39935</v>
          </cell>
          <cell r="Y48">
            <v>110.25</v>
          </cell>
          <cell r="Z48">
            <v>1.651</v>
          </cell>
          <cell r="AA48">
            <v>1.651</v>
          </cell>
          <cell r="AB48">
            <v>39935</v>
          </cell>
          <cell r="AC48">
            <v>107.92</v>
          </cell>
          <cell r="AD48">
            <v>5.36</v>
          </cell>
          <cell r="AE48">
            <v>5.4850000000000003</v>
          </cell>
          <cell r="AF48">
            <v>39935</v>
          </cell>
          <cell r="AG48">
            <v>113.286</v>
          </cell>
          <cell r="AH48">
            <v>4.6100000000000003</v>
          </cell>
          <cell r="AI48">
            <v>4.7279999999999998</v>
          </cell>
          <cell r="AJ48">
            <v>39935</v>
          </cell>
          <cell r="AK48">
            <v>115.5</v>
          </cell>
          <cell r="AL48">
            <v>3.919</v>
          </cell>
          <cell r="AM48">
            <v>3.919</v>
          </cell>
          <cell r="AN48">
            <v>39935</v>
          </cell>
          <cell r="AO48">
            <v>120.5</v>
          </cell>
          <cell r="AP48">
            <v>4.6390000000000002</v>
          </cell>
          <cell r="AQ48">
            <v>4.6390000000000002</v>
          </cell>
          <cell r="AU48">
            <v>39935</v>
          </cell>
          <cell r="AV48">
            <v>113.75</v>
          </cell>
          <cell r="AW48">
            <v>5.383</v>
          </cell>
          <cell r="AX48">
            <v>5.383</v>
          </cell>
          <cell r="AY48">
            <v>39935</v>
          </cell>
          <cell r="AZ48">
            <v>119.562</v>
          </cell>
          <cell r="BA48">
            <v>7.9870000000000001</v>
          </cell>
          <cell r="BB48">
            <v>7.9989999999999997</v>
          </cell>
          <cell r="BC48">
            <v>39935</v>
          </cell>
          <cell r="BD48">
            <v>92.25</v>
          </cell>
          <cell r="BE48">
            <v>4.1550000000000002</v>
          </cell>
          <cell r="BF48">
            <v>4.1550000000000002</v>
          </cell>
          <cell r="BG48">
            <v>39935</v>
          </cell>
          <cell r="BH48">
            <v>110.46</v>
          </cell>
          <cell r="BI48">
            <v>6.7480000000000002</v>
          </cell>
          <cell r="BJ48">
            <v>6.835</v>
          </cell>
          <cell r="BO48">
            <v>39935</v>
          </cell>
          <cell r="BP48">
            <v>114.684</v>
          </cell>
          <cell r="BQ48">
            <v>6.1630000000000003</v>
          </cell>
          <cell r="BR48">
            <v>6.1630000000000003</v>
          </cell>
          <cell r="BS48">
            <v>39935</v>
          </cell>
          <cell r="BT48">
            <v>106.25</v>
          </cell>
          <cell r="BU48">
            <v>6.3369999999999997</v>
          </cell>
          <cell r="BV48">
            <v>6.3369999999999997</v>
          </cell>
          <cell r="BW48">
            <v>39935</v>
          </cell>
          <cell r="BX48">
            <v>133</v>
          </cell>
          <cell r="BY48">
            <v>7.282</v>
          </cell>
          <cell r="BZ48">
            <v>7.282</v>
          </cell>
          <cell r="CA48">
            <v>39935</v>
          </cell>
          <cell r="CB48">
            <v>109.5</v>
          </cell>
          <cell r="CC48">
            <v>7.0869999999999997</v>
          </cell>
          <cell r="CD48">
            <v>7.0869999999999997</v>
          </cell>
          <cell r="CE48">
            <v>39935</v>
          </cell>
          <cell r="CF48">
            <v>107.624</v>
          </cell>
          <cell r="CG48">
            <v>7.585</v>
          </cell>
          <cell r="CH48">
            <v>7.6340000000000003</v>
          </cell>
          <cell r="CI48">
            <v>39935</v>
          </cell>
          <cell r="CJ48">
            <v>92.790999999999997</v>
          </cell>
          <cell r="CK48">
            <v>10.762</v>
          </cell>
          <cell r="CL48">
            <v>10.794</v>
          </cell>
          <cell r="CM48">
            <v>39935</v>
          </cell>
          <cell r="CN48">
            <v>129.733</v>
          </cell>
          <cell r="CO48">
            <v>8.6259999999999994</v>
          </cell>
          <cell r="CP48">
            <v>8.6259999999999994</v>
          </cell>
          <cell r="CQ48">
            <v>39935</v>
          </cell>
          <cell r="CR48">
            <v>125</v>
          </cell>
          <cell r="CS48">
            <v>8.0039999999999996</v>
          </cell>
          <cell r="CT48">
            <v>8.0039999999999996</v>
          </cell>
          <cell r="CU48">
            <v>39935</v>
          </cell>
          <cell r="CV48">
            <v>99.988</v>
          </cell>
          <cell r="CW48">
            <v>7.375</v>
          </cell>
          <cell r="CX48">
            <v>7.415</v>
          </cell>
          <cell r="CY48">
            <v>39935</v>
          </cell>
          <cell r="CZ48">
            <v>104.75</v>
          </cell>
          <cell r="DA48">
            <v>6.7069999999999999</v>
          </cell>
          <cell r="DB48">
            <v>6.7069999999999999</v>
          </cell>
        </row>
        <row r="49">
          <cell r="D49">
            <v>39936</v>
          </cell>
          <cell r="E49" t="str">
            <v>#N/A N.A.</v>
          </cell>
          <cell r="F49" t="str">
            <v>#N/A N.A.</v>
          </cell>
          <cell r="G49" t="str">
            <v>#N/A N.A.</v>
          </cell>
          <cell r="H49">
            <v>39936</v>
          </cell>
          <cell r="I49" t="str">
            <v>#N/A N.A.</v>
          </cell>
          <cell r="J49" t="str">
            <v>#N/A N.A.</v>
          </cell>
          <cell r="K49" t="str">
            <v>#N/A N.A.</v>
          </cell>
          <cell r="L49">
            <v>39936</v>
          </cell>
          <cell r="M49" t="str">
            <v>#N/A N.A.</v>
          </cell>
          <cell r="N49" t="str">
            <v>#N/A N.A.</v>
          </cell>
          <cell r="O49" t="str">
            <v>#N/A N.A.</v>
          </cell>
          <cell r="P49">
            <v>39936</v>
          </cell>
          <cell r="Q49">
            <v>100.125</v>
          </cell>
          <cell r="R49">
            <v>-33.58</v>
          </cell>
          <cell r="S49">
            <v>52.280999999999999</v>
          </cell>
          <cell r="T49">
            <v>39936</v>
          </cell>
          <cell r="U49">
            <v>103.5065</v>
          </cell>
          <cell r="V49">
            <v>7.0869999999999997</v>
          </cell>
          <cell r="W49">
            <v>7.1370000000000005</v>
          </cell>
          <cell r="X49">
            <v>39936</v>
          </cell>
          <cell r="Y49">
            <v>110.25</v>
          </cell>
          <cell r="Z49">
            <v>1.651</v>
          </cell>
          <cell r="AA49">
            <v>1.651</v>
          </cell>
          <cell r="AB49">
            <v>39936</v>
          </cell>
          <cell r="AC49">
            <v>107.92</v>
          </cell>
          <cell r="AD49">
            <v>5.36</v>
          </cell>
          <cell r="AE49">
            <v>5.4850000000000003</v>
          </cell>
          <cell r="AF49">
            <v>39936</v>
          </cell>
          <cell r="AG49">
            <v>113.286</v>
          </cell>
          <cell r="AH49">
            <v>4.6100000000000003</v>
          </cell>
          <cell r="AI49">
            <v>4.7279999999999998</v>
          </cell>
          <cell r="AJ49">
            <v>39936</v>
          </cell>
          <cell r="AK49">
            <v>115.5</v>
          </cell>
          <cell r="AL49">
            <v>3.919</v>
          </cell>
          <cell r="AM49">
            <v>3.919</v>
          </cell>
          <cell r="AN49">
            <v>39936</v>
          </cell>
          <cell r="AO49">
            <v>120.5</v>
          </cell>
          <cell r="AP49">
            <v>4.6390000000000002</v>
          </cell>
          <cell r="AQ49">
            <v>4.6390000000000002</v>
          </cell>
          <cell r="AU49">
            <v>39936</v>
          </cell>
          <cell r="AV49">
            <v>113.75</v>
          </cell>
          <cell r="AW49">
            <v>5.383</v>
          </cell>
          <cell r="AX49">
            <v>5.383</v>
          </cell>
          <cell r="AY49">
            <v>39936</v>
          </cell>
          <cell r="AZ49">
            <v>119.562</v>
          </cell>
          <cell r="BA49">
            <v>7.9870000000000001</v>
          </cell>
          <cell r="BB49">
            <v>7.9989999999999997</v>
          </cell>
          <cell r="BC49">
            <v>39936</v>
          </cell>
          <cell r="BD49">
            <v>92.25</v>
          </cell>
          <cell r="BE49">
            <v>4.1550000000000002</v>
          </cell>
          <cell r="BF49">
            <v>4.1550000000000002</v>
          </cell>
          <cell r="BG49">
            <v>39936</v>
          </cell>
          <cell r="BH49">
            <v>110.46</v>
          </cell>
          <cell r="BI49">
            <v>6.7480000000000002</v>
          </cell>
          <cell r="BJ49">
            <v>6.835</v>
          </cell>
          <cell r="BO49">
            <v>39936</v>
          </cell>
          <cell r="BP49">
            <v>114.684</v>
          </cell>
          <cell r="BQ49">
            <v>6.1630000000000003</v>
          </cell>
          <cell r="BR49">
            <v>6.1630000000000003</v>
          </cell>
          <cell r="BS49">
            <v>39936</v>
          </cell>
          <cell r="BT49">
            <v>106.25</v>
          </cell>
          <cell r="BU49">
            <v>6.3369999999999997</v>
          </cell>
          <cell r="BV49">
            <v>6.3369999999999997</v>
          </cell>
          <cell r="BW49">
            <v>39936</v>
          </cell>
          <cell r="BX49">
            <v>133</v>
          </cell>
          <cell r="BY49">
            <v>7.282</v>
          </cell>
          <cell r="BZ49">
            <v>7.282</v>
          </cell>
          <cell r="CA49">
            <v>39936</v>
          </cell>
          <cell r="CB49">
            <v>109.5</v>
          </cell>
          <cell r="CC49">
            <v>7.0869999999999997</v>
          </cell>
          <cell r="CD49">
            <v>7.0869999999999997</v>
          </cell>
          <cell r="CE49">
            <v>39936</v>
          </cell>
          <cell r="CF49">
            <v>107.624</v>
          </cell>
          <cell r="CG49">
            <v>7.585</v>
          </cell>
          <cell r="CH49">
            <v>7.6340000000000003</v>
          </cell>
          <cell r="CI49">
            <v>39936</v>
          </cell>
          <cell r="CJ49">
            <v>92.790999999999997</v>
          </cell>
          <cell r="CK49">
            <v>10.762</v>
          </cell>
          <cell r="CL49">
            <v>10.794</v>
          </cell>
          <cell r="CM49">
            <v>39936</v>
          </cell>
          <cell r="CN49">
            <v>129.733</v>
          </cell>
          <cell r="CO49">
            <v>8.6259999999999994</v>
          </cell>
          <cell r="CP49">
            <v>8.6259999999999994</v>
          </cell>
          <cell r="CQ49">
            <v>39936</v>
          </cell>
          <cell r="CR49">
            <v>125</v>
          </cell>
          <cell r="CS49">
            <v>8.0039999999999996</v>
          </cell>
          <cell r="CT49">
            <v>8.0039999999999996</v>
          </cell>
          <cell r="CU49">
            <v>39936</v>
          </cell>
          <cell r="CV49">
            <v>99.988</v>
          </cell>
          <cell r="CW49">
            <v>7.375</v>
          </cell>
          <cell r="CX49">
            <v>7.415</v>
          </cell>
          <cell r="CY49">
            <v>39936</v>
          </cell>
          <cell r="CZ49">
            <v>104.75</v>
          </cell>
          <cell r="DA49">
            <v>6.7069999999999999</v>
          </cell>
          <cell r="DB49">
            <v>6.7069999999999999</v>
          </cell>
        </row>
        <row r="50">
          <cell r="D50">
            <v>39937</v>
          </cell>
          <cell r="E50" t="str">
            <v>#N/A N.A.</v>
          </cell>
          <cell r="F50" t="str">
            <v>#N/A N.A.</v>
          </cell>
          <cell r="G50" t="str">
            <v>#N/A N.A.</v>
          </cell>
          <cell r="H50">
            <v>39937</v>
          </cell>
          <cell r="I50" t="str">
            <v>#N/A N.A.</v>
          </cell>
          <cell r="J50" t="str">
            <v>#N/A N.A.</v>
          </cell>
          <cell r="K50" t="str">
            <v>#N/A N.A.</v>
          </cell>
          <cell r="L50">
            <v>39937</v>
          </cell>
          <cell r="M50" t="str">
            <v>#N/A N.A.</v>
          </cell>
          <cell r="N50" t="str">
            <v>#N/A N.A.</v>
          </cell>
          <cell r="O50" t="str">
            <v>#N/A N.A.</v>
          </cell>
          <cell r="P50">
            <v>39937</v>
          </cell>
          <cell r="Q50">
            <v>100.125</v>
          </cell>
          <cell r="R50">
            <v>-33.58</v>
          </cell>
          <cell r="S50">
            <v>52.280999999999999</v>
          </cell>
          <cell r="T50">
            <v>39937</v>
          </cell>
          <cell r="U50">
            <v>103.5065</v>
          </cell>
          <cell r="V50">
            <v>7.0869999999999997</v>
          </cell>
          <cell r="W50">
            <v>7.1370000000000005</v>
          </cell>
          <cell r="X50">
            <v>39937</v>
          </cell>
          <cell r="Y50">
            <v>110</v>
          </cell>
          <cell r="Z50">
            <v>1.833</v>
          </cell>
          <cell r="AA50">
            <v>1.833</v>
          </cell>
          <cell r="AB50">
            <v>39937</v>
          </cell>
          <cell r="AC50">
            <v>107.881</v>
          </cell>
          <cell r="AD50">
            <v>5.375</v>
          </cell>
          <cell r="AE50">
            <v>5.5</v>
          </cell>
          <cell r="AF50">
            <v>39937</v>
          </cell>
          <cell r="AG50">
            <v>113.227</v>
          </cell>
          <cell r="AH50">
            <v>4.63</v>
          </cell>
          <cell r="AI50">
            <v>4.7480000000000002</v>
          </cell>
          <cell r="AJ50">
            <v>39937</v>
          </cell>
          <cell r="AK50">
            <v>115.5</v>
          </cell>
          <cell r="AL50">
            <v>3.9140000000000001</v>
          </cell>
          <cell r="AM50">
            <v>3.9140000000000001</v>
          </cell>
          <cell r="AN50">
            <v>39937</v>
          </cell>
          <cell r="AO50">
            <v>120.5</v>
          </cell>
          <cell r="AP50">
            <v>4.6360000000000001</v>
          </cell>
          <cell r="AQ50">
            <v>4.6360000000000001</v>
          </cell>
          <cell r="AU50">
            <v>39937</v>
          </cell>
          <cell r="AV50">
            <v>114.5</v>
          </cell>
          <cell r="AW50">
            <v>5.2379999999999995</v>
          </cell>
          <cell r="AX50">
            <v>5.2379999999999995</v>
          </cell>
          <cell r="AY50">
            <v>39937</v>
          </cell>
          <cell r="AZ50">
            <v>119.562</v>
          </cell>
          <cell r="BA50">
            <v>7.9870000000000001</v>
          </cell>
          <cell r="BB50">
            <v>7.9989999999999997</v>
          </cell>
          <cell r="BC50">
            <v>39937</v>
          </cell>
          <cell r="BD50">
            <v>93</v>
          </cell>
          <cell r="BE50">
            <v>4.0199999999999996</v>
          </cell>
          <cell r="BF50">
            <v>4.0199999999999996</v>
          </cell>
          <cell r="BG50">
            <v>39937</v>
          </cell>
          <cell r="BH50">
            <v>110.94</v>
          </cell>
          <cell r="BI50">
            <v>6.6630000000000003</v>
          </cell>
          <cell r="BJ50">
            <v>6.7510000000000003</v>
          </cell>
          <cell r="BO50">
            <v>39937</v>
          </cell>
          <cell r="BP50">
            <v>115.408</v>
          </cell>
          <cell r="BQ50">
            <v>6.0490000000000004</v>
          </cell>
          <cell r="BR50">
            <v>6.0490000000000004</v>
          </cell>
          <cell r="BS50">
            <v>39937</v>
          </cell>
          <cell r="BT50">
            <v>108.15</v>
          </cell>
          <cell r="BU50">
            <v>6.0369999999999999</v>
          </cell>
          <cell r="BV50">
            <v>6.0369999999999999</v>
          </cell>
          <cell r="BW50">
            <v>39937</v>
          </cell>
          <cell r="BX50">
            <v>136</v>
          </cell>
          <cell r="BY50">
            <v>6.952</v>
          </cell>
          <cell r="BZ50">
            <v>6.952</v>
          </cell>
          <cell r="CA50">
            <v>39937</v>
          </cell>
          <cell r="CB50">
            <v>111</v>
          </cell>
          <cell r="CC50">
            <v>6.9349999999999996</v>
          </cell>
          <cell r="CD50">
            <v>6.9349999999999996</v>
          </cell>
          <cell r="CE50">
            <v>39937</v>
          </cell>
          <cell r="CF50">
            <v>107.23399999999999</v>
          </cell>
          <cell r="CG50">
            <v>7.6230000000000002</v>
          </cell>
          <cell r="CH50">
            <v>7.673</v>
          </cell>
          <cell r="CI50">
            <v>39937</v>
          </cell>
          <cell r="CJ50">
            <v>92.790999999999997</v>
          </cell>
          <cell r="CK50">
            <v>10.762</v>
          </cell>
          <cell r="CL50">
            <v>10.794</v>
          </cell>
          <cell r="CM50">
            <v>39937</v>
          </cell>
          <cell r="CN50">
            <v>129.71299999999999</v>
          </cell>
          <cell r="CO50">
            <v>8.6280000000000001</v>
          </cell>
          <cell r="CP50">
            <v>8.6280000000000001</v>
          </cell>
          <cell r="CQ50">
            <v>39937</v>
          </cell>
          <cell r="CR50">
            <v>127.85</v>
          </cell>
          <cell r="CS50">
            <v>7.782</v>
          </cell>
          <cell r="CT50">
            <v>7.782</v>
          </cell>
          <cell r="CU50">
            <v>39937</v>
          </cell>
          <cell r="CV50">
            <v>101.556</v>
          </cell>
          <cell r="CW50">
            <v>7.2439999999999998</v>
          </cell>
          <cell r="CX50">
            <v>7.28</v>
          </cell>
          <cell r="CY50">
            <v>39937</v>
          </cell>
          <cell r="CZ50">
            <v>106.05</v>
          </cell>
          <cell r="DA50">
            <v>6.532</v>
          </cell>
          <cell r="DB50">
            <v>6.532</v>
          </cell>
        </row>
        <row r="51">
          <cell r="D51">
            <v>39938</v>
          </cell>
          <cell r="E51" t="str">
            <v>#N/A N.A.</v>
          </cell>
          <cell r="F51" t="str">
            <v>#N/A N.A.</v>
          </cell>
          <cell r="G51" t="str">
            <v>#N/A N.A.</v>
          </cell>
          <cell r="H51">
            <v>39938</v>
          </cell>
          <cell r="I51" t="str">
            <v>#N/A N.A.</v>
          </cell>
          <cell r="J51" t="str">
            <v>#N/A N.A.</v>
          </cell>
          <cell r="K51" t="str">
            <v>#N/A N.A.</v>
          </cell>
          <cell r="L51">
            <v>39938</v>
          </cell>
          <cell r="M51" t="str">
            <v>#N/A N.A.</v>
          </cell>
          <cell r="N51" t="str">
            <v>#N/A N.A.</v>
          </cell>
          <cell r="O51" t="str">
            <v>#N/A N.A.</v>
          </cell>
          <cell r="P51">
            <v>39938</v>
          </cell>
          <cell r="Q51">
            <v>100.125</v>
          </cell>
          <cell r="R51">
            <v>-33.58</v>
          </cell>
          <cell r="S51">
            <v>52.280999999999999</v>
          </cell>
          <cell r="T51">
            <v>39938</v>
          </cell>
          <cell r="U51">
            <v>103.5065</v>
          </cell>
          <cell r="V51">
            <v>7.0869999999999997</v>
          </cell>
          <cell r="W51">
            <v>7.1370000000000005</v>
          </cell>
          <cell r="X51">
            <v>39938</v>
          </cell>
          <cell r="Y51">
            <v>110.25</v>
          </cell>
          <cell r="Z51">
            <v>1.613</v>
          </cell>
          <cell r="AA51">
            <v>1.613</v>
          </cell>
          <cell r="AB51">
            <v>39938</v>
          </cell>
          <cell r="AC51">
            <v>107.881</v>
          </cell>
          <cell r="AD51">
            <v>5.3689999999999998</v>
          </cell>
          <cell r="AE51">
            <v>5.492</v>
          </cell>
          <cell r="AF51">
            <v>39938</v>
          </cell>
          <cell r="AG51">
            <v>113.486</v>
          </cell>
          <cell r="AH51">
            <v>4.5010000000000003</v>
          </cell>
          <cell r="AI51">
            <v>4.6189999999999998</v>
          </cell>
          <cell r="AJ51">
            <v>39938</v>
          </cell>
          <cell r="AK51">
            <v>115</v>
          </cell>
          <cell r="AL51">
            <v>4.0880000000000001</v>
          </cell>
          <cell r="AM51">
            <v>4.0880000000000001</v>
          </cell>
          <cell r="AN51">
            <v>39938</v>
          </cell>
          <cell r="AO51">
            <v>121</v>
          </cell>
          <cell r="AP51">
            <v>4.5</v>
          </cell>
          <cell r="AQ51">
            <v>4.5</v>
          </cell>
          <cell r="AU51">
            <v>39938</v>
          </cell>
          <cell r="AV51">
            <v>114.25</v>
          </cell>
          <cell r="AW51">
            <v>5.2850000000000001</v>
          </cell>
          <cell r="AX51">
            <v>5.2850000000000001</v>
          </cell>
          <cell r="AY51">
            <v>39938</v>
          </cell>
          <cell r="AZ51">
            <v>119.562</v>
          </cell>
          <cell r="BA51">
            <v>7.9870000000000001</v>
          </cell>
          <cell r="BB51">
            <v>7.9989999999999997</v>
          </cell>
          <cell r="BC51">
            <v>39938</v>
          </cell>
          <cell r="BD51">
            <v>94</v>
          </cell>
          <cell r="BE51">
            <v>3.82</v>
          </cell>
          <cell r="BF51">
            <v>3.82</v>
          </cell>
          <cell r="BG51">
            <v>39938</v>
          </cell>
          <cell r="BH51">
            <v>111.405</v>
          </cell>
          <cell r="BI51">
            <v>6.5819999999999999</v>
          </cell>
          <cell r="BJ51">
            <v>6.6690000000000005</v>
          </cell>
          <cell r="BO51">
            <v>39938</v>
          </cell>
          <cell r="BP51">
            <v>116.089</v>
          </cell>
          <cell r="BQ51">
            <v>5.944</v>
          </cell>
          <cell r="BR51">
            <v>5.944</v>
          </cell>
          <cell r="BS51">
            <v>39938</v>
          </cell>
          <cell r="BT51">
            <v>108.85</v>
          </cell>
          <cell r="BU51">
            <v>5.9279999999999999</v>
          </cell>
          <cell r="BV51">
            <v>5.9279999999999999</v>
          </cell>
          <cell r="BW51">
            <v>39938</v>
          </cell>
          <cell r="BX51">
            <v>136.5</v>
          </cell>
          <cell r="BY51">
            <v>6.8970000000000002</v>
          </cell>
          <cell r="BZ51">
            <v>6.8970000000000002</v>
          </cell>
          <cell r="CA51">
            <v>39938</v>
          </cell>
          <cell r="CB51">
            <v>112</v>
          </cell>
          <cell r="CC51">
            <v>6.835</v>
          </cell>
          <cell r="CD51">
            <v>6.835</v>
          </cell>
          <cell r="CE51">
            <v>39938</v>
          </cell>
          <cell r="CF51">
            <v>110.45699999999999</v>
          </cell>
          <cell r="CG51">
            <v>7.3120000000000003</v>
          </cell>
          <cell r="CH51">
            <v>7.36</v>
          </cell>
          <cell r="CI51">
            <v>39938</v>
          </cell>
          <cell r="CJ51">
            <v>92.790999999999997</v>
          </cell>
          <cell r="CK51">
            <v>10.762</v>
          </cell>
          <cell r="CL51">
            <v>10.794</v>
          </cell>
          <cell r="CM51">
            <v>39938</v>
          </cell>
          <cell r="CN51">
            <v>129.685</v>
          </cell>
          <cell r="CO51">
            <v>8.6300000000000008</v>
          </cell>
          <cell r="CP51">
            <v>8.6300000000000008</v>
          </cell>
          <cell r="CQ51">
            <v>39938</v>
          </cell>
          <cell r="CR51">
            <v>130</v>
          </cell>
          <cell r="CS51">
            <v>7.62</v>
          </cell>
          <cell r="CT51">
            <v>7.62</v>
          </cell>
          <cell r="CU51">
            <v>39938</v>
          </cell>
          <cell r="CV51">
            <v>102.56</v>
          </cell>
          <cell r="CW51">
            <v>7.1619999999999999</v>
          </cell>
          <cell r="CX51">
            <v>7.19</v>
          </cell>
          <cell r="CY51">
            <v>39938</v>
          </cell>
          <cell r="CZ51">
            <v>106.85</v>
          </cell>
          <cell r="DA51">
            <v>6.4249999999999998</v>
          </cell>
          <cell r="DB51">
            <v>6.4249999999999998</v>
          </cell>
        </row>
        <row r="52">
          <cell r="D52">
            <v>39939</v>
          </cell>
          <cell r="E52" t="str">
            <v>#N/A N.A.</v>
          </cell>
          <cell r="F52" t="str">
            <v>#N/A N.A.</v>
          </cell>
          <cell r="G52" t="str">
            <v>#N/A N.A.</v>
          </cell>
          <cell r="H52">
            <v>39939</v>
          </cell>
          <cell r="I52" t="str">
            <v>#N/A N.A.</v>
          </cell>
          <cell r="J52" t="str">
            <v>#N/A N.A.</v>
          </cell>
          <cell r="K52" t="str">
            <v>#N/A N.A.</v>
          </cell>
          <cell r="L52">
            <v>39939</v>
          </cell>
          <cell r="M52" t="str">
            <v>#N/A N.A.</v>
          </cell>
          <cell r="N52" t="str">
            <v>#N/A N.A.</v>
          </cell>
          <cell r="O52" t="str">
            <v>#N/A N.A.</v>
          </cell>
          <cell r="P52">
            <v>39939</v>
          </cell>
          <cell r="Q52">
            <v>100.125</v>
          </cell>
          <cell r="R52">
            <v>-33.58</v>
          </cell>
          <cell r="S52">
            <v>52.280999999999999</v>
          </cell>
          <cell r="T52">
            <v>39939</v>
          </cell>
          <cell r="U52">
            <v>103.50790000000001</v>
          </cell>
          <cell r="V52">
            <v>6.99</v>
          </cell>
          <cell r="W52">
            <v>7.04</v>
          </cell>
          <cell r="X52">
            <v>39939</v>
          </cell>
          <cell r="Y52">
            <v>110.25</v>
          </cell>
          <cell r="Z52">
            <v>1.554</v>
          </cell>
          <cell r="AA52">
            <v>1.554</v>
          </cell>
          <cell r="AB52">
            <v>39939</v>
          </cell>
          <cell r="AC52">
            <v>108.054</v>
          </cell>
          <cell r="AD52">
            <v>5.26</v>
          </cell>
          <cell r="AE52">
            <v>5.3840000000000003</v>
          </cell>
          <cell r="AF52">
            <v>39939</v>
          </cell>
          <cell r="AG52">
            <v>113.628</v>
          </cell>
          <cell r="AH52">
            <v>4.4109999999999996</v>
          </cell>
          <cell r="AI52">
            <v>4.5289999999999999</v>
          </cell>
          <cell r="AJ52">
            <v>39939</v>
          </cell>
          <cell r="AK52">
            <v>115</v>
          </cell>
          <cell r="AL52">
            <v>4.0720000000000001</v>
          </cell>
          <cell r="AM52">
            <v>4.0720000000000001</v>
          </cell>
          <cell r="AN52">
            <v>39939</v>
          </cell>
          <cell r="AO52">
            <v>121.5</v>
          </cell>
          <cell r="AP52">
            <v>4.3559999999999999</v>
          </cell>
          <cell r="AQ52">
            <v>4.3559999999999999</v>
          </cell>
          <cell r="AU52">
            <v>39939</v>
          </cell>
          <cell r="AV52">
            <v>114.75</v>
          </cell>
          <cell r="AW52">
            <v>5.1859999999999999</v>
          </cell>
          <cell r="AX52">
            <v>5.1859999999999999</v>
          </cell>
          <cell r="AY52">
            <v>39939</v>
          </cell>
          <cell r="AZ52">
            <v>119.562</v>
          </cell>
          <cell r="BA52">
            <v>7.9870000000000001</v>
          </cell>
          <cell r="BB52">
            <v>7.9989999999999997</v>
          </cell>
          <cell r="BC52">
            <v>39939</v>
          </cell>
          <cell r="BD52">
            <v>93.5</v>
          </cell>
          <cell r="BE52">
            <v>3.8959999999999999</v>
          </cell>
          <cell r="BF52">
            <v>3.8959999999999999</v>
          </cell>
          <cell r="BG52">
            <v>39939</v>
          </cell>
          <cell r="BH52">
            <v>112.29300000000001</v>
          </cell>
          <cell r="BI52">
            <v>6.4269999999999996</v>
          </cell>
          <cell r="BJ52">
            <v>6.5129999999999999</v>
          </cell>
          <cell r="BO52">
            <v>39939</v>
          </cell>
          <cell r="BP52">
            <v>116.33799999999999</v>
          </cell>
          <cell r="BQ52">
            <v>5.9030000000000005</v>
          </cell>
          <cell r="BR52">
            <v>5.9030000000000005</v>
          </cell>
          <cell r="BS52">
            <v>39939</v>
          </cell>
          <cell r="BT52">
            <v>108.27500000000001</v>
          </cell>
          <cell r="BU52">
            <v>6.016</v>
          </cell>
          <cell r="BV52">
            <v>6.016</v>
          </cell>
          <cell r="BW52">
            <v>39939</v>
          </cell>
          <cell r="BX52">
            <v>137</v>
          </cell>
          <cell r="BY52">
            <v>6.8419999999999996</v>
          </cell>
          <cell r="BZ52">
            <v>6.8419999999999996</v>
          </cell>
          <cell r="CA52">
            <v>39939</v>
          </cell>
          <cell r="CB52">
            <v>111.355</v>
          </cell>
          <cell r="CC52">
            <v>6.899</v>
          </cell>
          <cell r="CD52">
            <v>6.899</v>
          </cell>
          <cell r="CE52">
            <v>39939</v>
          </cell>
          <cell r="CF52">
            <v>111.056</v>
          </cell>
          <cell r="CG52">
            <v>7.2560000000000002</v>
          </cell>
          <cell r="CH52">
            <v>7.3029999999999999</v>
          </cell>
          <cell r="CI52">
            <v>39939</v>
          </cell>
          <cell r="CJ52">
            <v>92.790999999999997</v>
          </cell>
          <cell r="CK52">
            <v>10.763</v>
          </cell>
          <cell r="CL52">
            <v>10.795</v>
          </cell>
          <cell r="CM52">
            <v>39939</v>
          </cell>
          <cell r="CN52">
            <v>131.00399999999999</v>
          </cell>
          <cell r="CO52">
            <v>8.5139999999999993</v>
          </cell>
          <cell r="CP52">
            <v>8.5139999999999993</v>
          </cell>
          <cell r="CQ52">
            <v>39939</v>
          </cell>
          <cell r="CR52">
            <v>130</v>
          </cell>
          <cell r="CS52">
            <v>7.62</v>
          </cell>
          <cell r="CT52">
            <v>7.62</v>
          </cell>
          <cell r="CU52">
            <v>39939</v>
          </cell>
          <cell r="CV52">
            <v>103.60299999999999</v>
          </cell>
          <cell r="CW52">
            <v>7.0780000000000003</v>
          </cell>
          <cell r="CX52">
            <v>7.1079999999999997</v>
          </cell>
          <cell r="CY52">
            <v>39939</v>
          </cell>
          <cell r="CZ52">
            <v>107.22499999999999</v>
          </cell>
          <cell r="DA52">
            <v>6.375</v>
          </cell>
          <cell r="DB52">
            <v>6.375</v>
          </cell>
        </row>
        <row r="53">
          <cell r="D53">
            <v>39940</v>
          </cell>
          <cell r="E53" t="str">
            <v>#N/A N.A.</v>
          </cell>
          <cell r="F53" t="str">
            <v>#N/A N.A.</v>
          </cell>
          <cell r="G53" t="str">
            <v>#N/A N.A.</v>
          </cell>
          <cell r="H53">
            <v>39940</v>
          </cell>
          <cell r="I53" t="str">
            <v>#N/A N.A.</v>
          </cell>
          <cell r="J53" t="str">
            <v>#N/A N.A.</v>
          </cell>
          <cell r="K53" t="str">
            <v>#N/A N.A.</v>
          </cell>
          <cell r="L53">
            <v>39940</v>
          </cell>
          <cell r="M53" t="str">
            <v>#N/A N.A.</v>
          </cell>
          <cell r="N53" t="str">
            <v>#N/A N.A.</v>
          </cell>
          <cell r="O53" t="str">
            <v>#N/A N.A.</v>
          </cell>
          <cell r="P53">
            <v>39940</v>
          </cell>
          <cell r="Q53">
            <v>100.125</v>
          </cell>
          <cell r="R53">
            <v>-33.58</v>
          </cell>
          <cell r="S53">
            <v>52.280999999999999</v>
          </cell>
          <cell r="T53">
            <v>39940</v>
          </cell>
          <cell r="U53">
            <v>103.5012</v>
          </cell>
          <cell r="V53">
            <v>6.9820000000000002</v>
          </cell>
          <cell r="W53">
            <v>7.032</v>
          </cell>
          <cell r="X53">
            <v>39940</v>
          </cell>
          <cell r="Y53">
            <v>109.75</v>
          </cell>
          <cell r="Z53">
            <v>1.9419999999999999</v>
          </cell>
          <cell r="AA53">
            <v>1.9419999999999999</v>
          </cell>
          <cell r="AB53">
            <v>39940</v>
          </cell>
          <cell r="AC53">
            <v>108.009</v>
          </cell>
          <cell r="AD53">
            <v>5.2780000000000005</v>
          </cell>
          <cell r="AE53">
            <v>5.4009999999999998</v>
          </cell>
          <cell r="AF53">
            <v>39940</v>
          </cell>
          <cell r="AG53">
            <v>113.782</v>
          </cell>
          <cell r="AH53">
            <v>4.33</v>
          </cell>
          <cell r="AI53">
            <v>4.4480000000000004</v>
          </cell>
          <cell r="AJ53">
            <v>39940</v>
          </cell>
          <cell r="AK53">
            <v>115.4</v>
          </cell>
          <cell r="AL53">
            <v>3.923</v>
          </cell>
          <cell r="AM53">
            <v>3.923</v>
          </cell>
          <cell r="AN53">
            <v>39940</v>
          </cell>
          <cell r="AO53">
            <v>121.1</v>
          </cell>
          <cell r="AP53">
            <v>4.4580000000000002</v>
          </cell>
          <cell r="AQ53">
            <v>4.4580000000000002</v>
          </cell>
          <cell r="AU53">
            <v>39940</v>
          </cell>
          <cell r="AV53">
            <v>114.44199999999999</v>
          </cell>
          <cell r="AW53">
            <v>5.2439999999999998</v>
          </cell>
          <cell r="AX53">
            <v>5.2439999999999998</v>
          </cell>
          <cell r="AY53">
            <v>39940</v>
          </cell>
          <cell r="AZ53">
            <v>119.562</v>
          </cell>
          <cell r="BA53">
            <v>7.9870000000000001</v>
          </cell>
          <cell r="BB53">
            <v>7.9989999999999997</v>
          </cell>
          <cell r="BC53">
            <v>39940</v>
          </cell>
          <cell r="BD53">
            <v>93.125</v>
          </cell>
          <cell r="BE53">
            <v>3.9449999999999998</v>
          </cell>
          <cell r="BF53">
            <v>3.9449999999999998</v>
          </cell>
          <cell r="BG53">
            <v>39940</v>
          </cell>
          <cell r="BH53">
            <v>112.203</v>
          </cell>
          <cell r="BI53">
            <v>6.4409999999999998</v>
          </cell>
          <cell r="BJ53">
            <v>6.5280000000000005</v>
          </cell>
          <cell r="BO53">
            <v>39940</v>
          </cell>
          <cell r="BP53">
            <v>116.401</v>
          </cell>
          <cell r="BQ53">
            <v>5.8929999999999998</v>
          </cell>
          <cell r="BR53">
            <v>5.8929999999999998</v>
          </cell>
          <cell r="BS53">
            <v>39940</v>
          </cell>
          <cell r="BT53">
            <v>108.5</v>
          </cell>
          <cell r="BU53">
            <v>5.98</v>
          </cell>
          <cell r="BV53">
            <v>5.98</v>
          </cell>
          <cell r="BW53">
            <v>39940</v>
          </cell>
          <cell r="BX53">
            <v>135.5</v>
          </cell>
          <cell r="BY53">
            <v>7.0030000000000001</v>
          </cell>
          <cell r="BZ53">
            <v>7.0030000000000001</v>
          </cell>
          <cell r="CA53">
            <v>39940</v>
          </cell>
          <cell r="CB53">
            <v>111.5</v>
          </cell>
          <cell r="CC53">
            <v>6.8840000000000003</v>
          </cell>
          <cell r="CD53">
            <v>6.8840000000000003</v>
          </cell>
          <cell r="CE53">
            <v>39940</v>
          </cell>
          <cell r="CF53">
            <v>110.729</v>
          </cell>
          <cell r="CG53">
            <v>7.2859999999999996</v>
          </cell>
          <cell r="CH53">
            <v>7.3339999999999996</v>
          </cell>
          <cell r="CI53">
            <v>39940</v>
          </cell>
          <cell r="CJ53">
            <v>92.790999999999997</v>
          </cell>
          <cell r="CK53">
            <v>10.763</v>
          </cell>
          <cell r="CL53">
            <v>10.795</v>
          </cell>
          <cell r="CM53">
            <v>39940</v>
          </cell>
          <cell r="CN53">
            <v>148.07900000000001</v>
          </cell>
          <cell r="CO53">
            <v>7.1580000000000004</v>
          </cell>
          <cell r="CP53">
            <v>7.1580000000000004</v>
          </cell>
          <cell r="CQ53">
            <v>39940</v>
          </cell>
          <cell r="CR53">
            <v>128</v>
          </cell>
          <cell r="CS53">
            <v>7.77</v>
          </cell>
          <cell r="CT53">
            <v>7.77</v>
          </cell>
          <cell r="CU53">
            <v>39940</v>
          </cell>
          <cell r="CV53">
            <v>102.90900000000001</v>
          </cell>
          <cell r="CW53">
            <v>7.133</v>
          </cell>
          <cell r="CX53">
            <v>7.1639999999999997</v>
          </cell>
          <cell r="CY53">
            <v>39940</v>
          </cell>
          <cell r="CZ53">
            <v>106.8</v>
          </cell>
          <cell r="DA53">
            <v>6.431</v>
          </cell>
          <cell r="DB53">
            <v>6.431</v>
          </cell>
        </row>
        <row r="54">
          <cell r="D54">
            <v>39941</v>
          </cell>
          <cell r="E54" t="str">
            <v>#N/A N.A.</v>
          </cell>
          <cell r="F54" t="str">
            <v>#N/A N.A.</v>
          </cell>
          <cell r="G54" t="str">
            <v>#N/A N.A.</v>
          </cell>
          <cell r="H54">
            <v>39941</v>
          </cell>
          <cell r="I54" t="str">
            <v>#N/A N.A.</v>
          </cell>
          <cell r="J54" t="str">
            <v>#N/A N.A.</v>
          </cell>
          <cell r="K54" t="str">
            <v>#N/A N.A.</v>
          </cell>
          <cell r="L54">
            <v>39941</v>
          </cell>
          <cell r="M54" t="str">
            <v>#N/A N.A.</v>
          </cell>
          <cell r="N54" t="str">
            <v>#N/A N.A.</v>
          </cell>
          <cell r="O54" t="str">
            <v>#N/A N.A.</v>
          </cell>
          <cell r="P54">
            <v>39941</v>
          </cell>
          <cell r="Q54">
            <v>100.125</v>
          </cell>
          <cell r="R54">
            <v>-33.58</v>
          </cell>
          <cell r="S54">
            <v>52.280999999999999</v>
          </cell>
          <cell r="T54">
            <v>39941</v>
          </cell>
          <cell r="U54">
            <v>103.49460000000001</v>
          </cell>
          <cell r="V54">
            <v>6.9740000000000002</v>
          </cell>
          <cell r="W54">
            <v>7.024</v>
          </cell>
          <cell r="X54">
            <v>39941</v>
          </cell>
          <cell r="Y54">
            <v>110</v>
          </cell>
          <cell r="Z54">
            <v>1.7189999999999999</v>
          </cell>
          <cell r="AA54">
            <v>1.7189999999999999</v>
          </cell>
          <cell r="AB54">
            <v>39941</v>
          </cell>
          <cell r="AC54">
            <v>107.97</v>
          </cell>
          <cell r="AD54">
            <v>5.2930000000000001</v>
          </cell>
          <cell r="AE54">
            <v>5.4169999999999998</v>
          </cell>
          <cell r="AF54">
            <v>39941</v>
          </cell>
          <cell r="AG54">
            <v>113.907</v>
          </cell>
          <cell r="AH54">
            <v>4.2629999999999999</v>
          </cell>
          <cell r="AI54">
            <v>4.3810000000000002</v>
          </cell>
          <cell r="AJ54">
            <v>39941</v>
          </cell>
          <cell r="AK54">
            <v>115.25</v>
          </cell>
          <cell r="AL54">
            <v>3.9710000000000001</v>
          </cell>
          <cell r="AM54">
            <v>3.9710000000000001</v>
          </cell>
          <cell r="AN54">
            <v>39941</v>
          </cell>
          <cell r="AO54">
            <v>120.75700000000001</v>
          </cell>
          <cell r="AP54">
            <v>4.5449999999999999</v>
          </cell>
          <cell r="AQ54">
            <v>4.5449999999999999</v>
          </cell>
          <cell r="AU54">
            <v>39941</v>
          </cell>
          <cell r="AV54">
            <v>114.85</v>
          </cell>
          <cell r="AW54">
            <v>5.165</v>
          </cell>
          <cell r="AX54">
            <v>5.165</v>
          </cell>
          <cell r="AY54">
            <v>39941</v>
          </cell>
          <cell r="AZ54">
            <v>121.864</v>
          </cell>
          <cell r="BA54">
            <v>7.5670000000000002</v>
          </cell>
          <cell r="BB54">
            <v>7.5780000000000003</v>
          </cell>
          <cell r="BC54">
            <v>39941</v>
          </cell>
          <cell r="BD54">
            <v>94</v>
          </cell>
          <cell r="BE54">
            <v>3.7690000000000001</v>
          </cell>
          <cell r="BF54">
            <v>3.7690000000000001</v>
          </cell>
          <cell r="BG54">
            <v>39941</v>
          </cell>
          <cell r="BH54">
            <v>112.5</v>
          </cell>
          <cell r="BI54">
            <v>6.39</v>
          </cell>
          <cell r="BJ54">
            <v>6.476</v>
          </cell>
          <cell r="BO54">
            <v>39941</v>
          </cell>
          <cell r="BP54">
            <v>116.364</v>
          </cell>
          <cell r="BQ54">
            <v>5.8970000000000002</v>
          </cell>
          <cell r="BR54">
            <v>5.8970000000000002</v>
          </cell>
          <cell r="BS54">
            <v>39941</v>
          </cell>
          <cell r="BT54">
            <v>108.735</v>
          </cell>
          <cell r="BU54">
            <v>5.9429999999999996</v>
          </cell>
          <cell r="BV54">
            <v>5.9429999999999996</v>
          </cell>
          <cell r="BW54">
            <v>39941</v>
          </cell>
          <cell r="BX54">
            <v>136.1</v>
          </cell>
          <cell r="BY54">
            <v>6.9370000000000003</v>
          </cell>
          <cell r="BZ54">
            <v>6.9370000000000003</v>
          </cell>
          <cell r="CA54">
            <v>39941</v>
          </cell>
          <cell r="CB54">
            <v>111.113</v>
          </cell>
          <cell r="CC54">
            <v>6.923</v>
          </cell>
          <cell r="CD54">
            <v>6.923</v>
          </cell>
          <cell r="CE54">
            <v>39941</v>
          </cell>
          <cell r="CF54">
            <v>110.509</v>
          </cell>
          <cell r="CG54">
            <v>7.3070000000000004</v>
          </cell>
          <cell r="CH54">
            <v>7.3540000000000001</v>
          </cell>
          <cell r="CI54">
            <v>39941</v>
          </cell>
          <cell r="CJ54">
            <v>92.790999999999997</v>
          </cell>
          <cell r="CK54">
            <v>10.763</v>
          </cell>
          <cell r="CL54">
            <v>10.795</v>
          </cell>
          <cell r="CM54">
            <v>39941</v>
          </cell>
          <cell r="CN54">
            <v>150.88999999999999</v>
          </cell>
          <cell r="CO54">
            <v>6.9569999999999999</v>
          </cell>
          <cell r="CP54">
            <v>6.9569999999999999</v>
          </cell>
          <cell r="CQ54">
            <v>39941</v>
          </cell>
          <cell r="CR54">
            <v>130</v>
          </cell>
          <cell r="CS54">
            <v>7.6189999999999998</v>
          </cell>
          <cell r="CT54">
            <v>7.6189999999999998</v>
          </cell>
          <cell r="CU54">
            <v>39941</v>
          </cell>
          <cell r="CV54">
            <v>103.133</v>
          </cell>
          <cell r="CW54">
            <v>7.1150000000000002</v>
          </cell>
          <cell r="CX54">
            <v>7.1459999999999999</v>
          </cell>
          <cell r="CY54">
            <v>39941</v>
          </cell>
          <cell r="CZ54">
            <v>106.5</v>
          </cell>
          <cell r="DA54">
            <v>6.47</v>
          </cell>
          <cell r="DB54">
            <v>6.47</v>
          </cell>
        </row>
        <row r="55">
          <cell r="D55">
            <v>39942</v>
          </cell>
          <cell r="E55" t="str">
            <v>#N/A N.A.</v>
          </cell>
          <cell r="F55" t="str">
            <v>#N/A N.A.</v>
          </cell>
          <cell r="G55" t="str">
            <v>#N/A N.A.</v>
          </cell>
          <cell r="H55">
            <v>39942</v>
          </cell>
          <cell r="I55" t="str">
            <v>#N/A N.A.</v>
          </cell>
          <cell r="J55" t="str">
            <v>#N/A N.A.</v>
          </cell>
          <cell r="K55" t="str">
            <v>#N/A N.A.</v>
          </cell>
          <cell r="L55">
            <v>39942</v>
          </cell>
          <cell r="M55" t="str">
            <v>#N/A N.A.</v>
          </cell>
          <cell r="N55" t="str">
            <v>#N/A N.A.</v>
          </cell>
          <cell r="O55" t="str">
            <v>#N/A N.A.</v>
          </cell>
          <cell r="P55">
            <v>39942</v>
          </cell>
          <cell r="Q55">
            <v>100.125</v>
          </cell>
          <cell r="R55">
            <v>-33.58</v>
          </cell>
          <cell r="S55">
            <v>52.280999999999999</v>
          </cell>
          <cell r="T55">
            <v>39942</v>
          </cell>
          <cell r="U55">
            <v>103.49460000000001</v>
          </cell>
          <cell r="V55">
            <v>6.9740000000000002</v>
          </cell>
          <cell r="W55">
            <v>7.024</v>
          </cell>
          <cell r="X55">
            <v>39942</v>
          </cell>
          <cell r="Y55">
            <v>110</v>
          </cell>
          <cell r="Z55">
            <v>1.7189999999999999</v>
          </cell>
          <cell r="AA55">
            <v>1.7189999999999999</v>
          </cell>
          <cell r="AB55">
            <v>39942</v>
          </cell>
          <cell r="AC55">
            <v>107.97</v>
          </cell>
          <cell r="AD55">
            <v>5.2930000000000001</v>
          </cell>
          <cell r="AE55">
            <v>5.4169999999999998</v>
          </cell>
          <cell r="AF55">
            <v>39942</v>
          </cell>
          <cell r="AG55">
            <v>113.907</v>
          </cell>
          <cell r="AH55">
            <v>4.2629999999999999</v>
          </cell>
          <cell r="AI55">
            <v>4.3810000000000002</v>
          </cell>
          <cell r="AJ55">
            <v>39942</v>
          </cell>
          <cell r="AK55">
            <v>115.25</v>
          </cell>
          <cell r="AL55">
            <v>3.9710000000000001</v>
          </cell>
          <cell r="AM55">
            <v>3.9710000000000001</v>
          </cell>
          <cell r="AN55">
            <v>39942</v>
          </cell>
          <cell r="AO55">
            <v>120.75700000000001</v>
          </cell>
          <cell r="AP55">
            <v>4.5449999999999999</v>
          </cell>
          <cell r="AQ55">
            <v>4.5449999999999999</v>
          </cell>
          <cell r="AU55">
            <v>39942</v>
          </cell>
          <cell r="AV55">
            <v>114.85</v>
          </cell>
          <cell r="AW55">
            <v>5.165</v>
          </cell>
          <cell r="AX55">
            <v>5.165</v>
          </cell>
          <cell r="AY55">
            <v>39942</v>
          </cell>
          <cell r="AZ55">
            <v>121.864</v>
          </cell>
          <cell r="BA55">
            <v>7.5670000000000002</v>
          </cell>
          <cell r="BB55">
            <v>7.5780000000000003</v>
          </cell>
          <cell r="BC55">
            <v>39942</v>
          </cell>
          <cell r="BD55">
            <v>94</v>
          </cell>
          <cell r="BE55">
            <v>3.7690000000000001</v>
          </cell>
          <cell r="BF55">
            <v>3.7690000000000001</v>
          </cell>
          <cell r="BG55">
            <v>39942</v>
          </cell>
          <cell r="BH55">
            <v>112.5</v>
          </cell>
          <cell r="BI55">
            <v>6.39</v>
          </cell>
          <cell r="BJ55">
            <v>6.476</v>
          </cell>
          <cell r="BO55">
            <v>39942</v>
          </cell>
          <cell r="BP55">
            <v>116.364</v>
          </cell>
          <cell r="BQ55">
            <v>5.8970000000000002</v>
          </cell>
          <cell r="BR55">
            <v>5.8970000000000002</v>
          </cell>
          <cell r="BS55">
            <v>39942</v>
          </cell>
          <cell r="BT55">
            <v>108.735</v>
          </cell>
          <cell r="BU55">
            <v>5.9429999999999996</v>
          </cell>
          <cell r="BV55">
            <v>5.9429999999999996</v>
          </cell>
          <cell r="BW55">
            <v>39942</v>
          </cell>
          <cell r="BX55">
            <v>136.1</v>
          </cell>
          <cell r="BY55">
            <v>6.9370000000000003</v>
          </cell>
          <cell r="BZ55">
            <v>6.9370000000000003</v>
          </cell>
          <cell r="CA55">
            <v>39942</v>
          </cell>
          <cell r="CB55">
            <v>111.113</v>
          </cell>
          <cell r="CC55">
            <v>6.923</v>
          </cell>
          <cell r="CD55">
            <v>6.923</v>
          </cell>
          <cell r="CE55">
            <v>39942</v>
          </cell>
          <cell r="CF55">
            <v>110.509</v>
          </cell>
          <cell r="CG55">
            <v>7.3070000000000004</v>
          </cell>
          <cell r="CH55">
            <v>7.3540000000000001</v>
          </cell>
          <cell r="CI55">
            <v>39942</v>
          </cell>
          <cell r="CJ55">
            <v>92.790999999999997</v>
          </cell>
          <cell r="CK55">
            <v>10.763</v>
          </cell>
          <cell r="CL55">
            <v>10.795</v>
          </cell>
          <cell r="CM55">
            <v>39942</v>
          </cell>
          <cell r="CN55">
            <v>150.88999999999999</v>
          </cell>
          <cell r="CO55">
            <v>6.9569999999999999</v>
          </cell>
          <cell r="CP55">
            <v>6.9569999999999999</v>
          </cell>
          <cell r="CQ55">
            <v>39942</v>
          </cell>
          <cell r="CR55">
            <v>130</v>
          </cell>
          <cell r="CS55">
            <v>7.6189999999999998</v>
          </cell>
          <cell r="CT55">
            <v>7.6189999999999998</v>
          </cell>
          <cell r="CU55">
            <v>39942</v>
          </cell>
          <cell r="CV55">
            <v>103.133</v>
          </cell>
          <cell r="CW55">
            <v>7.1150000000000002</v>
          </cell>
          <cell r="CX55">
            <v>7.1459999999999999</v>
          </cell>
          <cell r="CY55">
            <v>39942</v>
          </cell>
          <cell r="CZ55">
            <v>106.5</v>
          </cell>
          <cell r="DA55">
            <v>6.47</v>
          </cell>
          <cell r="DB55">
            <v>6.47</v>
          </cell>
        </row>
        <row r="56">
          <cell r="D56">
            <v>39943</v>
          </cell>
          <cell r="E56" t="str">
            <v>#N/A N.A.</v>
          </cell>
          <cell r="F56" t="str">
            <v>#N/A N.A.</v>
          </cell>
          <cell r="G56" t="str">
            <v>#N/A N.A.</v>
          </cell>
          <cell r="H56">
            <v>39943</v>
          </cell>
          <cell r="I56" t="str">
            <v>#N/A N.A.</v>
          </cell>
          <cell r="J56" t="str">
            <v>#N/A N.A.</v>
          </cell>
          <cell r="K56" t="str">
            <v>#N/A N.A.</v>
          </cell>
          <cell r="L56">
            <v>39943</v>
          </cell>
          <cell r="M56" t="str">
            <v>#N/A N.A.</v>
          </cell>
          <cell r="N56" t="str">
            <v>#N/A N.A.</v>
          </cell>
          <cell r="O56" t="str">
            <v>#N/A N.A.</v>
          </cell>
          <cell r="P56">
            <v>39943</v>
          </cell>
          <cell r="Q56">
            <v>100.125</v>
          </cell>
          <cell r="R56">
            <v>-33.58</v>
          </cell>
          <cell r="S56">
            <v>52.280999999999999</v>
          </cell>
          <cell r="T56">
            <v>39943</v>
          </cell>
          <cell r="U56">
            <v>103.49460000000001</v>
          </cell>
          <cell r="V56">
            <v>6.9740000000000002</v>
          </cell>
          <cell r="W56">
            <v>7.024</v>
          </cell>
          <cell r="X56">
            <v>39943</v>
          </cell>
          <cell r="Y56">
            <v>110</v>
          </cell>
          <cell r="Z56">
            <v>1.7189999999999999</v>
          </cell>
          <cell r="AA56">
            <v>1.7189999999999999</v>
          </cell>
          <cell r="AB56">
            <v>39943</v>
          </cell>
          <cell r="AC56">
            <v>107.97</v>
          </cell>
          <cell r="AD56">
            <v>5.2930000000000001</v>
          </cell>
          <cell r="AE56">
            <v>5.4169999999999998</v>
          </cell>
          <cell r="AF56">
            <v>39943</v>
          </cell>
          <cell r="AG56">
            <v>113.907</v>
          </cell>
          <cell r="AH56">
            <v>4.2629999999999999</v>
          </cell>
          <cell r="AI56">
            <v>4.3810000000000002</v>
          </cell>
          <cell r="AJ56">
            <v>39943</v>
          </cell>
          <cell r="AK56">
            <v>115.25</v>
          </cell>
          <cell r="AL56">
            <v>3.9710000000000001</v>
          </cell>
          <cell r="AM56">
            <v>3.9710000000000001</v>
          </cell>
          <cell r="AN56">
            <v>39943</v>
          </cell>
          <cell r="AO56">
            <v>120.75700000000001</v>
          </cell>
          <cell r="AP56">
            <v>4.5449999999999999</v>
          </cell>
          <cell r="AQ56">
            <v>4.5449999999999999</v>
          </cell>
          <cell r="AU56">
            <v>39943</v>
          </cell>
          <cell r="AV56">
            <v>114.85</v>
          </cell>
          <cell r="AW56">
            <v>5.165</v>
          </cell>
          <cell r="AX56">
            <v>5.165</v>
          </cell>
          <cell r="AY56">
            <v>39943</v>
          </cell>
          <cell r="AZ56">
            <v>121.864</v>
          </cell>
          <cell r="BA56">
            <v>7.5670000000000002</v>
          </cell>
          <cell r="BB56">
            <v>7.5780000000000003</v>
          </cell>
          <cell r="BC56">
            <v>39943</v>
          </cell>
          <cell r="BD56">
            <v>94</v>
          </cell>
          <cell r="BE56">
            <v>3.7690000000000001</v>
          </cell>
          <cell r="BF56">
            <v>3.7690000000000001</v>
          </cell>
          <cell r="BG56">
            <v>39943</v>
          </cell>
          <cell r="BH56">
            <v>112.5</v>
          </cell>
          <cell r="BI56">
            <v>6.39</v>
          </cell>
          <cell r="BJ56">
            <v>6.476</v>
          </cell>
          <cell r="BO56">
            <v>39943</v>
          </cell>
          <cell r="BP56">
            <v>116.364</v>
          </cell>
          <cell r="BQ56">
            <v>5.8970000000000002</v>
          </cell>
          <cell r="BR56">
            <v>5.8970000000000002</v>
          </cell>
          <cell r="BS56">
            <v>39943</v>
          </cell>
          <cell r="BT56">
            <v>108.735</v>
          </cell>
          <cell r="BU56">
            <v>5.9429999999999996</v>
          </cell>
          <cell r="BV56">
            <v>5.9429999999999996</v>
          </cell>
          <cell r="BW56">
            <v>39943</v>
          </cell>
          <cell r="BX56">
            <v>136.1</v>
          </cell>
          <cell r="BY56">
            <v>6.9370000000000003</v>
          </cell>
          <cell r="BZ56">
            <v>6.9370000000000003</v>
          </cell>
          <cell r="CA56">
            <v>39943</v>
          </cell>
          <cell r="CB56">
            <v>111.113</v>
          </cell>
          <cell r="CC56">
            <v>6.923</v>
          </cell>
          <cell r="CD56">
            <v>6.923</v>
          </cell>
          <cell r="CE56">
            <v>39943</v>
          </cell>
          <cell r="CF56">
            <v>110.509</v>
          </cell>
          <cell r="CG56">
            <v>7.3070000000000004</v>
          </cell>
          <cell r="CH56">
            <v>7.3540000000000001</v>
          </cell>
          <cell r="CI56">
            <v>39943</v>
          </cell>
          <cell r="CJ56">
            <v>92.790999999999997</v>
          </cell>
          <cell r="CK56">
            <v>10.763</v>
          </cell>
          <cell r="CL56">
            <v>10.795</v>
          </cell>
          <cell r="CM56">
            <v>39943</v>
          </cell>
          <cell r="CN56">
            <v>150.88999999999999</v>
          </cell>
          <cell r="CO56">
            <v>6.9569999999999999</v>
          </cell>
          <cell r="CP56">
            <v>6.9569999999999999</v>
          </cell>
          <cell r="CQ56">
            <v>39943</v>
          </cell>
          <cell r="CR56">
            <v>130</v>
          </cell>
          <cell r="CS56">
            <v>7.6189999999999998</v>
          </cell>
          <cell r="CT56">
            <v>7.6189999999999998</v>
          </cell>
          <cell r="CU56">
            <v>39943</v>
          </cell>
          <cell r="CV56">
            <v>103.133</v>
          </cell>
          <cell r="CW56">
            <v>7.1150000000000002</v>
          </cell>
          <cell r="CX56">
            <v>7.1459999999999999</v>
          </cell>
          <cell r="CY56">
            <v>39943</v>
          </cell>
          <cell r="CZ56">
            <v>106.5</v>
          </cell>
          <cell r="DA56">
            <v>6.47</v>
          </cell>
          <cell r="DB56">
            <v>6.47</v>
          </cell>
        </row>
        <row r="57">
          <cell r="D57">
            <v>39944</v>
          </cell>
          <cell r="E57" t="str">
            <v>#N/A N.A.</v>
          </cell>
          <cell r="F57" t="str">
            <v>#N/A N.A.</v>
          </cell>
          <cell r="G57" t="str">
            <v>#N/A N.A.</v>
          </cell>
          <cell r="H57">
            <v>39944</v>
          </cell>
          <cell r="I57" t="str">
            <v>#N/A N.A.</v>
          </cell>
          <cell r="J57" t="str">
            <v>#N/A N.A.</v>
          </cell>
          <cell r="K57" t="str">
            <v>#N/A N.A.</v>
          </cell>
          <cell r="L57">
            <v>39944</v>
          </cell>
          <cell r="M57" t="str">
            <v>#N/A N.A.</v>
          </cell>
          <cell r="N57" t="str">
            <v>#N/A N.A.</v>
          </cell>
          <cell r="O57" t="str">
            <v>#N/A N.A.</v>
          </cell>
          <cell r="P57">
            <v>39944</v>
          </cell>
          <cell r="Q57">
            <v>100.125</v>
          </cell>
          <cell r="R57">
            <v>-33.58</v>
          </cell>
          <cell r="S57">
            <v>52.280999999999999</v>
          </cell>
          <cell r="T57">
            <v>39944</v>
          </cell>
          <cell r="U57">
            <v>103.488</v>
          </cell>
          <cell r="V57">
            <v>6.9660000000000002</v>
          </cell>
          <cell r="W57">
            <v>7.016</v>
          </cell>
          <cell r="X57">
            <v>39944</v>
          </cell>
          <cell r="Y57">
            <v>110.25</v>
          </cell>
          <cell r="Z57">
            <v>1.4950000000000001</v>
          </cell>
          <cell r="AA57">
            <v>1.4950000000000001</v>
          </cell>
          <cell r="AB57">
            <v>39944</v>
          </cell>
          <cell r="AC57">
            <v>107.934</v>
          </cell>
          <cell r="AD57">
            <v>5.306</v>
          </cell>
          <cell r="AE57">
            <v>5.43</v>
          </cell>
          <cell r="AF57">
            <v>39944</v>
          </cell>
          <cell r="AG57">
            <v>113.86799999999999</v>
          </cell>
          <cell r="AH57">
            <v>4.274</v>
          </cell>
          <cell r="AI57">
            <v>4.3920000000000003</v>
          </cell>
          <cell r="AJ57">
            <v>39944</v>
          </cell>
          <cell r="AK57">
            <v>115.25</v>
          </cell>
          <cell r="AL57">
            <v>3.9660000000000002</v>
          </cell>
          <cell r="AM57">
            <v>3.9660000000000002</v>
          </cell>
          <cell r="AN57">
            <v>39944</v>
          </cell>
          <cell r="AO57">
            <v>120.5</v>
          </cell>
          <cell r="AP57">
            <v>4.609</v>
          </cell>
          <cell r="AQ57">
            <v>4.609</v>
          </cell>
          <cell r="AU57">
            <v>39944</v>
          </cell>
          <cell r="AV57">
            <v>114</v>
          </cell>
          <cell r="AW57">
            <v>5.3259999999999996</v>
          </cell>
          <cell r="AX57">
            <v>5.3259999999999996</v>
          </cell>
          <cell r="AY57">
            <v>39944</v>
          </cell>
          <cell r="AZ57">
            <v>121.76600000000001</v>
          </cell>
          <cell r="BA57">
            <v>7.5830000000000002</v>
          </cell>
          <cell r="BB57">
            <v>7.5940000000000003</v>
          </cell>
          <cell r="BC57">
            <v>39944</v>
          </cell>
          <cell r="BD57">
            <v>93.25</v>
          </cell>
          <cell r="BE57">
            <v>3.8849999999999998</v>
          </cell>
          <cell r="BF57">
            <v>3.8849999999999998</v>
          </cell>
          <cell r="BG57">
            <v>39944</v>
          </cell>
          <cell r="BH57">
            <v>111.946</v>
          </cell>
          <cell r="BI57">
            <v>6.484</v>
          </cell>
          <cell r="BJ57">
            <v>6.5709999999999997</v>
          </cell>
          <cell r="BO57">
            <v>39944</v>
          </cell>
          <cell r="BP57">
            <v>116.221</v>
          </cell>
          <cell r="BQ57">
            <v>5.9190000000000005</v>
          </cell>
          <cell r="BR57">
            <v>5.9190000000000005</v>
          </cell>
          <cell r="BS57">
            <v>39944</v>
          </cell>
          <cell r="BT57">
            <v>108.25</v>
          </cell>
          <cell r="BU57">
            <v>6.0190000000000001</v>
          </cell>
          <cell r="BV57">
            <v>6.0190000000000001</v>
          </cell>
          <cell r="BW57">
            <v>39944</v>
          </cell>
          <cell r="BX57">
            <v>135</v>
          </cell>
          <cell r="BY57">
            <v>7.056</v>
          </cell>
          <cell r="BZ57">
            <v>7.056</v>
          </cell>
          <cell r="CA57">
            <v>39944</v>
          </cell>
          <cell r="CB57">
            <v>109.5</v>
          </cell>
          <cell r="CC57">
            <v>7.0869999999999997</v>
          </cell>
          <cell r="CD57">
            <v>7.0869999999999997</v>
          </cell>
          <cell r="CE57">
            <v>39944</v>
          </cell>
          <cell r="CF57">
            <v>110.175</v>
          </cell>
          <cell r="CG57">
            <v>7.3390000000000004</v>
          </cell>
          <cell r="CH57">
            <v>7.3860000000000001</v>
          </cell>
          <cell r="CI57">
            <v>39944</v>
          </cell>
          <cell r="CJ57">
            <v>92.790999999999997</v>
          </cell>
          <cell r="CK57">
            <v>10.763</v>
          </cell>
          <cell r="CL57">
            <v>10.795999999999999</v>
          </cell>
          <cell r="CM57">
            <v>39944</v>
          </cell>
          <cell r="CN57">
            <v>150.196</v>
          </cell>
          <cell r="CO57">
            <v>7.0060000000000002</v>
          </cell>
          <cell r="CP57">
            <v>7.0060000000000002</v>
          </cell>
          <cell r="CQ57">
            <v>39944</v>
          </cell>
          <cell r="CR57">
            <v>129</v>
          </cell>
          <cell r="CS57">
            <v>7.694</v>
          </cell>
          <cell r="CT57">
            <v>7.694</v>
          </cell>
          <cell r="CU57">
            <v>39944</v>
          </cell>
          <cell r="CV57">
            <v>102.26900000000001</v>
          </cell>
          <cell r="CW57">
            <v>7.1849999999999996</v>
          </cell>
          <cell r="CX57">
            <v>7.2160000000000002</v>
          </cell>
          <cell r="CY57">
            <v>39944</v>
          </cell>
          <cell r="CZ57">
            <v>106.25</v>
          </cell>
          <cell r="DA57">
            <v>6.5039999999999996</v>
          </cell>
          <cell r="DB57">
            <v>6.5039999999999996</v>
          </cell>
        </row>
        <row r="58">
          <cell r="D58">
            <v>39945</v>
          </cell>
          <cell r="E58" t="str">
            <v>#N/A N.A.</v>
          </cell>
          <cell r="F58" t="str">
            <v>#N/A N.A.</v>
          </cell>
          <cell r="G58" t="str">
            <v>#N/A N.A.</v>
          </cell>
          <cell r="H58">
            <v>39945</v>
          </cell>
          <cell r="I58" t="str">
            <v>#N/A N.A.</v>
          </cell>
          <cell r="J58" t="str">
            <v>#N/A N.A.</v>
          </cell>
          <cell r="K58" t="str">
            <v>#N/A N.A.</v>
          </cell>
          <cell r="L58">
            <v>39945</v>
          </cell>
          <cell r="M58" t="str">
            <v>#N/A N.A.</v>
          </cell>
          <cell r="N58" t="str">
            <v>#N/A N.A.</v>
          </cell>
          <cell r="O58" t="str">
            <v>#N/A N.A.</v>
          </cell>
          <cell r="P58">
            <v>39945</v>
          </cell>
          <cell r="Q58">
            <v>100.125</v>
          </cell>
          <cell r="R58">
            <v>-33.58</v>
          </cell>
          <cell r="S58">
            <v>52.280999999999999</v>
          </cell>
          <cell r="T58">
            <v>39945</v>
          </cell>
          <cell r="U58">
            <v>103.5014</v>
          </cell>
          <cell r="V58">
            <v>6.9329999999999998</v>
          </cell>
          <cell r="W58">
            <v>6.9829999999999997</v>
          </cell>
          <cell r="X58">
            <v>39945</v>
          </cell>
          <cell r="Y58">
            <v>110.25</v>
          </cell>
          <cell r="Z58">
            <v>1.4750000000000001</v>
          </cell>
          <cell r="AA58">
            <v>1.4750000000000001</v>
          </cell>
          <cell r="AB58">
            <v>39945</v>
          </cell>
          <cell r="AC58">
            <v>107.88500000000001</v>
          </cell>
          <cell r="AD58">
            <v>5.3259999999999996</v>
          </cell>
          <cell r="AE58">
            <v>5.45</v>
          </cell>
          <cell r="AF58">
            <v>39945</v>
          </cell>
          <cell r="AG58">
            <v>113.81100000000001</v>
          </cell>
          <cell r="AH58">
            <v>4.2930000000000001</v>
          </cell>
          <cell r="AI58">
            <v>4.4109999999999996</v>
          </cell>
          <cell r="AJ58">
            <v>39945</v>
          </cell>
          <cell r="AK58">
            <v>115.25</v>
          </cell>
          <cell r="AL58">
            <v>3.9609999999999999</v>
          </cell>
          <cell r="AM58">
            <v>3.9609999999999999</v>
          </cell>
          <cell r="AN58">
            <v>39945</v>
          </cell>
          <cell r="AO58">
            <v>120.5</v>
          </cell>
          <cell r="AP58">
            <v>4.6059999999999999</v>
          </cell>
          <cell r="AQ58">
            <v>4.6059999999999999</v>
          </cell>
          <cell r="AU58">
            <v>39945</v>
          </cell>
          <cell r="AV58">
            <v>114</v>
          </cell>
          <cell r="AW58">
            <v>5.3250000000000002</v>
          </cell>
          <cell r="AX58">
            <v>5.3250000000000002</v>
          </cell>
          <cell r="AY58">
            <v>39945</v>
          </cell>
          <cell r="AZ58">
            <v>121.855</v>
          </cell>
          <cell r="BA58">
            <v>7.5659999999999998</v>
          </cell>
          <cell r="BB58">
            <v>7.577</v>
          </cell>
          <cell r="BC58">
            <v>39945</v>
          </cell>
          <cell r="BD58">
            <v>93.5</v>
          </cell>
          <cell r="BE58">
            <v>3.8250000000000002</v>
          </cell>
          <cell r="BF58">
            <v>3.8250000000000002</v>
          </cell>
          <cell r="BG58">
            <v>39945</v>
          </cell>
          <cell r="BH58">
            <v>111.95</v>
          </cell>
          <cell r="BI58">
            <v>6.4829999999999997</v>
          </cell>
          <cell r="BJ58">
            <v>6.569</v>
          </cell>
          <cell r="BO58">
            <v>39945</v>
          </cell>
          <cell r="BP58">
            <v>115.717</v>
          </cell>
          <cell r="BQ58">
            <v>5.9960000000000004</v>
          </cell>
          <cell r="BR58">
            <v>5.9960000000000004</v>
          </cell>
          <cell r="BS58">
            <v>39945</v>
          </cell>
          <cell r="BT58">
            <v>107.75</v>
          </cell>
          <cell r="BU58">
            <v>6.0970000000000004</v>
          </cell>
          <cell r="BV58">
            <v>6.0970000000000004</v>
          </cell>
          <cell r="BW58">
            <v>39945</v>
          </cell>
          <cell r="BX58">
            <v>135.5</v>
          </cell>
          <cell r="BY58">
            <v>7.0010000000000003</v>
          </cell>
          <cell r="BZ58">
            <v>7.0010000000000003</v>
          </cell>
          <cell r="CA58">
            <v>39945</v>
          </cell>
          <cell r="CB58">
            <v>109.75</v>
          </cell>
          <cell r="CC58">
            <v>7.0609999999999999</v>
          </cell>
          <cell r="CD58">
            <v>7.0609999999999999</v>
          </cell>
          <cell r="CE58">
            <v>39945</v>
          </cell>
          <cell r="CF58">
            <v>109.56</v>
          </cell>
          <cell r="CG58">
            <v>7.3970000000000002</v>
          </cell>
          <cell r="CH58">
            <v>7.4450000000000003</v>
          </cell>
          <cell r="CI58">
            <v>39945</v>
          </cell>
          <cell r="CJ58">
            <v>92.790999999999997</v>
          </cell>
          <cell r="CK58">
            <v>10.763</v>
          </cell>
          <cell r="CL58">
            <v>10.795999999999999</v>
          </cell>
          <cell r="CM58">
            <v>39945</v>
          </cell>
          <cell r="CN58">
            <v>149.47499999999999</v>
          </cell>
          <cell r="CO58">
            <v>7.0570000000000004</v>
          </cell>
          <cell r="CP58">
            <v>7.0570000000000004</v>
          </cell>
          <cell r="CQ58">
            <v>39945</v>
          </cell>
          <cell r="CR58">
            <v>130</v>
          </cell>
          <cell r="CS58">
            <v>7.6189999999999998</v>
          </cell>
          <cell r="CT58">
            <v>7.6189999999999998</v>
          </cell>
          <cell r="CU58">
            <v>39945</v>
          </cell>
          <cell r="CV58">
            <v>101.24</v>
          </cell>
          <cell r="CW58">
            <v>7.27</v>
          </cell>
          <cell r="CX58">
            <v>7.3010000000000002</v>
          </cell>
          <cell r="CY58">
            <v>39945</v>
          </cell>
          <cell r="CZ58">
            <v>106.25</v>
          </cell>
          <cell r="DA58">
            <v>6.5030000000000001</v>
          </cell>
          <cell r="DB58">
            <v>6.5030000000000001</v>
          </cell>
        </row>
        <row r="59">
          <cell r="D59">
            <v>39946</v>
          </cell>
          <cell r="E59" t="str">
            <v>#N/A N.A.</v>
          </cell>
          <cell r="F59" t="str">
            <v>#N/A N.A.</v>
          </cell>
          <cell r="G59" t="str">
            <v>#N/A N.A.</v>
          </cell>
          <cell r="H59">
            <v>39946</v>
          </cell>
          <cell r="I59" t="str">
            <v>#N/A N.A.</v>
          </cell>
          <cell r="J59" t="str">
            <v>#N/A N.A.</v>
          </cell>
          <cell r="K59" t="str">
            <v>#N/A N.A.</v>
          </cell>
          <cell r="L59">
            <v>39946</v>
          </cell>
          <cell r="M59" t="str">
            <v>#N/A N.A.</v>
          </cell>
          <cell r="N59" t="str">
            <v>#N/A N.A.</v>
          </cell>
          <cell r="O59" t="str">
            <v>#N/A N.A.</v>
          </cell>
          <cell r="P59">
            <v>39946</v>
          </cell>
          <cell r="Q59">
            <v>100.125</v>
          </cell>
          <cell r="R59">
            <v>-33.58</v>
          </cell>
          <cell r="S59">
            <v>52.280999999999999</v>
          </cell>
          <cell r="T59">
            <v>39946</v>
          </cell>
          <cell r="U59">
            <v>103.48139999999999</v>
          </cell>
          <cell r="V59">
            <v>6.9080000000000004</v>
          </cell>
          <cell r="W59">
            <v>6.9580000000000002</v>
          </cell>
          <cell r="X59">
            <v>39946</v>
          </cell>
          <cell r="Y59">
            <v>109.75</v>
          </cell>
          <cell r="Z59">
            <v>1.827</v>
          </cell>
          <cell r="AA59">
            <v>1.827</v>
          </cell>
          <cell r="AB59">
            <v>39946</v>
          </cell>
          <cell r="AC59">
            <v>107.797</v>
          </cell>
          <cell r="AD59">
            <v>5.3550000000000004</v>
          </cell>
          <cell r="AE59">
            <v>5.4779999999999998</v>
          </cell>
          <cell r="AF59">
            <v>39946</v>
          </cell>
          <cell r="AG59">
            <v>113.544</v>
          </cell>
          <cell r="AH59">
            <v>4.3949999999999996</v>
          </cell>
          <cell r="AI59">
            <v>4.5140000000000002</v>
          </cell>
          <cell r="AJ59">
            <v>39946</v>
          </cell>
          <cell r="AK59">
            <v>115.25</v>
          </cell>
          <cell r="AL59">
            <v>3.944</v>
          </cell>
          <cell r="AM59">
            <v>3.944</v>
          </cell>
          <cell r="AN59">
            <v>39946</v>
          </cell>
          <cell r="AO59">
            <v>119.75</v>
          </cell>
          <cell r="AP59">
            <v>4.7960000000000003</v>
          </cell>
          <cell r="AQ59">
            <v>4.7960000000000003</v>
          </cell>
          <cell r="AU59">
            <v>39946</v>
          </cell>
          <cell r="AV59">
            <v>113.5</v>
          </cell>
          <cell r="AW59">
            <v>5.4189999999999996</v>
          </cell>
          <cell r="AX59">
            <v>5.4189999999999996</v>
          </cell>
          <cell r="AY59">
            <v>39946</v>
          </cell>
          <cell r="AZ59">
            <v>121.889</v>
          </cell>
          <cell r="BA59">
            <v>7.556</v>
          </cell>
          <cell r="BB59">
            <v>7.5670000000000002</v>
          </cell>
          <cell r="BC59">
            <v>39946</v>
          </cell>
          <cell r="BD59">
            <v>92.25</v>
          </cell>
          <cell r="BE59">
            <v>4.0270000000000001</v>
          </cell>
          <cell r="BF59">
            <v>4.0270000000000001</v>
          </cell>
          <cell r="BG59">
            <v>39946</v>
          </cell>
          <cell r="BH59">
            <v>111.738</v>
          </cell>
          <cell r="BI59">
            <v>6.5179999999999998</v>
          </cell>
          <cell r="BJ59">
            <v>6.6040000000000001</v>
          </cell>
          <cell r="BO59">
            <v>39946</v>
          </cell>
          <cell r="BP59">
            <v>115.503</v>
          </cell>
          <cell r="BQ59">
            <v>6.0270000000000001</v>
          </cell>
          <cell r="BR59">
            <v>6.0270000000000001</v>
          </cell>
          <cell r="BS59">
            <v>39946</v>
          </cell>
          <cell r="BT59">
            <v>107.25</v>
          </cell>
          <cell r="BU59">
            <v>6.1749999999999998</v>
          </cell>
          <cell r="BV59">
            <v>6.1749999999999998</v>
          </cell>
          <cell r="BW59">
            <v>39946</v>
          </cell>
          <cell r="BX59">
            <v>135.5</v>
          </cell>
          <cell r="BY59">
            <v>6.9989999999999997</v>
          </cell>
          <cell r="BZ59">
            <v>6.9989999999999997</v>
          </cell>
          <cell r="CA59">
            <v>39946</v>
          </cell>
          <cell r="CB59">
            <v>104</v>
          </cell>
          <cell r="CC59">
            <v>7.6719999999999997</v>
          </cell>
          <cell r="CD59">
            <v>7.6719999999999997</v>
          </cell>
          <cell r="CE59">
            <v>39946</v>
          </cell>
          <cell r="CF59">
            <v>109.06399999999999</v>
          </cell>
          <cell r="CG59">
            <v>7.444</v>
          </cell>
          <cell r="CH59">
            <v>7.4930000000000003</v>
          </cell>
          <cell r="CI59">
            <v>39946</v>
          </cell>
          <cell r="CJ59">
            <v>92.790999999999997</v>
          </cell>
          <cell r="CK59">
            <v>10.763999999999999</v>
          </cell>
          <cell r="CL59">
            <v>10.795999999999999</v>
          </cell>
          <cell r="CM59">
            <v>39946</v>
          </cell>
          <cell r="CN59">
            <v>148.928</v>
          </cell>
          <cell r="CO59">
            <v>7.0960000000000001</v>
          </cell>
          <cell r="CP59">
            <v>7.0960000000000001</v>
          </cell>
          <cell r="CQ59">
            <v>39946</v>
          </cell>
          <cell r="CR59">
            <v>129.5</v>
          </cell>
          <cell r="CS59">
            <v>7.6559999999999997</v>
          </cell>
          <cell r="CT59">
            <v>7.6559999999999997</v>
          </cell>
          <cell r="CU59">
            <v>39946</v>
          </cell>
          <cell r="CV59">
            <v>100.42</v>
          </cell>
          <cell r="CW59">
            <v>7.3380000000000001</v>
          </cell>
          <cell r="CX59">
            <v>7.3719999999999999</v>
          </cell>
          <cell r="CY59">
            <v>39946</v>
          </cell>
          <cell r="CZ59">
            <v>104</v>
          </cell>
          <cell r="DA59">
            <v>6.8079999999999998</v>
          </cell>
          <cell r="DB59">
            <v>6.8079999999999998</v>
          </cell>
        </row>
        <row r="60">
          <cell r="D60">
            <v>39947</v>
          </cell>
          <cell r="E60" t="str">
            <v>#N/A N.A.</v>
          </cell>
          <cell r="F60" t="str">
            <v>#N/A N.A.</v>
          </cell>
          <cell r="G60" t="str">
            <v>#N/A N.A.</v>
          </cell>
          <cell r="H60">
            <v>39947</v>
          </cell>
          <cell r="I60" t="str">
            <v>#N/A N.A.</v>
          </cell>
          <cell r="J60" t="str">
            <v>#N/A N.A.</v>
          </cell>
          <cell r="K60" t="str">
            <v>#N/A N.A.</v>
          </cell>
          <cell r="L60">
            <v>39947</v>
          </cell>
          <cell r="M60" t="str">
            <v>#N/A N.A.</v>
          </cell>
          <cell r="N60" t="str">
            <v>#N/A N.A.</v>
          </cell>
          <cell r="O60" t="str">
            <v>#N/A N.A.</v>
          </cell>
          <cell r="P60">
            <v>39947</v>
          </cell>
          <cell r="Q60">
            <v>100.125</v>
          </cell>
          <cell r="R60">
            <v>-33.58</v>
          </cell>
          <cell r="S60">
            <v>52.280999999999999</v>
          </cell>
          <cell r="T60">
            <v>39947</v>
          </cell>
          <cell r="U60">
            <v>103.4157</v>
          </cell>
          <cell r="V60">
            <v>6.9749999999999996</v>
          </cell>
          <cell r="W60">
            <v>7.0250000000000004</v>
          </cell>
          <cell r="X60">
            <v>39947</v>
          </cell>
          <cell r="Y60">
            <v>110</v>
          </cell>
          <cell r="Z60">
            <v>1.6</v>
          </cell>
          <cell r="AA60">
            <v>1.6</v>
          </cell>
          <cell r="AB60">
            <v>39947</v>
          </cell>
          <cell r="AC60">
            <v>107.985</v>
          </cell>
          <cell r="AD60">
            <v>5.2480000000000002</v>
          </cell>
          <cell r="AE60">
            <v>5.3719999999999999</v>
          </cell>
          <cell r="AF60">
            <v>39947</v>
          </cell>
          <cell r="AG60">
            <v>113.45699999999999</v>
          </cell>
          <cell r="AH60">
            <v>4.4279999999999999</v>
          </cell>
          <cell r="AI60">
            <v>4.5469999999999997</v>
          </cell>
          <cell r="AJ60">
            <v>39947</v>
          </cell>
          <cell r="AK60">
            <v>115.25</v>
          </cell>
          <cell r="AL60">
            <v>3.9390000000000001</v>
          </cell>
          <cell r="AM60">
            <v>3.9390000000000001</v>
          </cell>
          <cell r="AN60">
            <v>39947</v>
          </cell>
          <cell r="AO60">
            <v>119.75</v>
          </cell>
          <cell r="AP60">
            <v>4.7919999999999998</v>
          </cell>
          <cell r="AQ60">
            <v>4.7919999999999998</v>
          </cell>
          <cell r="AU60">
            <v>39947</v>
          </cell>
          <cell r="AV60">
            <v>113.5</v>
          </cell>
          <cell r="AW60">
            <v>5.4180000000000001</v>
          </cell>
          <cell r="AX60">
            <v>5.4180000000000001</v>
          </cell>
          <cell r="AY60">
            <v>39947</v>
          </cell>
          <cell r="AZ60">
            <v>121.889</v>
          </cell>
          <cell r="BA60">
            <v>7.556</v>
          </cell>
          <cell r="BB60">
            <v>7.5670000000000002</v>
          </cell>
          <cell r="BC60">
            <v>39947</v>
          </cell>
          <cell r="BD60">
            <v>92</v>
          </cell>
          <cell r="BE60">
            <v>4.0439999999999996</v>
          </cell>
          <cell r="BF60">
            <v>4.0439999999999996</v>
          </cell>
          <cell r="BG60">
            <v>39947</v>
          </cell>
          <cell r="BH60">
            <v>111.63200000000001</v>
          </cell>
          <cell r="BI60">
            <v>6.5350000000000001</v>
          </cell>
          <cell r="BJ60">
            <v>6.6219999999999999</v>
          </cell>
          <cell r="BO60">
            <v>39947</v>
          </cell>
          <cell r="BP60">
            <v>115.20399999999999</v>
          </cell>
          <cell r="BQ60">
            <v>6.0720000000000001</v>
          </cell>
          <cell r="BR60">
            <v>6.0720000000000001</v>
          </cell>
          <cell r="BS60">
            <v>39947</v>
          </cell>
          <cell r="BT60">
            <v>108</v>
          </cell>
          <cell r="BU60">
            <v>6.056</v>
          </cell>
          <cell r="BV60">
            <v>6.056</v>
          </cell>
          <cell r="BW60">
            <v>39947</v>
          </cell>
          <cell r="BX60">
            <v>136</v>
          </cell>
          <cell r="BY60">
            <v>6.944</v>
          </cell>
          <cell r="BZ60">
            <v>6.944</v>
          </cell>
          <cell r="CA60">
            <v>39947</v>
          </cell>
          <cell r="CB60">
            <v>109.5</v>
          </cell>
          <cell r="CC60">
            <v>7.0860000000000003</v>
          </cell>
          <cell r="CD60">
            <v>7.0860000000000003</v>
          </cell>
          <cell r="CE60">
            <v>39947</v>
          </cell>
          <cell r="CF60">
            <v>108.69799999999999</v>
          </cell>
          <cell r="CG60">
            <v>7.48</v>
          </cell>
          <cell r="CH60">
            <v>7.5280000000000005</v>
          </cell>
          <cell r="CI60">
            <v>39947</v>
          </cell>
          <cell r="CJ60">
            <v>92.790999999999997</v>
          </cell>
          <cell r="CK60">
            <v>10.763999999999999</v>
          </cell>
          <cell r="CL60">
            <v>10.797000000000001</v>
          </cell>
          <cell r="CM60">
            <v>39947</v>
          </cell>
          <cell r="CN60">
            <v>148.65199999999999</v>
          </cell>
          <cell r="CO60">
            <v>7.1150000000000002</v>
          </cell>
          <cell r="CP60">
            <v>7.1150000000000002</v>
          </cell>
          <cell r="CQ60">
            <v>39947</v>
          </cell>
          <cell r="CR60">
            <v>131.5</v>
          </cell>
          <cell r="CS60">
            <v>7.508</v>
          </cell>
          <cell r="CT60">
            <v>7.508</v>
          </cell>
          <cell r="CU60">
            <v>39947</v>
          </cell>
          <cell r="CV60">
            <v>100.91800000000001</v>
          </cell>
          <cell r="CW60">
            <v>7.2969999999999997</v>
          </cell>
          <cell r="CX60">
            <v>7.3280000000000003</v>
          </cell>
          <cell r="CY60">
            <v>39947</v>
          </cell>
          <cell r="CZ60">
            <v>105.85</v>
          </cell>
          <cell r="DA60">
            <v>6.556</v>
          </cell>
          <cell r="DB60">
            <v>6.556</v>
          </cell>
        </row>
        <row r="61">
          <cell r="D61">
            <v>39948</v>
          </cell>
          <cell r="E61" t="str">
            <v>#N/A N.A.</v>
          </cell>
          <cell r="F61" t="str">
            <v>#N/A N.A.</v>
          </cell>
          <cell r="G61" t="str">
            <v>#N/A N.A.</v>
          </cell>
          <cell r="H61">
            <v>39948</v>
          </cell>
          <cell r="I61" t="str">
            <v>#N/A N.A.</v>
          </cell>
          <cell r="J61" t="str">
            <v>#N/A N.A.</v>
          </cell>
          <cell r="K61" t="str">
            <v>#N/A N.A.</v>
          </cell>
          <cell r="L61">
            <v>39948</v>
          </cell>
          <cell r="M61" t="str">
            <v>#N/A N.A.</v>
          </cell>
          <cell r="N61" t="str">
            <v>#N/A N.A.</v>
          </cell>
          <cell r="O61" t="str">
            <v>#N/A N.A.</v>
          </cell>
          <cell r="P61">
            <v>39948</v>
          </cell>
          <cell r="Q61">
            <v>100.125</v>
          </cell>
          <cell r="R61">
            <v>-33.58</v>
          </cell>
          <cell r="S61">
            <v>52.280999999999999</v>
          </cell>
          <cell r="T61">
            <v>39948</v>
          </cell>
          <cell r="U61">
            <v>103.3896</v>
          </cell>
          <cell r="V61">
            <v>6.992</v>
          </cell>
          <cell r="W61">
            <v>7.0419999999999998</v>
          </cell>
          <cell r="X61">
            <v>39948</v>
          </cell>
          <cell r="Y61">
            <v>110</v>
          </cell>
          <cell r="Z61">
            <v>1.58</v>
          </cell>
          <cell r="AA61">
            <v>1.58</v>
          </cell>
          <cell r="AB61">
            <v>39948</v>
          </cell>
          <cell r="AC61">
            <v>107.861</v>
          </cell>
          <cell r="AD61">
            <v>5.3090000000000002</v>
          </cell>
          <cell r="AE61">
            <v>5.4329999999999998</v>
          </cell>
          <cell r="AF61">
            <v>39948</v>
          </cell>
          <cell r="AG61">
            <v>113.654</v>
          </cell>
          <cell r="AH61">
            <v>4.327</v>
          </cell>
          <cell r="AI61">
            <v>4.4459999999999997</v>
          </cell>
          <cell r="AJ61">
            <v>39948</v>
          </cell>
          <cell r="AK61">
            <v>115.25</v>
          </cell>
          <cell r="AL61">
            <v>3.9340000000000002</v>
          </cell>
          <cell r="AM61">
            <v>3.9340000000000002</v>
          </cell>
          <cell r="AN61">
            <v>39948</v>
          </cell>
          <cell r="AO61">
            <v>119.75</v>
          </cell>
          <cell r="AP61">
            <v>4.7880000000000003</v>
          </cell>
          <cell r="AQ61">
            <v>4.7880000000000003</v>
          </cell>
          <cell r="AU61">
            <v>39948</v>
          </cell>
          <cell r="AV61">
            <v>113.75</v>
          </cell>
          <cell r="AW61">
            <v>5.3680000000000003</v>
          </cell>
          <cell r="AX61">
            <v>5.3680000000000003</v>
          </cell>
          <cell r="AY61">
            <v>39948</v>
          </cell>
          <cell r="AZ61">
            <v>121.889</v>
          </cell>
          <cell r="BA61">
            <v>7.556</v>
          </cell>
          <cell r="BB61">
            <v>7.5670000000000002</v>
          </cell>
          <cell r="BC61">
            <v>39948</v>
          </cell>
          <cell r="BD61">
            <v>93.1</v>
          </cell>
          <cell r="BE61">
            <v>3.8180000000000001</v>
          </cell>
          <cell r="BF61">
            <v>3.8180000000000001</v>
          </cell>
          <cell r="BG61">
            <v>39948</v>
          </cell>
          <cell r="BH61">
            <v>111.613</v>
          </cell>
          <cell r="BI61">
            <v>6.5380000000000003</v>
          </cell>
          <cell r="BJ61">
            <v>6.625</v>
          </cell>
          <cell r="BO61">
            <v>39948</v>
          </cell>
          <cell r="BP61">
            <v>115.119</v>
          </cell>
          <cell r="BQ61">
            <v>6.085</v>
          </cell>
          <cell r="BR61">
            <v>6.085</v>
          </cell>
          <cell r="BS61">
            <v>39948</v>
          </cell>
          <cell r="BT61">
            <v>107.75</v>
          </cell>
          <cell r="BU61">
            <v>6.0949999999999998</v>
          </cell>
          <cell r="BV61">
            <v>6.0949999999999998</v>
          </cell>
          <cell r="BW61">
            <v>39948</v>
          </cell>
          <cell r="BX61">
            <v>135.5</v>
          </cell>
          <cell r="BY61">
            <v>6.9969999999999999</v>
          </cell>
          <cell r="BZ61">
            <v>6.9969999999999999</v>
          </cell>
          <cell r="CA61">
            <v>39948</v>
          </cell>
          <cell r="CB61">
            <v>109.5</v>
          </cell>
          <cell r="CC61">
            <v>7.0860000000000003</v>
          </cell>
          <cell r="CD61">
            <v>7.0860000000000003</v>
          </cell>
          <cell r="CE61">
            <v>39948</v>
          </cell>
          <cell r="CF61">
            <v>108.68300000000001</v>
          </cell>
          <cell r="CG61">
            <v>7.4809999999999999</v>
          </cell>
          <cell r="CH61">
            <v>7.5289999999999999</v>
          </cell>
          <cell r="CI61">
            <v>39948</v>
          </cell>
          <cell r="CJ61">
            <v>92.790999999999997</v>
          </cell>
          <cell r="CK61">
            <v>10.763999999999999</v>
          </cell>
          <cell r="CL61">
            <v>10.797000000000001</v>
          </cell>
          <cell r="CM61">
            <v>39948</v>
          </cell>
          <cell r="CN61">
            <v>148.67599999999999</v>
          </cell>
          <cell r="CO61">
            <v>7.1130000000000004</v>
          </cell>
          <cell r="CP61">
            <v>7.1130000000000004</v>
          </cell>
          <cell r="CQ61">
            <v>39948</v>
          </cell>
          <cell r="CR61">
            <v>129</v>
          </cell>
          <cell r="CS61">
            <v>7.694</v>
          </cell>
          <cell r="CT61">
            <v>7.694</v>
          </cell>
          <cell r="CU61">
            <v>39948</v>
          </cell>
          <cell r="CV61">
            <v>101.277</v>
          </cell>
          <cell r="CW61">
            <v>7.2670000000000003</v>
          </cell>
          <cell r="CX61">
            <v>7.298</v>
          </cell>
          <cell r="CY61">
            <v>39948</v>
          </cell>
          <cell r="CZ61">
            <v>105.75</v>
          </cell>
          <cell r="DA61">
            <v>6.57</v>
          </cell>
          <cell r="DB61">
            <v>6.57</v>
          </cell>
        </row>
        <row r="62">
          <cell r="D62">
            <v>39949</v>
          </cell>
          <cell r="E62" t="str">
            <v>#N/A N.A.</v>
          </cell>
          <cell r="F62" t="str">
            <v>#N/A N.A.</v>
          </cell>
          <cell r="G62" t="str">
            <v>#N/A N.A.</v>
          </cell>
          <cell r="H62">
            <v>39949</v>
          </cell>
          <cell r="I62" t="str">
            <v>#N/A N.A.</v>
          </cell>
          <cell r="J62" t="str">
            <v>#N/A N.A.</v>
          </cell>
          <cell r="K62" t="str">
            <v>#N/A N.A.</v>
          </cell>
          <cell r="L62">
            <v>39949</v>
          </cell>
          <cell r="M62" t="str">
            <v>#N/A N.A.</v>
          </cell>
          <cell r="N62" t="str">
            <v>#N/A N.A.</v>
          </cell>
          <cell r="O62" t="str">
            <v>#N/A N.A.</v>
          </cell>
          <cell r="P62">
            <v>39949</v>
          </cell>
          <cell r="Q62">
            <v>100.125</v>
          </cell>
          <cell r="R62">
            <v>-33.58</v>
          </cell>
          <cell r="S62">
            <v>52.280999999999999</v>
          </cell>
          <cell r="T62">
            <v>39949</v>
          </cell>
          <cell r="U62">
            <v>103.3896</v>
          </cell>
          <cell r="V62">
            <v>6.992</v>
          </cell>
          <cell r="W62">
            <v>7.0419999999999998</v>
          </cell>
          <cell r="X62">
            <v>39949</v>
          </cell>
          <cell r="Y62">
            <v>110</v>
          </cell>
          <cell r="Z62">
            <v>1.58</v>
          </cell>
          <cell r="AA62">
            <v>1.58</v>
          </cell>
          <cell r="AB62">
            <v>39949</v>
          </cell>
          <cell r="AC62">
            <v>107.861</v>
          </cell>
          <cell r="AD62">
            <v>5.3090000000000002</v>
          </cell>
          <cell r="AE62">
            <v>5.4329999999999998</v>
          </cell>
          <cell r="AF62">
            <v>39949</v>
          </cell>
          <cell r="AG62">
            <v>113.654</v>
          </cell>
          <cell r="AH62">
            <v>4.327</v>
          </cell>
          <cell r="AI62">
            <v>4.4459999999999997</v>
          </cell>
          <cell r="AJ62">
            <v>39949</v>
          </cell>
          <cell r="AK62">
            <v>115.25</v>
          </cell>
          <cell r="AL62">
            <v>3.9340000000000002</v>
          </cell>
          <cell r="AM62">
            <v>3.9340000000000002</v>
          </cell>
          <cell r="AN62">
            <v>39949</v>
          </cell>
          <cell r="AO62">
            <v>119.75</v>
          </cell>
          <cell r="AP62">
            <v>4.7880000000000003</v>
          </cell>
          <cell r="AQ62">
            <v>4.7880000000000003</v>
          </cell>
          <cell r="AU62">
            <v>39949</v>
          </cell>
          <cell r="AV62">
            <v>113.75</v>
          </cell>
          <cell r="AW62">
            <v>5.3680000000000003</v>
          </cell>
          <cell r="AX62">
            <v>5.3680000000000003</v>
          </cell>
          <cell r="AY62">
            <v>39949</v>
          </cell>
          <cell r="AZ62">
            <v>121.889</v>
          </cell>
          <cell r="BA62">
            <v>7.556</v>
          </cell>
          <cell r="BB62">
            <v>7.5670000000000002</v>
          </cell>
          <cell r="BC62">
            <v>39949</v>
          </cell>
          <cell r="BD62">
            <v>93.1</v>
          </cell>
          <cell r="BE62">
            <v>3.8180000000000001</v>
          </cell>
          <cell r="BF62">
            <v>3.8180000000000001</v>
          </cell>
          <cell r="BG62">
            <v>39949</v>
          </cell>
          <cell r="BH62">
            <v>111.613</v>
          </cell>
          <cell r="BI62">
            <v>6.5380000000000003</v>
          </cell>
          <cell r="BJ62">
            <v>6.625</v>
          </cell>
          <cell r="BO62">
            <v>39949</v>
          </cell>
          <cell r="BP62">
            <v>115.119</v>
          </cell>
          <cell r="BQ62">
            <v>6.085</v>
          </cell>
          <cell r="BR62">
            <v>6.085</v>
          </cell>
          <cell r="BS62">
            <v>39949</v>
          </cell>
          <cell r="BT62">
            <v>107.75</v>
          </cell>
          <cell r="BU62">
            <v>6.0949999999999998</v>
          </cell>
          <cell r="BV62">
            <v>6.0949999999999998</v>
          </cell>
          <cell r="BW62">
            <v>39949</v>
          </cell>
          <cell r="BX62">
            <v>135.5</v>
          </cell>
          <cell r="BY62">
            <v>6.9969999999999999</v>
          </cell>
          <cell r="BZ62">
            <v>6.9969999999999999</v>
          </cell>
          <cell r="CA62">
            <v>39949</v>
          </cell>
          <cell r="CB62">
            <v>109.5</v>
          </cell>
          <cell r="CC62">
            <v>7.0860000000000003</v>
          </cell>
          <cell r="CD62">
            <v>7.0860000000000003</v>
          </cell>
          <cell r="CE62">
            <v>39949</v>
          </cell>
          <cell r="CF62">
            <v>108.68300000000001</v>
          </cell>
          <cell r="CG62">
            <v>7.4809999999999999</v>
          </cell>
          <cell r="CH62">
            <v>7.5289999999999999</v>
          </cell>
          <cell r="CI62">
            <v>39949</v>
          </cell>
          <cell r="CJ62">
            <v>92.790999999999997</v>
          </cell>
          <cell r="CK62">
            <v>10.763999999999999</v>
          </cell>
          <cell r="CL62">
            <v>10.797000000000001</v>
          </cell>
          <cell r="CM62">
            <v>39949</v>
          </cell>
          <cell r="CN62">
            <v>148.67599999999999</v>
          </cell>
          <cell r="CO62">
            <v>7.1130000000000004</v>
          </cell>
          <cell r="CP62">
            <v>7.1130000000000004</v>
          </cell>
          <cell r="CQ62">
            <v>39949</v>
          </cell>
          <cell r="CR62">
            <v>129</v>
          </cell>
          <cell r="CS62">
            <v>7.694</v>
          </cell>
          <cell r="CT62">
            <v>7.694</v>
          </cell>
          <cell r="CU62">
            <v>39949</v>
          </cell>
          <cell r="CV62">
            <v>101.277</v>
          </cell>
          <cell r="CW62">
            <v>7.2670000000000003</v>
          </cell>
          <cell r="CX62">
            <v>7.298</v>
          </cell>
          <cell r="CY62">
            <v>39949</v>
          </cell>
          <cell r="CZ62">
            <v>105.75</v>
          </cell>
          <cell r="DA62">
            <v>6.57</v>
          </cell>
          <cell r="DB62">
            <v>6.57</v>
          </cell>
        </row>
        <row r="63">
          <cell r="D63">
            <v>39950</v>
          </cell>
          <cell r="E63" t="str">
            <v>#N/A N.A.</v>
          </cell>
          <cell r="F63" t="str">
            <v>#N/A N.A.</v>
          </cell>
          <cell r="G63" t="str">
            <v>#N/A N.A.</v>
          </cell>
          <cell r="H63">
            <v>39950</v>
          </cell>
          <cell r="I63" t="str">
            <v>#N/A N.A.</v>
          </cell>
          <cell r="J63" t="str">
            <v>#N/A N.A.</v>
          </cell>
          <cell r="K63" t="str">
            <v>#N/A N.A.</v>
          </cell>
          <cell r="L63">
            <v>39950</v>
          </cell>
          <cell r="M63" t="str">
            <v>#N/A N.A.</v>
          </cell>
          <cell r="N63" t="str">
            <v>#N/A N.A.</v>
          </cell>
          <cell r="O63" t="str">
            <v>#N/A N.A.</v>
          </cell>
          <cell r="P63">
            <v>39950</v>
          </cell>
          <cell r="Q63">
            <v>100.125</v>
          </cell>
          <cell r="R63">
            <v>-33.58</v>
          </cell>
          <cell r="S63">
            <v>52.280999999999999</v>
          </cell>
          <cell r="T63">
            <v>39950</v>
          </cell>
          <cell r="U63">
            <v>103.3896</v>
          </cell>
          <cell r="V63">
            <v>6.992</v>
          </cell>
          <cell r="W63">
            <v>7.0419999999999998</v>
          </cell>
          <cell r="X63">
            <v>39950</v>
          </cell>
          <cell r="Y63">
            <v>110</v>
          </cell>
          <cell r="Z63">
            <v>1.58</v>
          </cell>
          <cell r="AA63">
            <v>1.58</v>
          </cell>
          <cell r="AB63">
            <v>39950</v>
          </cell>
          <cell r="AC63">
            <v>107.861</v>
          </cell>
          <cell r="AD63">
            <v>5.3090000000000002</v>
          </cell>
          <cell r="AE63">
            <v>5.4329999999999998</v>
          </cell>
          <cell r="AF63">
            <v>39950</v>
          </cell>
          <cell r="AG63">
            <v>113.654</v>
          </cell>
          <cell r="AH63">
            <v>4.327</v>
          </cell>
          <cell r="AI63">
            <v>4.4459999999999997</v>
          </cell>
          <cell r="AJ63">
            <v>39950</v>
          </cell>
          <cell r="AK63">
            <v>115.25</v>
          </cell>
          <cell r="AL63">
            <v>3.9340000000000002</v>
          </cell>
          <cell r="AM63">
            <v>3.9340000000000002</v>
          </cell>
          <cell r="AN63">
            <v>39950</v>
          </cell>
          <cell r="AO63">
            <v>119.75</v>
          </cell>
          <cell r="AP63">
            <v>4.7880000000000003</v>
          </cell>
          <cell r="AQ63">
            <v>4.7880000000000003</v>
          </cell>
          <cell r="AU63">
            <v>39950</v>
          </cell>
          <cell r="AV63">
            <v>113.75</v>
          </cell>
          <cell r="AW63">
            <v>5.3680000000000003</v>
          </cell>
          <cell r="AX63">
            <v>5.3680000000000003</v>
          </cell>
          <cell r="AY63">
            <v>39950</v>
          </cell>
          <cell r="AZ63">
            <v>121.889</v>
          </cell>
          <cell r="BA63">
            <v>7.556</v>
          </cell>
          <cell r="BB63">
            <v>7.5670000000000002</v>
          </cell>
          <cell r="BC63">
            <v>39950</v>
          </cell>
          <cell r="BD63">
            <v>93.1</v>
          </cell>
          <cell r="BE63">
            <v>3.8180000000000001</v>
          </cell>
          <cell r="BF63">
            <v>3.8180000000000001</v>
          </cell>
          <cell r="BG63">
            <v>39950</v>
          </cell>
          <cell r="BH63">
            <v>111.613</v>
          </cell>
          <cell r="BI63">
            <v>6.5380000000000003</v>
          </cell>
          <cell r="BJ63">
            <v>6.625</v>
          </cell>
          <cell r="BO63">
            <v>39950</v>
          </cell>
          <cell r="BP63">
            <v>115.119</v>
          </cell>
          <cell r="BQ63">
            <v>6.085</v>
          </cell>
          <cell r="BR63">
            <v>6.085</v>
          </cell>
          <cell r="BS63">
            <v>39950</v>
          </cell>
          <cell r="BT63">
            <v>107.75</v>
          </cell>
          <cell r="BU63">
            <v>6.0949999999999998</v>
          </cell>
          <cell r="BV63">
            <v>6.0949999999999998</v>
          </cell>
          <cell r="BW63">
            <v>39950</v>
          </cell>
          <cell r="BX63">
            <v>135.5</v>
          </cell>
          <cell r="BY63">
            <v>6.9969999999999999</v>
          </cell>
          <cell r="BZ63">
            <v>6.9969999999999999</v>
          </cell>
          <cell r="CA63">
            <v>39950</v>
          </cell>
          <cell r="CB63">
            <v>109.5</v>
          </cell>
          <cell r="CC63">
            <v>7.0860000000000003</v>
          </cell>
          <cell r="CD63">
            <v>7.0860000000000003</v>
          </cell>
          <cell r="CE63">
            <v>39950</v>
          </cell>
          <cell r="CF63">
            <v>108.68300000000001</v>
          </cell>
          <cell r="CG63">
            <v>7.4809999999999999</v>
          </cell>
          <cell r="CH63">
            <v>7.5289999999999999</v>
          </cell>
          <cell r="CI63">
            <v>39950</v>
          </cell>
          <cell r="CJ63">
            <v>92.790999999999997</v>
          </cell>
          <cell r="CK63">
            <v>10.763999999999999</v>
          </cell>
          <cell r="CL63">
            <v>10.797000000000001</v>
          </cell>
          <cell r="CM63">
            <v>39950</v>
          </cell>
          <cell r="CN63">
            <v>148.67599999999999</v>
          </cell>
          <cell r="CO63">
            <v>7.1130000000000004</v>
          </cell>
          <cell r="CP63">
            <v>7.1130000000000004</v>
          </cell>
          <cell r="CQ63">
            <v>39950</v>
          </cell>
          <cell r="CR63">
            <v>129</v>
          </cell>
          <cell r="CS63">
            <v>7.694</v>
          </cell>
          <cell r="CT63">
            <v>7.694</v>
          </cell>
          <cell r="CU63">
            <v>39950</v>
          </cell>
          <cell r="CV63">
            <v>101.277</v>
          </cell>
          <cell r="CW63">
            <v>7.2670000000000003</v>
          </cell>
          <cell r="CX63">
            <v>7.298</v>
          </cell>
          <cell r="CY63">
            <v>39950</v>
          </cell>
          <cell r="CZ63">
            <v>105.75</v>
          </cell>
          <cell r="DA63">
            <v>6.57</v>
          </cell>
          <cell r="DB63">
            <v>6.57</v>
          </cell>
        </row>
        <row r="64">
          <cell r="D64">
            <v>39951</v>
          </cell>
          <cell r="E64" t="str">
            <v>#N/A N.A.</v>
          </cell>
          <cell r="F64" t="str">
            <v>#N/A N.A.</v>
          </cell>
          <cell r="G64" t="str">
            <v>#N/A N.A.</v>
          </cell>
          <cell r="H64">
            <v>39951</v>
          </cell>
          <cell r="I64" t="str">
            <v>#N/A N.A.</v>
          </cell>
          <cell r="J64" t="str">
            <v>#N/A N.A.</v>
          </cell>
          <cell r="K64" t="str">
            <v>#N/A N.A.</v>
          </cell>
          <cell r="L64">
            <v>39951</v>
          </cell>
          <cell r="M64" t="str">
            <v>#N/A N.A.</v>
          </cell>
          <cell r="N64" t="str">
            <v>#N/A N.A.</v>
          </cell>
          <cell r="O64" t="str">
            <v>#N/A N.A.</v>
          </cell>
          <cell r="P64">
            <v>39951</v>
          </cell>
          <cell r="Q64">
            <v>100.125</v>
          </cell>
          <cell r="R64">
            <v>-33.58</v>
          </cell>
          <cell r="S64">
            <v>52.280999999999999</v>
          </cell>
          <cell r="T64">
            <v>39951</v>
          </cell>
          <cell r="U64">
            <v>103.3832</v>
          </cell>
          <cell r="V64">
            <v>6.984</v>
          </cell>
          <cell r="W64">
            <v>7.0330000000000004</v>
          </cell>
          <cell r="X64">
            <v>39951</v>
          </cell>
          <cell r="Y64">
            <v>109.75</v>
          </cell>
          <cell r="Z64">
            <v>1.7690000000000001</v>
          </cell>
          <cell r="AA64">
            <v>1.7690000000000001</v>
          </cell>
          <cell r="AB64">
            <v>39951</v>
          </cell>
          <cell r="AC64">
            <v>107.91800000000001</v>
          </cell>
          <cell r="AD64">
            <v>5.2720000000000002</v>
          </cell>
          <cell r="AE64">
            <v>5.3949999999999996</v>
          </cell>
          <cell r="AF64">
            <v>39951</v>
          </cell>
          <cell r="AG64">
            <v>113.756</v>
          </cell>
          <cell r="AH64">
            <v>4.2699999999999996</v>
          </cell>
          <cell r="AI64">
            <v>4.3890000000000002</v>
          </cell>
          <cell r="AJ64">
            <v>39951</v>
          </cell>
          <cell r="AK64">
            <v>115.5</v>
          </cell>
          <cell r="AL64">
            <v>3.8369999999999997</v>
          </cell>
          <cell r="AM64">
            <v>3.8369999999999997</v>
          </cell>
          <cell r="AN64">
            <v>39951</v>
          </cell>
          <cell r="AO64">
            <v>120.15</v>
          </cell>
          <cell r="AP64">
            <v>4.6769999999999996</v>
          </cell>
          <cell r="AQ64">
            <v>4.6769999999999996</v>
          </cell>
          <cell r="AU64">
            <v>39951</v>
          </cell>
          <cell r="AV64">
            <v>113.75</v>
          </cell>
          <cell r="AW64">
            <v>5.367</v>
          </cell>
          <cell r="AX64">
            <v>5.367</v>
          </cell>
          <cell r="AY64">
            <v>39951</v>
          </cell>
          <cell r="AZ64">
            <v>119.91800000000001</v>
          </cell>
          <cell r="BA64">
            <v>7.9039999999999999</v>
          </cell>
          <cell r="BB64">
            <v>7.915</v>
          </cell>
          <cell r="BC64">
            <v>39951</v>
          </cell>
          <cell r="BD64">
            <v>92.5</v>
          </cell>
          <cell r="BE64">
            <v>3.8860000000000001</v>
          </cell>
          <cell r="BF64">
            <v>3.8860000000000001</v>
          </cell>
          <cell r="BG64">
            <v>39951</v>
          </cell>
          <cell r="BH64">
            <v>111.60599999999999</v>
          </cell>
          <cell r="BI64">
            <v>6.5380000000000003</v>
          </cell>
          <cell r="BJ64">
            <v>6.625</v>
          </cell>
          <cell r="BO64">
            <v>39951</v>
          </cell>
          <cell r="BP64">
            <v>115.938</v>
          </cell>
          <cell r="BQ64">
            <v>5.9569999999999999</v>
          </cell>
          <cell r="BR64">
            <v>5.9569999999999999</v>
          </cell>
          <cell r="BS64">
            <v>39951</v>
          </cell>
          <cell r="BT64">
            <v>106.75</v>
          </cell>
          <cell r="BU64">
            <v>6.2530000000000001</v>
          </cell>
          <cell r="BV64">
            <v>6.2530000000000001</v>
          </cell>
          <cell r="BW64">
            <v>39951</v>
          </cell>
          <cell r="BX64">
            <v>136.5</v>
          </cell>
          <cell r="BY64">
            <v>6.8879999999999999</v>
          </cell>
          <cell r="BZ64">
            <v>6.8879999999999999</v>
          </cell>
          <cell r="CA64">
            <v>39951</v>
          </cell>
          <cell r="CB64">
            <v>110.75</v>
          </cell>
          <cell r="CC64">
            <v>6.9589999999999996</v>
          </cell>
          <cell r="CD64">
            <v>6.9589999999999996</v>
          </cell>
          <cell r="CE64">
            <v>39951</v>
          </cell>
          <cell r="CF64">
            <v>108.923</v>
          </cell>
          <cell r="CG64">
            <v>7.4580000000000002</v>
          </cell>
          <cell r="CH64">
            <v>7.5060000000000002</v>
          </cell>
          <cell r="CI64">
            <v>39951</v>
          </cell>
          <cell r="CJ64">
            <v>92.790999999999997</v>
          </cell>
          <cell r="CK64">
            <v>10.765000000000001</v>
          </cell>
          <cell r="CL64">
            <v>10.797000000000001</v>
          </cell>
          <cell r="CM64">
            <v>39951</v>
          </cell>
          <cell r="CN64">
            <v>150.267</v>
          </cell>
          <cell r="CO64">
            <v>6.9989999999999997</v>
          </cell>
          <cell r="CP64">
            <v>6.9989999999999997</v>
          </cell>
          <cell r="CQ64">
            <v>39951</v>
          </cell>
          <cell r="CR64">
            <v>129</v>
          </cell>
          <cell r="CS64">
            <v>7.694</v>
          </cell>
          <cell r="CT64">
            <v>7.694</v>
          </cell>
          <cell r="CU64">
            <v>39951</v>
          </cell>
          <cell r="CV64">
            <v>101.307</v>
          </cell>
          <cell r="CW64">
            <v>7.2640000000000002</v>
          </cell>
          <cell r="CX64">
            <v>7.2949999999999999</v>
          </cell>
          <cell r="CY64">
            <v>39951</v>
          </cell>
          <cell r="CZ64">
            <v>106.25</v>
          </cell>
          <cell r="DA64">
            <v>6.5019999999999998</v>
          </cell>
          <cell r="DB64">
            <v>6.5019999999999998</v>
          </cell>
        </row>
        <row r="65">
          <cell r="D65">
            <v>39952</v>
          </cell>
          <cell r="E65" t="str">
            <v>#N/A N.A.</v>
          </cell>
          <cell r="F65" t="str">
            <v>#N/A N.A.</v>
          </cell>
          <cell r="G65" t="str">
            <v>#N/A N.A.</v>
          </cell>
          <cell r="H65">
            <v>39952</v>
          </cell>
          <cell r="I65" t="str">
            <v>#N/A N.A.</v>
          </cell>
          <cell r="J65" t="str">
            <v>#N/A N.A.</v>
          </cell>
          <cell r="K65" t="str">
            <v>#N/A N.A.</v>
          </cell>
          <cell r="L65">
            <v>39952</v>
          </cell>
          <cell r="M65" t="str">
            <v>#N/A N.A.</v>
          </cell>
          <cell r="N65" t="str">
            <v>#N/A N.A.</v>
          </cell>
          <cell r="O65" t="str">
            <v>#N/A N.A.</v>
          </cell>
          <cell r="P65">
            <v>39952</v>
          </cell>
          <cell r="Q65">
            <v>100.125</v>
          </cell>
          <cell r="R65">
            <v>-33.58</v>
          </cell>
          <cell r="S65">
            <v>52.280999999999999</v>
          </cell>
          <cell r="T65">
            <v>39952</v>
          </cell>
          <cell r="U65">
            <v>103.3768</v>
          </cell>
          <cell r="V65">
            <v>6.9749999999999996</v>
          </cell>
          <cell r="W65">
            <v>7.0250000000000004</v>
          </cell>
          <cell r="X65">
            <v>39952</v>
          </cell>
          <cell r="Y65">
            <v>109.75</v>
          </cell>
          <cell r="Z65">
            <v>1.7490000000000001</v>
          </cell>
          <cell r="AA65">
            <v>1.7490000000000001</v>
          </cell>
          <cell r="AB65">
            <v>39952</v>
          </cell>
          <cell r="AC65">
            <v>108.00700000000001</v>
          </cell>
          <cell r="AD65">
            <v>5.218</v>
          </cell>
          <cell r="AE65">
            <v>5.343</v>
          </cell>
          <cell r="AF65">
            <v>39952</v>
          </cell>
          <cell r="AG65">
            <v>113.669</v>
          </cell>
          <cell r="AH65">
            <v>4.3029999999999999</v>
          </cell>
          <cell r="AI65">
            <v>4.4219999999999997</v>
          </cell>
          <cell r="AJ65">
            <v>39952</v>
          </cell>
          <cell r="AK65">
            <v>115.5</v>
          </cell>
          <cell r="AL65">
            <v>3.8319999999999999</v>
          </cell>
          <cell r="AM65">
            <v>3.8319999999999999</v>
          </cell>
          <cell r="AN65">
            <v>39952</v>
          </cell>
          <cell r="AO65">
            <v>120.25</v>
          </cell>
          <cell r="AP65">
            <v>4.6459999999999999</v>
          </cell>
          <cell r="AQ65">
            <v>4.6459999999999999</v>
          </cell>
          <cell r="AU65">
            <v>39952</v>
          </cell>
          <cell r="AV65">
            <v>114.25</v>
          </cell>
          <cell r="AW65">
            <v>5.2690000000000001</v>
          </cell>
          <cell r="AX65">
            <v>5.2690000000000001</v>
          </cell>
          <cell r="AY65">
            <v>39952</v>
          </cell>
          <cell r="AZ65">
            <v>119.928</v>
          </cell>
          <cell r="BA65">
            <v>7.9009999999999998</v>
          </cell>
          <cell r="BB65">
            <v>7.9119999999999999</v>
          </cell>
          <cell r="BC65">
            <v>39952</v>
          </cell>
          <cell r="BD65">
            <v>93</v>
          </cell>
          <cell r="BE65">
            <v>3.7640000000000002</v>
          </cell>
          <cell r="BF65">
            <v>3.7640000000000002</v>
          </cell>
          <cell r="BG65">
            <v>39952</v>
          </cell>
          <cell r="BH65">
            <v>111.46</v>
          </cell>
          <cell r="BI65">
            <v>6.5629999999999997</v>
          </cell>
          <cell r="BJ65">
            <v>6.65</v>
          </cell>
          <cell r="BO65">
            <v>39952</v>
          </cell>
          <cell r="BP65">
            <v>115.726</v>
          </cell>
          <cell r="BQ65">
            <v>5.9889999999999999</v>
          </cell>
          <cell r="BR65">
            <v>5.9889999999999999</v>
          </cell>
          <cell r="BS65">
            <v>39952</v>
          </cell>
          <cell r="BT65">
            <v>108.75</v>
          </cell>
          <cell r="BU65">
            <v>5.9379999999999997</v>
          </cell>
          <cell r="BV65">
            <v>5.9379999999999997</v>
          </cell>
          <cell r="BW65">
            <v>39952</v>
          </cell>
          <cell r="BX65">
            <v>137.25</v>
          </cell>
          <cell r="BY65">
            <v>6.8070000000000004</v>
          </cell>
          <cell r="BZ65">
            <v>6.8070000000000004</v>
          </cell>
          <cell r="CA65">
            <v>39952</v>
          </cell>
          <cell r="CB65">
            <v>110.75</v>
          </cell>
          <cell r="CC65">
            <v>6.9589999999999996</v>
          </cell>
          <cell r="CD65">
            <v>6.9589999999999996</v>
          </cell>
          <cell r="CE65">
            <v>39952</v>
          </cell>
          <cell r="CF65">
            <v>109.366</v>
          </cell>
          <cell r="CG65">
            <v>7.415</v>
          </cell>
          <cell r="CH65">
            <v>7.4630000000000001</v>
          </cell>
          <cell r="CI65">
            <v>39952</v>
          </cell>
          <cell r="CJ65">
            <v>92.790999999999997</v>
          </cell>
          <cell r="CK65">
            <v>10.765000000000001</v>
          </cell>
          <cell r="CL65">
            <v>10.797000000000001</v>
          </cell>
          <cell r="CM65">
            <v>39952</v>
          </cell>
          <cell r="CN65">
            <v>150.58799999999999</v>
          </cell>
          <cell r="CO65">
            <v>6.976</v>
          </cell>
          <cell r="CP65">
            <v>6.976</v>
          </cell>
          <cell r="CQ65">
            <v>39952</v>
          </cell>
          <cell r="CR65">
            <v>129</v>
          </cell>
          <cell r="CS65">
            <v>7.6929999999999996</v>
          </cell>
          <cell r="CT65">
            <v>7.6929999999999996</v>
          </cell>
          <cell r="CU65">
            <v>39952</v>
          </cell>
          <cell r="CV65">
            <v>101.887</v>
          </cell>
          <cell r="CW65">
            <v>7.2160000000000002</v>
          </cell>
          <cell r="CX65">
            <v>7.2430000000000003</v>
          </cell>
          <cell r="CY65">
            <v>39952</v>
          </cell>
          <cell r="CZ65">
            <v>107</v>
          </cell>
          <cell r="DA65">
            <v>6.4020000000000001</v>
          </cell>
          <cell r="DB65">
            <v>6.4020000000000001</v>
          </cell>
        </row>
        <row r="66">
          <cell r="D66">
            <v>39953</v>
          </cell>
          <cell r="E66" t="str">
            <v>#N/A N.A.</v>
          </cell>
          <cell r="F66" t="str">
            <v>#N/A N.A.</v>
          </cell>
          <cell r="G66" t="str">
            <v>#N/A N.A.</v>
          </cell>
          <cell r="H66">
            <v>39953</v>
          </cell>
          <cell r="I66" t="str">
            <v>#N/A N.A.</v>
          </cell>
          <cell r="J66" t="str">
            <v>#N/A N.A.</v>
          </cell>
          <cell r="K66" t="str">
            <v>#N/A N.A.</v>
          </cell>
          <cell r="L66">
            <v>39953</v>
          </cell>
          <cell r="M66" t="str">
            <v>#N/A N.A.</v>
          </cell>
          <cell r="N66" t="str">
            <v>#N/A N.A.</v>
          </cell>
          <cell r="O66" t="str">
            <v>#N/A N.A.</v>
          </cell>
          <cell r="P66">
            <v>39953</v>
          </cell>
          <cell r="Q66">
            <v>100.125</v>
          </cell>
          <cell r="R66">
            <v>-33.58</v>
          </cell>
          <cell r="S66">
            <v>52.280999999999999</v>
          </cell>
          <cell r="T66">
            <v>39953</v>
          </cell>
          <cell r="U66">
            <v>103.3897</v>
          </cell>
          <cell r="V66">
            <v>6.891</v>
          </cell>
          <cell r="W66">
            <v>6.9409999999999998</v>
          </cell>
          <cell r="X66">
            <v>39953</v>
          </cell>
          <cell r="Y66">
            <v>110</v>
          </cell>
          <cell r="Z66">
            <v>1.458</v>
          </cell>
          <cell r="AA66">
            <v>1.458</v>
          </cell>
          <cell r="AB66">
            <v>39953</v>
          </cell>
          <cell r="AC66">
            <v>107.96599999999999</v>
          </cell>
          <cell r="AD66">
            <v>5.2160000000000002</v>
          </cell>
          <cell r="AE66">
            <v>5.3369999999999997</v>
          </cell>
          <cell r="AF66">
            <v>39953</v>
          </cell>
          <cell r="AG66">
            <v>113.637</v>
          </cell>
          <cell r="AH66">
            <v>4.2939999999999996</v>
          </cell>
          <cell r="AI66">
            <v>4.4139999999999997</v>
          </cell>
          <cell r="AJ66">
            <v>39953</v>
          </cell>
          <cell r="AK66">
            <v>115.093</v>
          </cell>
          <cell r="AL66">
            <v>3.9580000000000002</v>
          </cell>
          <cell r="AM66">
            <v>3.9580000000000002</v>
          </cell>
          <cell r="AN66">
            <v>39953</v>
          </cell>
          <cell r="AO66">
            <v>120.35</v>
          </cell>
          <cell r="AP66">
            <v>4.6040000000000001</v>
          </cell>
          <cell r="AQ66">
            <v>4.6040000000000001</v>
          </cell>
          <cell r="AU66">
            <v>39953</v>
          </cell>
          <cell r="AV66">
            <v>114.85</v>
          </cell>
          <cell r="AW66">
            <v>5.149</v>
          </cell>
          <cell r="AX66">
            <v>5.149</v>
          </cell>
          <cell r="AY66">
            <v>39953</v>
          </cell>
          <cell r="AZ66">
            <v>119.917</v>
          </cell>
          <cell r="BA66">
            <v>7.8979999999999997</v>
          </cell>
          <cell r="BB66">
            <v>7.9089999999999998</v>
          </cell>
          <cell r="BC66">
            <v>39953</v>
          </cell>
          <cell r="BD66">
            <v>94.15</v>
          </cell>
          <cell r="BE66">
            <v>3.5249999999999999</v>
          </cell>
          <cell r="BF66">
            <v>3.5249999999999999</v>
          </cell>
          <cell r="BG66">
            <v>39953</v>
          </cell>
          <cell r="BH66">
            <v>111.929</v>
          </cell>
          <cell r="BI66">
            <v>6.4790000000000001</v>
          </cell>
          <cell r="BJ66">
            <v>6.5659999999999998</v>
          </cell>
          <cell r="BO66">
            <v>39953</v>
          </cell>
          <cell r="BP66">
            <v>116.29</v>
          </cell>
          <cell r="BQ66">
            <v>5.899</v>
          </cell>
          <cell r="BR66">
            <v>5.899</v>
          </cell>
          <cell r="BS66">
            <v>39953</v>
          </cell>
          <cell r="BT66">
            <v>109.83</v>
          </cell>
          <cell r="BU66">
            <v>5.7690000000000001</v>
          </cell>
          <cell r="BV66">
            <v>5.7690000000000001</v>
          </cell>
          <cell r="BW66">
            <v>39953</v>
          </cell>
          <cell r="BX66">
            <v>137</v>
          </cell>
          <cell r="BY66">
            <v>6.8309999999999995</v>
          </cell>
          <cell r="BZ66">
            <v>6.8309999999999995</v>
          </cell>
          <cell r="CA66">
            <v>39953</v>
          </cell>
          <cell r="CB66">
            <v>111.5</v>
          </cell>
          <cell r="CC66">
            <v>6.883</v>
          </cell>
          <cell r="CD66">
            <v>6.883</v>
          </cell>
          <cell r="CE66">
            <v>39953</v>
          </cell>
          <cell r="CF66">
            <v>109.264</v>
          </cell>
          <cell r="CG66">
            <v>7.4249999999999998</v>
          </cell>
          <cell r="CH66">
            <v>7.4729999999999999</v>
          </cell>
          <cell r="CI66">
            <v>39953</v>
          </cell>
          <cell r="CJ66">
            <v>92.790999999999997</v>
          </cell>
          <cell r="CK66">
            <v>10.766</v>
          </cell>
          <cell r="CL66">
            <v>10.798</v>
          </cell>
          <cell r="CM66">
            <v>39953</v>
          </cell>
          <cell r="CN66">
            <v>151.66999999999999</v>
          </cell>
          <cell r="CO66">
            <v>6.899</v>
          </cell>
          <cell r="CP66">
            <v>6.899</v>
          </cell>
          <cell r="CQ66">
            <v>39953</v>
          </cell>
          <cell r="CR66">
            <v>130.25</v>
          </cell>
          <cell r="CS66">
            <v>7.6</v>
          </cell>
          <cell r="CT66">
            <v>7.6</v>
          </cell>
          <cell r="CU66">
            <v>39953</v>
          </cell>
          <cell r="CV66">
            <v>103.232</v>
          </cell>
          <cell r="CW66">
            <v>7.1070000000000002</v>
          </cell>
          <cell r="CX66">
            <v>7.1370000000000005</v>
          </cell>
          <cell r="CY66">
            <v>39953</v>
          </cell>
          <cell r="CZ66">
            <v>107.75</v>
          </cell>
          <cell r="DA66">
            <v>6.3019999999999996</v>
          </cell>
          <cell r="DB66">
            <v>6.3019999999999996</v>
          </cell>
        </row>
        <row r="67">
          <cell r="D67">
            <v>39954</v>
          </cell>
          <cell r="E67" t="str">
            <v>#N/A N.A.</v>
          </cell>
          <cell r="F67" t="str">
            <v>#N/A N.A.</v>
          </cell>
          <cell r="G67" t="str">
            <v>#N/A N.A.</v>
          </cell>
          <cell r="H67">
            <v>39954</v>
          </cell>
          <cell r="I67" t="str">
            <v>#N/A N.A.</v>
          </cell>
          <cell r="J67" t="str">
            <v>#N/A N.A.</v>
          </cell>
          <cell r="K67" t="str">
            <v>#N/A N.A.</v>
          </cell>
          <cell r="L67">
            <v>39954</v>
          </cell>
          <cell r="M67" t="str">
            <v>#N/A N.A.</v>
          </cell>
          <cell r="N67" t="str">
            <v>#N/A N.A.</v>
          </cell>
          <cell r="O67" t="str">
            <v>#N/A N.A.</v>
          </cell>
          <cell r="P67">
            <v>39954</v>
          </cell>
          <cell r="Q67">
            <v>100.125</v>
          </cell>
          <cell r="R67">
            <v>-33.58</v>
          </cell>
          <cell r="S67">
            <v>52.280999999999999</v>
          </cell>
          <cell r="T67">
            <v>39954</v>
          </cell>
          <cell r="U67">
            <v>103.3832</v>
          </cell>
          <cell r="V67">
            <v>6.8819999999999997</v>
          </cell>
          <cell r="W67">
            <v>6.9320000000000004</v>
          </cell>
          <cell r="X67">
            <v>39954</v>
          </cell>
          <cell r="Y67">
            <v>109.75</v>
          </cell>
          <cell r="Z67">
            <v>1.649</v>
          </cell>
          <cell r="AA67">
            <v>1.649</v>
          </cell>
          <cell r="AB67">
            <v>39954</v>
          </cell>
          <cell r="AC67">
            <v>107.977</v>
          </cell>
          <cell r="AD67">
            <v>5.2030000000000003</v>
          </cell>
          <cell r="AE67">
            <v>5.327</v>
          </cell>
          <cell r="AF67">
            <v>39954</v>
          </cell>
          <cell r="AG67">
            <v>113.65300000000001</v>
          </cell>
          <cell r="AH67">
            <v>4.2780000000000005</v>
          </cell>
          <cell r="AI67">
            <v>4.3970000000000002</v>
          </cell>
          <cell r="AJ67">
            <v>39954</v>
          </cell>
          <cell r="AK67">
            <v>115.093</v>
          </cell>
          <cell r="AL67">
            <v>3.9529999999999998</v>
          </cell>
          <cell r="AM67">
            <v>3.9529999999999998</v>
          </cell>
          <cell r="AN67">
            <v>39954</v>
          </cell>
          <cell r="AO67">
            <v>119.75</v>
          </cell>
          <cell r="AP67">
            <v>4.7620000000000005</v>
          </cell>
          <cell r="AQ67">
            <v>4.7620000000000005</v>
          </cell>
          <cell r="AU67">
            <v>39954</v>
          </cell>
          <cell r="AV67">
            <v>114</v>
          </cell>
          <cell r="AW67">
            <v>5.3120000000000003</v>
          </cell>
          <cell r="AX67">
            <v>5.3120000000000003</v>
          </cell>
          <cell r="AY67">
            <v>39954</v>
          </cell>
          <cell r="AZ67">
            <v>119.917</v>
          </cell>
          <cell r="BA67">
            <v>7.8979999999999997</v>
          </cell>
          <cell r="BB67">
            <v>7.9089999999999998</v>
          </cell>
          <cell r="BC67">
            <v>39954</v>
          </cell>
          <cell r="BD67">
            <v>93.25</v>
          </cell>
          <cell r="BE67">
            <v>3.6310000000000002</v>
          </cell>
          <cell r="BF67">
            <v>3.6310000000000002</v>
          </cell>
          <cell r="BG67">
            <v>39954</v>
          </cell>
          <cell r="BH67">
            <v>111.496</v>
          </cell>
          <cell r="BI67">
            <v>6.5540000000000003</v>
          </cell>
          <cell r="BJ67">
            <v>6.641</v>
          </cell>
          <cell r="BO67">
            <v>39954</v>
          </cell>
          <cell r="BP67">
            <v>115.93300000000001</v>
          </cell>
          <cell r="BQ67">
            <v>5.9530000000000003</v>
          </cell>
          <cell r="BR67">
            <v>5.9530000000000003</v>
          </cell>
          <cell r="BS67">
            <v>39954</v>
          </cell>
          <cell r="BT67">
            <v>108.75</v>
          </cell>
          <cell r="BU67">
            <v>5.9359999999999999</v>
          </cell>
          <cell r="BV67">
            <v>5.9359999999999999</v>
          </cell>
          <cell r="BW67">
            <v>39954</v>
          </cell>
          <cell r="BX67">
            <v>137</v>
          </cell>
          <cell r="BY67">
            <v>6.83</v>
          </cell>
          <cell r="BZ67">
            <v>6.83</v>
          </cell>
          <cell r="CA67">
            <v>39954</v>
          </cell>
          <cell r="CB67">
            <v>112</v>
          </cell>
          <cell r="CC67">
            <v>6.8330000000000002</v>
          </cell>
          <cell r="CD67">
            <v>6.8330000000000002</v>
          </cell>
          <cell r="CE67">
            <v>39954</v>
          </cell>
          <cell r="CF67">
            <v>108.875</v>
          </cell>
          <cell r="CG67">
            <v>7.4619999999999997</v>
          </cell>
          <cell r="CH67">
            <v>7.51</v>
          </cell>
          <cell r="CI67">
            <v>39954</v>
          </cell>
          <cell r="CJ67">
            <v>92.790999999999997</v>
          </cell>
          <cell r="CK67">
            <v>10.766</v>
          </cell>
          <cell r="CL67">
            <v>10.798</v>
          </cell>
          <cell r="CM67">
            <v>39954</v>
          </cell>
          <cell r="CN67">
            <v>151.596</v>
          </cell>
          <cell r="CO67">
            <v>6.9039999999999999</v>
          </cell>
          <cell r="CP67">
            <v>6.9039999999999999</v>
          </cell>
          <cell r="CQ67">
            <v>39954</v>
          </cell>
          <cell r="CR67">
            <v>130.75</v>
          </cell>
          <cell r="CS67">
            <v>7.5629999999999997</v>
          </cell>
          <cell r="CT67">
            <v>7.5629999999999997</v>
          </cell>
          <cell r="CU67">
            <v>39954</v>
          </cell>
          <cell r="CV67">
            <v>102.57899999999999</v>
          </cell>
          <cell r="CW67">
            <v>7.16</v>
          </cell>
          <cell r="CX67">
            <v>7.2</v>
          </cell>
          <cell r="CY67">
            <v>39954</v>
          </cell>
          <cell r="CZ67">
            <v>107.045</v>
          </cell>
          <cell r="DA67">
            <v>6.3949999999999996</v>
          </cell>
          <cell r="DB67">
            <v>6.3949999999999996</v>
          </cell>
        </row>
        <row r="68">
          <cell r="D68">
            <v>39955</v>
          </cell>
          <cell r="E68" t="str">
            <v>#N/A N.A.</v>
          </cell>
          <cell r="F68" t="str">
            <v>#N/A N.A.</v>
          </cell>
          <cell r="G68" t="str">
            <v>#N/A N.A.</v>
          </cell>
          <cell r="H68">
            <v>39955</v>
          </cell>
          <cell r="I68" t="str">
            <v>#N/A N.A.</v>
          </cell>
          <cell r="J68" t="str">
            <v>#N/A N.A.</v>
          </cell>
          <cell r="K68" t="str">
            <v>#N/A N.A.</v>
          </cell>
          <cell r="L68">
            <v>39955</v>
          </cell>
          <cell r="M68" t="str">
            <v>#N/A N.A.</v>
          </cell>
          <cell r="N68" t="str">
            <v>#N/A N.A.</v>
          </cell>
          <cell r="O68" t="str">
            <v>#N/A N.A.</v>
          </cell>
          <cell r="P68">
            <v>39955</v>
          </cell>
          <cell r="Q68">
            <v>100.125</v>
          </cell>
          <cell r="R68">
            <v>-33.58</v>
          </cell>
          <cell r="S68">
            <v>52.280999999999999</v>
          </cell>
          <cell r="T68">
            <v>39955</v>
          </cell>
          <cell r="U68">
            <v>103.3767</v>
          </cell>
          <cell r="V68">
            <v>6.8739999999999997</v>
          </cell>
          <cell r="W68">
            <v>6.9240000000000004</v>
          </cell>
          <cell r="X68">
            <v>39955</v>
          </cell>
          <cell r="Y68">
            <v>109.75</v>
          </cell>
          <cell r="Z68">
            <v>1.6280000000000001</v>
          </cell>
          <cell r="AA68">
            <v>1.6280000000000001</v>
          </cell>
          <cell r="AB68">
            <v>39955</v>
          </cell>
          <cell r="AC68">
            <v>107.857</v>
          </cell>
          <cell r="AD68">
            <v>5.2620000000000005</v>
          </cell>
          <cell r="AE68">
            <v>5.3870000000000005</v>
          </cell>
          <cell r="AF68">
            <v>39955</v>
          </cell>
          <cell r="AG68">
            <v>113.65300000000001</v>
          </cell>
          <cell r="AH68">
            <v>4.2699999999999996</v>
          </cell>
          <cell r="AI68">
            <v>4.3899999999999997</v>
          </cell>
          <cell r="AJ68">
            <v>39955</v>
          </cell>
          <cell r="AK68">
            <v>115</v>
          </cell>
          <cell r="AL68">
            <v>3.9809999999999999</v>
          </cell>
          <cell r="AM68">
            <v>3.9809999999999999</v>
          </cell>
          <cell r="AN68">
            <v>39955</v>
          </cell>
          <cell r="AO68">
            <v>119.8</v>
          </cell>
          <cell r="AP68">
            <v>4.7450000000000001</v>
          </cell>
          <cell r="AQ68">
            <v>4.7450000000000001</v>
          </cell>
          <cell r="AU68">
            <v>39955</v>
          </cell>
          <cell r="AV68">
            <v>114</v>
          </cell>
          <cell r="AW68">
            <v>5.3109999999999999</v>
          </cell>
          <cell r="AX68">
            <v>5.3109999999999999</v>
          </cell>
          <cell r="AY68">
            <v>39955</v>
          </cell>
          <cell r="AZ68">
            <v>119.904</v>
          </cell>
          <cell r="BA68">
            <v>7.8979999999999997</v>
          </cell>
          <cell r="BB68">
            <v>7.9089999999999998</v>
          </cell>
          <cell r="BC68">
            <v>39955</v>
          </cell>
          <cell r="BD68">
            <v>94</v>
          </cell>
          <cell r="BE68">
            <v>3.4969999999999999</v>
          </cell>
          <cell r="BF68">
            <v>3.4969999999999999</v>
          </cell>
          <cell r="BG68">
            <v>39955</v>
          </cell>
          <cell r="BH68">
            <v>110.75</v>
          </cell>
          <cell r="BI68">
            <v>6.6829999999999998</v>
          </cell>
          <cell r="BJ68">
            <v>6.7709999999999999</v>
          </cell>
          <cell r="BO68">
            <v>39955</v>
          </cell>
          <cell r="BP68">
            <v>115.777</v>
          </cell>
          <cell r="BQ68">
            <v>5.976</v>
          </cell>
          <cell r="BR68">
            <v>5.976</v>
          </cell>
          <cell r="BS68">
            <v>39955</v>
          </cell>
          <cell r="BT68">
            <v>108.65</v>
          </cell>
          <cell r="BU68">
            <v>5.9509999999999996</v>
          </cell>
          <cell r="BV68">
            <v>5.9509999999999996</v>
          </cell>
          <cell r="BW68">
            <v>39955</v>
          </cell>
          <cell r="BX68">
            <v>136</v>
          </cell>
          <cell r="BY68">
            <v>6.9379999999999997</v>
          </cell>
          <cell r="BZ68">
            <v>6.9379999999999997</v>
          </cell>
          <cell r="CA68">
            <v>39955</v>
          </cell>
          <cell r="CB68">
            <v>111.5</v>
          </cell>
          <cell r="CC68">
            <v>6.8819999999999997</v>
          </cell>
          <cell r="CD68">
            <v>6.8819999999999997</v>
          </cell>
          <cell r="CE68">
            <v>39955</v>
          </cell>
          <cell r="CF68">
            <v>108.71</v>
          </cell>
          <cell r="CG68">
            <v>7.4779999999999998</v>
          </cell>
          <cell r="CH68">
            <v>7.5259999999999998</v>
          </cell>
          <cell r="CI68">
            <v>39955</v>
          </cell>
          <cell r="CJ68">
            <v>92.790999999999997</v>
          </cell>
          <cell r="CK68">
            <v>10.766</v>
          </cell>
          <cell r="CL68">
            <v>10.798</v>
          </cell>
          <cell r="CM68">
            <v>39955</v>
          </cell>
          <cell r="CN68">
            <v>150.88200000000001</v>
          </cell>
          <cell r="CO68">
            <v>6.9539999999999997</v>
          </cell>
          <cell r="CP68">
            <v>6.9539999999999997</v>
          </cell>
          <cell r="CQ68">
            <v>39955</v>
          </cell>
          <cell r="CR68">
            <v>130</v>
          </cell>
          <cell r="CS68">
            <v>7.6180000000000003</v>
          </cell>
          <cell r="CT68">
            <v>7.6180000000000003</v>
          </cell>
          <cell r="CU68">
            <v>39955</v>
          </cell>
          <cell r="CV68">
            <v>102.193</v>
          </cell>
          <cell r="CW68">
            <v>7.1909999999999998</v>
          </cell>
          <cell r="CX68">
            <v>7.2149999999999999</v>
          </cell>
          <cell r="CY68">
            <v>39955</v>
          </cell>
          <cell r="CZ68">
            <v>106.55</v>
          </cell>
          <cell r="DA68">
            <v>6.4610000000000003</v>
          </cell>
          <cell r="DB68">
            <v>6.4610000000000003</v>
          </cell>
        </row>
        <row r="69">
          <cell r="D69">
            <v>39956</v>
          </cell>
          <cell r="E69" t="str">
            <v>#N/A N.A.</v>
          </cell>
          <cell r="F69" t="str">
            <v>#N/A N.A.</v>
          </cell>
          <cell r="G69" t="str">
            <v>#N/A N.A.</v>
          </cell>
          <cell r="H69">
            <v>39956</v>
          </cell>
          <cell r="I69" t="str">
            <v>#N/A N.A.</v>
          </cell>
          <cell r="J69" t="str">
            <v>#N/A N.A.</v>
          </cell>
          <cell r="K69" t="str">
            <v>#N/A N.A.</v>
          </cell>
          <cell r="L69">
            <v>39956</v>
          </cell>
          <cell r="M69" t="str">
            <v>#N/A N.A.</v>
          </cell>
          <cell r="N69" t="str">
            <v>#N/A N.A.</v>
          </cell>
          <cell r="O69" t="str">
            <v>#N/A N.A.</v>
          </cell>
          <cell r="P69">
            <v>39956</v>
          </cell>
          <cell r="Q69">
            <v>100.125</v>
          </cell>
          <cell r="R69">
            <v>-33.58</v>
          </cell>
          <cell r="S69">
            <v>52.280999999999999</v>
          </cell>
          <cell r="T69">
            <v>39956</v>
          </cell>
          <cell r="U69">
            <v>103.3767</v>
          </cell>
          <cell r="V69">
            <v>6.8739999999999997</v>
          </cell>
          <cell r="W69">
            <v>6.9240000000000004</v>
          </cell>
          <cell r="X69">
            <v>39956</v>
          </cell>
          <cell r="Y69">
            <v>109.75</v>
          </cell>
          <cell r="Z69">
            <v>1.6280000000000001</v>
          </cell>
          <cell r="AA69">
            <v>1.6280000000000001</v>
          </cell>
          <cell r="AB69">
            <v>39956</v>
          </cell>
          <cell r="AC69">
            <v>107.857</v>
          </cell>
          <cell r="AD69">
            <v>5.2620000000000005</v>
          </cell>
          <cell r="AE69">
            <v>5.3870000000000005</v>
          </cell>
          <cell r="AF69">
            <v>39956</v>
          </cell>
          <cell r="AG69">
            <v>113.65300000000001</v>
          </cell>
          <cell r="AH69">
            <v>4.2699999999999996</v>
          </cell>
          <cell r="AI69">
            <v>4.3899999999999997</v>
          </cell>
          <cell r="AJ69">
            <v>39956</v>
          </cell>
          <cell r="AK69">
            <v>115</v>
          </cell>
          <cell r="AL69">
            <v>3.9809999999999999</v>
          </cell>
          <cell r="AM69">
            <v>3.9809999999999999</v>
          </cell>
          <cell r="AN69">
            <v>39956</v>
          </cell>
          <cell r="AO69">
            <v>119.8</v>
          </cell>
          <cell r="AP69">
            <v>4.7450000000000001</v>
          </cell>
          <cell r="AQ69">
            <v>4.7450000000000001</v>
          </cell>
          <cell r="AU69">
            <v>39956</v>
          </cell>
          <cell r="AV69">
            <v>114</v>
          </cell>
          <cell r="AW69">
            <v>5.3109999999999999</v>
          </cell>
          <cell r="AX69">
            <v>5.3109999999999999</v>
          </cell>
          <cell r="AY69">
            <v>39956</v>
          </cell>
          <cell r="AZ69">
            <v>119.904</v>
          </cell>
          <cell r="BA69">
            <v>7.8979999999999997</v>
          </cell>
          <cell r="BB69">
            <v>7.9089999999999998</v>
          </cell>
          <cell r="BC69">
            <v>39956</v>
          </cell>
          <cell r="BD69">
            <v>94</v>
          </cell>
          <cell r="BE69">
            <v>3.4969999999999999</v>
          </cell>
          <cell r="BF69">
            <v>3.4969999999999999</v>
          </cell>
          <cell r="BG69">
            <v>39956</v>
          </cell>
          <cell r="BH69">
            <v>110.75</v>
          </cell>
          <cell r="BI69">
            <v>6.6829999999999998</v>
          </cell>
          <cell r="BJ69">
            <v>6.7709999999999999</v>
          </cell>
          <cell r="BO69">
            <v>39956</v>
          </cell>
          <cell r="BP69">
            <v>115.777</v>
          </cell>
          <cell r="BQ69">
            <v>5.976</v>
          </cell>
          <cell r="BR69">
            <v>5.976</v>
          </cell>
          <cell r="BS69">
            <v>39956</v>
          </cell>
          <cell r="BT69">
            <v>108.65</v>
          </cell>
          <cell r="BU69">
            <v>5.9509999999999996</v>
          </cell>
          <cell r="BV69">
            <v>5.9509999999999996</v>
          </cell>
          <cell r="BW69">
            <v>39956</v>
          </cell>
          <cell r="BX69">
            <v>136</v>
          </cell>
          <cell r="BY69">
            <v>6.9379999999999997</v>
          </cell>
          <cell r="BZ69">
            <v>6.9379999999999997</v>
          </cell>
          <cell r="CA69">
            <v>39956</v>
          </cell>
          <cell r="CB69">
            <v>111.5</v>
          </cell>
          <cell r="CC69">
            <v>6.8819999999999997</v>
          </cell>
          <cell r="CD69">
            <v>6.8819999999999997</v>
          </cell>
          <cell r="CE69">
            <v>39956</v>
          </cell>
          <cell r="CF69">
            <v>108.71</v>
          </cell>
          <cell r="CG69">
            <v>7.4779999999999998</v>
          </cell>
          <cell r="CH69">
            <v>7.5259999999999998</v>
          </cell>
          <cell r="CI69">
            <v>39956</v>
          </cell>
          <cell r="CJ69">
            <v>92.790999999999997</v>
          </cell>
          <cell r="CK69">
            <v>10.766</v>
          </cell>
          <cell r="CL69">
            <v>10.798</v>
          </cell>
          <cell r="CM69">
            <v>39956</v>
          </cell>
          <cell r="CN69">
            <v>150.88200000000001</v>
          </cell>
          <cell r="CO69">
            <v>6.9539999999999997</v>
          </cell>
          <cell r="CP69">
            <v>6.9539999999999997</v>
          </cell>
          <cell r="CQ69">
            <v>39956</v>
          </cell>
          <cell r="CR69">
            <v>130</v>
          </cell>
          <cell r="CS69">
            <v>7.6180000000000003</v>
          </cell>
          <cell r="CT69">
            <v>7.6180000000000003</v>
          </cell>
          <cell r="CU69">
            <v>39956</v>
          </cell>
          <cell r="CV69">
            <v>102.193</v>
          </cell>
          <cell r="CW69">
            <v>7.1909999999999998</v>
          </cell>
          <cell r="CX69">
            <v>7.2149999999999999</v>
          </cell>
          <cell r="CY69">
            <v>39956</v>
          </cell>
          <cell r="CZ69">
            <v>106.55</v>
          </cell>
          <cell r="DA69">
            <v>6.4610000000000003</v>
          </cell>
          <cell r="DB69">
            <v>6.4610000000000003</v>
          </cell>
        </row>
        <row r="70">
          <cell r="D70">
            <v>39957</v>
          </cell>
          <cell r="E70" t="str">
            <v>#N/A N.A.</v>
          </cell>
          <cell r="F70" t="str">
            <v>#N/A N.A.</v>
          </cell>
          <cell r="G70" t="str">
            <v>#N/A N.A.</v>
          </cell>
          <cell r="H70">
            <v>39957</v>
          </cell>
          <cell r="I70" t="str">
            <v>#N/A N.A.</v>
          </cell>
          <cell r="J70" t="str">
            <v>#N/A N.A.</v>
          </cell>
          <cell r="K70" t="str">
            <v>#N/A N.A.</v>
          </cell>
          <cell r="L70">
            <v>39957</v>
          </cell>
          <cell r="M70" t="str">
            <v>#N/A N.A.</v>
          </cell>
          <cell r="N70" t="str">
            <v>#N/A N.A.</v>
          </cell>
          <cell r="O70" t="str">
            <v>#N/A N.A.</v>
          </cell>
          <cell r="P70">
            <v>39957</v>
          </cell>
          <cell r="Q70">
            <v>100.125</v>
          </cell>
          <cell r="R70">
            <v>-33.58</v>
          </cell>
          <cell r="S70">
            <v>52.280999999999999</v>
          </cell>
          <cell r="T70">
            <v>39957</v>
          </cell>
          <cell r="U70">
            <v>103.3767</v>
          </cell>
          <cell r="V70">
            <v>6.8739999999999997</v>
          </cell>
          <cell r="W70">
            <v>6.9240000000000004</v>
          </cell>
          <cell r="X70">
            <v>39957</v>
          </cell>
          <cell r="Y70">
            <v>109.75</v>
          </cell>
          <cell r="Z70">
            <v>1.6280000000000001</v>
          </cell>
          <cell r="AA70">
            <v>1.6280000000000001</v>
          </cell>
          <cell r="AB70">
            <v>39957</v>
          </cell>
          <cell r="AC70">
            <v>107.857</v>
          </cell>
          <cell r="AD70">
            <v>5.2620000000000005</v>
          </cell>
          <cell r="AE70">
            <v>5.3870000000000005</v>
          </cell>
          <cell r="AF70">
            <v>39957</v>
          </cell>
          <cell r="AG70">
            <v>113.65300000000001</v>
          </cell>
          <cell r="AH70">
            <v>4.2699999999999996</v>
          </cell>
          <cell r="AI70">
            <v>4.3899999999999997</v>
          </cell>
          <cell r="AJ70">
            <v>39957</v>
          </cell>
          <cell r="AK70">
            <v>115</v>
          </cell>
          <cell r="AL70">
            <v>3.9809999999999999</v>
          </cell>
          <cell r="AM70">
            <v>3.9809999999999999</v>
          </cell>
          <cell r="AN70">
            <v>39957</v>
          </cell>
          <cell r="AO70">
            <v>119.8</v>
          </cell>
          <cell r="AP70">
            <v>4.7450000000000001</v>
          </cell>
          <cell r="AQ70">
            <v>4.7450000000000001</v>
          </cell>
          <cell r="AU70">
            <v>39957</v>
          </cell>
          <cell r="AV70">
            <v>114</v>
          </cell>
          <cell r="AW70">
            <v>5.3109999999999999</v>
          </cell>
          <cell r="AX70">
            <v>5.3109999999999999</v>
          </cell>
          <cell r="AY70">
            <v>39957</v>
          </cell>
          <cell r="AZ70">
            <v>119.904</v>
          </cell>
          <cell r="BA70">
            <v>7.8979999999999997</v>
          </cell>
          <cell r="BB70">
            <v>7.9089999999999998</v>
          </cell>
          <cell r="BC70">
            <v>39957</v>
          </cell>
          <cell r="BD70">
            <v>94</v>
          </cell>
          <cell r="BE70">
            <v>3.4969999999999999</v>
          </cell>
          <cell r="BF70">
            <v>3.4969999999999999</v>
          </cell>
          <cell r="BG70">
            <v>39957</v>
          </cell>
          <cell r="BH70">
            <v>110.75</v>
          </cell>
          <cell r="BI70">
            <v>6.6829999999999998</v>
          </cell>
          <cell r="BJ70">
            <v>6.7709999999999999</v>
          </cell>
          <cell r="BO70">
            <v>39957</v>
          </cell>
          <cell r="BP70">
            <v>115.777</v>
          </cell>
          <cell r="BQ70">
            <v>5.976</v>
          </cell>
          <cell r="BR70">
            <v>5.976</v>
          </cell>
          <cell r="BS70">
            <v>39957</v>
          </cell>
          <cell r="BT70">
            <v>108.65</v>
          </cell>
          <cell r="BU70">
            <v>5.9509999999999996</v>
          </cell>
          <cell r="BV70">
            <v>5.9509999999999996</v>
          </cell>
          <cell r="BW70">
            <v>39957</v>
          </cell>
          <cell r="BX70">
            <v>136</v>
          </cell>
          <cell r="BY70">
            <v>6.9379999999999997</v>
          </cell>
          <cell r="BZ70">
            <v>6.9379999999999997</v>
          </cell>
          <cell r="CA70">
            <v>39957</v>
          </cell>
          <cell r="CB70">
            <v>111.5</v>
          </cell>
          <cell r="CC70">
            <v>6.8819999999999997</v>
          </cell>
          <cell r="CD70">
            <v>6.8819999999999997</v>
          </cell>
          <cell r="CE70">
            <v>39957</v>
          </cell>
          <cell r="CF70">
            <v>108.71</v>
          </cell>
          <cell r="CG70">
            <v>7.4779999999999998</v>
          </cell>
          <cell r="CH70">
            <v>7.5259999999999998</v>
          </cell>
          <cell r="CI70">
            <v>39957</v>
          </cell>
          <cell r="CJ70">
            <v>92.790999999999997</v>
          </cell>
          <cell r="CK70">
            <v>10.766</v>
          </cell>
          <cell r="CL70">
            <v>10.798</v>
          </cell>
          <cell r="CM70">
            <v>39957</v>
          </cell>
          <cell r="CN70">
            <v>150.88200000000001</v>
          </cell>
          <cell r="CO70">
            <v>6.9539999999999997</v>
          </cell>
          <cell r="CP70">
            <v>6.9539999999999997</v>
          </cell>
          <cell r="CQ70">
            <v>39957</v>
          </cell>
          <cell r="CR70">
            <v>130</v>
          </cell>
          <cell r="CS70">
            <v>7.6180000000000003</v>
          </cell>
          <cell r="CT70">
            <v>7.6180000000000003</v>
          </cell>
          <cell r="CU70">
            <v>39957</v>
          </cell>
          <cell r="CV70">
            <v>102.193</v>
          </cell>
          <cell r="CW70">
            <v>7.1909999999999998</v>
          </cell>
          <cell r="CX70">
            <v>7.2149999999999999</v>
          </cell>
          <cell r="CY70">
            <v>39957</v>
          </cell>
          <cell r="CZ70">
            <v>106.55</v>
          </cell>
          <cell r="DA70">
            <v>6.4610000000000003</v>
          </cell>
          <cell r="DB70">
            <v>6.4610000000000003</v>
          </cell>
        </row>
        <row r="71">
          <cell r="D71">
            <v>39958</v>
          </cell>
          <cell r="E71" t="str">
            <v>#N/A N.A.</v>
          </cell>
          <cell r="F71" t="str">
            <v>#N/A N.A.</v>
          </cell>
          <cell r="G71" t="str">
            <v>#N/A N.A.</v>
          </cell>
          <cell r="H71">
            <v>39958</v>
          </cell>
          <cell r="I71" t="str">
            <v>#N/A N.A.</v>
          </cell>
          <cell r="J71" t="str">
            <v>#N/A N.A.</v>
          </cell>
          <cell r="K71" t="str">
            <v>#N/A N.A.</v>
          </cell>
          <cell r="L71">
            <v>39958</v>
          </cell>
          <cell r="M71" t="str">
            <v>#N/A N.A.</v>
          </cell>
          <cell r="N71" t="str">
            <v>#N/A N.A.</v>
          </cell>
          <cell r="O71" t="str">
            <v>#N/A N.A.</v>
          </cell>
          <cell r="P71">
            <v>39958</v>
          </cell>
          <cell r="Q71">
            <v>100.125</v>
          </cell>
          <cell r="R71">
            <v>-33.58</v>
          </cell>
          <cell r="S71">
            <v>52.280999999999999</v>
          </cell>
          <cell r="T71">
            <v>39958</v>
          </cell>
          <cell r="U71">
            <v>103.3767</v>
          </cell>
          <cell r="V71">
            <v>6.8739999999999997</v>
          </cell>
          <cell r="W71">
            <v>6.9240000000000004</v>
          </cell>
          <cell r="X71">
            <v>39958</v>
          </cell>
          <cell r="Y71">
            <v>109.75</v>
          </cell>
          <cell r="Z71">
            <v>1.6280000000000001</v>
          </cell>
          <cell r="AA71">
            <v>1.6280000000000001</v>
          </cell>
          <cell r="AB71">
            <v>39958</v>
          </cell>
          <cell r="AC71">
            <v>108.167</v>
          </cell>
          <cell r="AD71">
            <v>5.0949999999999998</v>
          </cell>
          <cell r="AE71">
            <v>5.2190000000000003</v>
          </cell>
          <cell r="AF71">
            <v>39958</v>
          </cell>
          <cell r="AG71">
            <v>113.554</v>
          </cell>
          <cell r="AH71">
            <v>4.3090000000000002</v>
          </cell>
          <cell r="AI71">
            <v>4.43</v>
          </cell>
          <cell r="AJ71">
            <v>39958</v>
          </cell>
          <cell r="AK71">
            <v>115</v>
          </cell>
          <cell r="AL71">
            <v>3.9809999999999999</v>
          </cell>
          <cell r="AM71">
            <v>3.9809999999999999</v>
          </cell>
          <cell r="AN71">
            <v>39958</v>
          </cell>
          <cell r="AO71">
            <v>119.75</v>
          </cell>
          <cell r="AP71">
            <v>4.7590000000000003</v>
          </cell>
          <cell r="AQ71">
            <v>4.7590000000000003</v>
          </cell>
          <cell r="AU71">
            <v>39958</v>
          </cell>
          <cell r="AV71">
            <v>114</v>
          </cell>
          <cell r="AW71">
            <v>5.3109999999999999</v>
          </cell>
          <cell r="AX71">
            <v>5.3109999999999999</v>
          </cell>
          <cell r="AY71">
            <v>39958</v>
          </cell>
          <cell r="AZ71">
            <v>119.904</v>
          </cell>
          <cell r="BA71">
            <v>7.8979999999999997</v>
          </cell>
          <cell r="BB71">
            <v>7.9089999999999998</v>
          </cell>
          <cell r="BC71">
            <v>39958</v>
          </cell>
          <cell r="BD71">
            <v>93.5</v>
          </cell>
          <cell r="BE71">
            <v>3.5859999999999999</v>
          </cell>
          <cell r="BF71">
            <v>3.5859999999999999</v>
          </cell>
          <cell r="BG71">
            <v>39958</v>
          </cell>
          <cell r="BH71">
            <v>111.43300000000001</v>
          </cell>
          <cell r="BI71">
            <v>6.5640000000000001</v>
          </cell>
          <cell r="BJ71">
            <v>6.6509999999999998</v>
          </cell>
          <cell r="BO71">
            <v>39958</v>
          </cell>
          <cell r="BP71">
            <v>115.4</v>
          </cell>
          <cell r="BQ71">
            <v>6.0350000000000001</v>
          </cell>
          <cell r="BR71">
            <v>6.0350000000000001</v>
          </cell>
          <cell r="BS71">
            <v>39958</v>
          </cell>
          <cell r="BT71">
            <v>108.75</v>
          </cell>
          <cell r="BU71">
            <v>5.9349999999999996</v>
          </cell>
          <cell r="BV71">
            <v>5.9349999999999996</v>
          </cell>
          <cell r="BW71">
            <v>39958</v>
          </cell>
          <cell r="BX71">
            <v>136</v>
          </cell>
          <cell r="BY71">
            <v>6.9379999999999997</v>
          </cell>
          <cell r="BZ71">
            <v>6.9379999999999997</v>
          </cell>
          <cell r="CA71">
            <v>39958</v>
          </cell>
          <cell r="CB71">
            <v>111.25</v>
          </cell>
          <cell r="CC71">
            <v>6.9080000000000004</v>
          </cell>
          <cell r="CD71">
            <v>6.9080000000000004</v>
          </cell>
          <cell r="CE71">
            <v>39958</v>
          </cell>
          <cell r="CF71">
            <v>108.125</v>
          </cell>
          <cell r="CG71">
            <v>7.5350000000000001</v>
          </cell>
          <cell r="CH71">
            <v>7.5839999999999996</v>
          </cell>
          <cell r="CI71">
            <v>39958</v>
          </cell>
          <cell r="CJ71">
            <v>92.790999999999997</v>
          </cell>
          <cell r="CK71">
            <v>10.766</v>
          </cell>
          <cell r="CL71">
            <v>10.798</v>
          </cell>
          <cell r="CM71">
            <v>39958</v>
          </cell>
          <cell r="CN71">
            <v>150.53399999999999</v>
          </cell>
          <cell r="CO71">
            <v>6.9779999999999998</v>
          </cell>
          <cell r="CP71">
            <v>6.9779999999999998</v>
          </cell>
          <cell r="CQ71">
            <v>39958</v>
          </cell>
          <cell r="CR71">
            <v>130</v>
          </cell>
          <cell r="CS71">
            <v>7.6180000000000003</v>
          </cell>
          <cell r="CT71">
            <v>7.6180000000000003</v>
          </cell>
          <cell r="CU71">
            <v>39958</v>
          </cell>
          <cell r="CV71">
            <v>102.188</v>
          </cell>
          <cell r="CW71">
            <v>7.1920000000000002</v>
          </cell>
          <cell r="CX71">
            <v>7.2229999999999999</v>
          </cell>
          <cell r="CY71">
            <v>39958</v>
          </cell>
          <cell r="CZ71">
            <v>106.75</v>
          </cell>
          <cell r="DA71">
            <v>6.4340000000000002</v>
          </cell>
          <cell r="DB71">
            <v>6.4340000000000002</v>
          </cell>
        </row>
        <row r="72">
          <cell r="D72">
            <v>39959</v>
          </cell>
          <cell r="E72" t="str">
            <v>#N/A N.A.</v>
          </cell>
          <cell r="F72" t="str">
            <v>#N/A N.A.</v>
          </cell>
          <cell r="G72" t="str">
            <v>#N/A N.A.</v>
          </cell>
          <cell r="H72">
            <v>39959</v>
          </cell>
          <cell r="I72" t="str">
            <v>#N/A N.A.</v>
          </cell>
          <cell r="J72" t="str">
            <v>#N/A N.A.</v>
          </cell>
          <cell r="K72" t="str">
            <v>#N/A N.A.</v>
          </cell>
          <cell r="L72">
            <v>39959</v>
          </cell>
          <cell r="M72" t="str">
            <v>#N/A N.A.</v>
          </cell>
          <cell r="N72" t="str">
            <v>#N/A N.A.</v>
          </cell>
          <cell r="O72" t="str">
            <v>#N/A N.A.</v>
          </cell>
          <cell r="P72">
            <v>39959</v>
          </cell>
          <cell r="Q72">
            <v>100.125</v>
          </cell>
          <cell r="R72">
            <v>-33.58</v>
          </cell>
          <cell r="S72">
            <v>52.280999999999999</v>
          </cell>
          <cell r="T72">
            <v>39959</v>
          </cell>
          <cell r="U72">
            <v>103.3702</v>
          </cell>
          <cell r="V72">
            <v>6.8650000000000002</v>
          </cell>
          <cell r="W72">
            <v>6.915</v>
          </cell>
          <cell r="X72">
            <v>39959</v>
          </cell>
          <cell r="Y72">
            <v>109.75</v>
          </cell>
          <cell r="Z72">
            <v>1.6080000000000001</v>
          </cell>
          <cell r="AA72">
            <v>1.6080000000000001</v>
          </cell>
          <cell r="AB72">
            <v>39959</v>
          </cell>
          <cell r="AC72">
            <v>107.756</v>
          </cell>
          <cell r="AD72">
            <v>5.3109999999999999</v>
          </cell>
          <cell r="AE72">
            <v>5.4340000000000002</v>
          </cell>
          <cell r="AF72">
            <v>39959</v>
          </cell>
          <cell r="AG72">
            <v>113.437</v>
          </cell>
          <cell r="AH72">
            <v>4.3570000000000002</v>
          </cell>
          <cell r="AI72">
            <v>4.4779999999999998</v>
          </cell>
          <cell r="AJ72">
            <v>39959</v>
          </cell>
          <cell r="AK72">
            <v>115.25</v>
          </cell>
          <cell r="AL72">
            <v>3.8839999999999999</v>
          </cell>
          <cell r="AM72">
            <v>3.8839999999999999</v>
          </cell>
          <cell r="AN72">
            <v>39959</v>
          </cell>
          <cell r="AO72">
            <v>120.1</v>
          </cell>
          <cell r="AP72">
            <v>4.66</v>
          </cell>
          <cell r="AQ72">
            <v>4.66</v>
          </cell>
          <cell r="AU72">
            <v>39959</v>
          </cell>
          <cell r="AV72">
            <v>114.2</v>
          </cell>
          <cell r="AW72">
            <v>5.2709999999999999</v>
          </cell>
          <cell r="AX72">
            <v>5.2709999999999999</v>
          </cell>
          <cell r="AY72">
            <v>39959</v>
          </cell>
          <cell r="AZ72">
            <v>119.896</v>
          </cell>
          <cell r="BA72">
            <v>7.8979999999999997</v>
          </cell>
          <cell r="BB72">
            <v>7.91</v>
          </cell>
          <cell r="BC72">
            <v>39959</v>
          </cell>
          <cell r="BD72">
            <v>94</v>
          </cell>
          <cell r="BE72">
            <v>3.5009999999999999</v>
          </cell>
          <cell r="BF72">
            <v>3.5009999999999999</v>
          </cell>
          <cell r="BG72">
            <v>39959</v>
          </cell>
          <cell r="BH72">
            <v>111.303</v>
          </cell>
          <cell r="BI72">
            <v>6.5860000000000003</v>
          </cell>
          <cell r="BJ72">
            <v>6.673</v>
          </cell>
          <cell r="BO72">
            <v>39959</v>
          </cell>
          <cell r="BP72">
            <v>116.11799999999999</v>
          </cell>
          <cell r="BQ72">
            <v>5.923</v>
          </cell>
          <cell r="BR72">
            <v>5.923</v>
          </cell>
          <cell r="BS72">
            <v>39959</v>
          </cell>
          <cell r="BT72">
            <v>108.5</v>
          </cell>
          <cell r="BU72">
            <v>5.9740000000000002</v>
          </cell>
          <cell r="BV72">
            <v>5.9740000000000002</v>
          </cell>
          <cell r="BW72">
            <v>39959</v>
          </cell>
          <cell r="BX72">
            <v>137</v>
          </cell>
          <cell r="BY72">
            <v>6.8289999999999997</v>
          </cell>
          <cell r="BZ72">
            <v>6.8289999999999997</v>
          </cell>
          <cell r="CA72">
            <v>39959</v>
          </cell>
          <cell r="CB72">
            <v>110.5</v>
          </cell>
          <cell r="CC72">
            <v>6.9829999999999997</v>
          </cell>
          <cell r="CD72">
            <v>6.9829999999999997</v>
          </cell>
          <cell r="CE72">
            <v>39959</v>
          </cell>
          <cell r="CF72">
            <v>109.06699999999999</v>
          </cell>
          <cell r="CG72">
            <v>7.4429999999999996</v>
          </cell>
          <cell r="CH72">
            <v>7.492</v>
          </cell>
          <cell r="CI72">
            <v>39959</v>
          </cell>
          <cell r="CJ72">
            <v>92.790999999999997</v>
          </cell>
          <cell r="CK72">
            <v>10.766</v>
          </cell>
          <cell r="CL72">
            <v>10.798999999999999</v>
          </cell>
          <cell r="CM72">
            <v>39959</v>
          </cell>
          <cell r="CN72">
            <v>151.15100000000001</v>
          </cell>
          <cell r="CO72">
            <v>6.9349999999999996</v>
          </cell>
          <cell r="CP72">
            <v>6.9349999999999996</v>
          </cell>
          <cell r="CQ72">
            <v>39959</v>
          </cell>
          <cell r="CR72">
            <v>128</v>
          </cell>
          <cell r="CS72">
            <v>7.7690000000000001</v>
          </cell>
          <cell r="CT72">
            <v>7.7690000000000001</v>
          </cell>
          <cell r="CU72">
            <v>39959</v>
          </cell>
          <cell r="CV72">
            <v>102.571</v>
          </cell>
          <cell r="CW72">
            <v>7.16</v>
          </cell>
          <cell r="CX72">
            <v>7.1909999999999998</v>
          </cell>
          <cell r="CY72">
            <v>39959</v>
          </cell>
          <cell r="CZ72">
            <v>106.75</v>
          </cell>
          <cell r="DA72">
            <v>6.4340000000000002</v>
          </cell>
          <cell r="DB72">
            <v>6.4340000000000002</v>
          </cell>
        </row>
        <row r="73">
          <cell r="D73">
            <v>39960</v>
          </cell>
          <cell r="E73" t="str">
            <v>#N/A N.A.</v>
          </cell>
          <cell r="F73" t="str">
            <v>#N/A N.A.</v>
          </cell>
          <cell r="G73" t="str">
            <v>#N/A N.A.</v>
          </cell>
          <cell r="H73">
            <v>39960</v>
          </cell>
          <cell r="I73" t="str">
            <v>#N/A N.A.</v>
          </cell>
          <cell r="J73" t="str">
            <v>#N/A N.A.</v>
          </cell>
          <cell r="K73" t="str">
            <v>#N/A N.A.</v>
          </cell>
          <cell r="L73">
            <v>39960</v>
          </cell>
          <cell r="M73" t="str">
            <v>#N/A N.A.</v>
          </cell>
          <cell r="N73" t="str">
            <v>#N/A N.A.</v>
          </cell>
          <cell r="O73" t="str">
            <v>#N/A N.A.</v>
          </cell>
          <cell r="P73">
            <v>39960</v>
          </cell>
          <cell r="Q73">
            <v>100.125</v>
          </cell>
          <cell r="R73">
            <v>-33.58</v>
          </cell>
          <cell r="S73">
            <v>52.280999999999999</v>
          </cell>
          <cell r="T73">
            <v>39960</v>
          </cell>
          <cell r="U73">
            <v>103.3702</v>
          </cell>
          <cell r="V73">
            <v>6.8650000000000002</v>
          </cell>
          <cell r="W73">
            <v>6.915</v>
          </cell>
          <cell r="X73">
            <v>39960</v>
          </cell>
          <cell r="Y73">
            <v>109.75</v>
          </cell>
          <cell r="Z73">
            <v>1.5669999999999999</v>
          </cell>
          <cell r="AA73">
            <v>1.5669999999999999</v>
          </cell>
          <cell r="AB73">
            <v>39960</v>
          </cell>
          <cell r="AC73">
            <v>107.608</v>
          </cell>
          <cell r="AD73">
            <v>5.3789999999999996</v>
          </cell>
          <cell r="AE73">
            <v>5.5039999999999996</v>
          </cell>
          <cell r="AF73">
            <v>39960</v>
          </cell>
          <cell r="AG73">
            <v>113.479</v>
          </cell>
          <cell r="AH73">
            <v>4.3120000000000003</v>
          </cell>
          <cell r="AI73">
            <v>4.431</v>
          </cell>
          <cell r="AJ73">
            <v>39960</v>
          </cell>
          <cell r="AK73">
            <v>115</v>
          </cell>
          <cell r="AL73">
            <v>3.9649999999999999</v>
          </cell>
          <cell r="AM73">
            <v>3.9649999999999999</v>
          </cell>
          <cell r="AN73">
            <v>39960</v>
          </cell>
          <cell r="AO73">
            <v>120.17</v>
          </cell>
          <cell r="AP73">
            <v>4.6340000000000003</v>
          </cell>
          <cell r="AQ73">
            <v>4.6340000000000003</v>
          </cell>
          <cell r="AU73">
            <v>39960</v>
          </cell>
          <cell r="AV73">
            <v>113.75</v>
          </cell>
          <cell r="AW73">
            <v>5.3559999999999999</v>
          </cell>
          <cell r="AX73">
            <v>5.3559999999999999</v>
          </cell>
          <cell r="AY73">
            <v>39960</v>
          </cell>
          <cell r="AZ73">
            <v>119.896</v>
          </cell>
          <cell r="BA73">
            <v>7.8979999999999997</v>
          </cell>
          <cell r="BB73">
            <v>7.91</v>
          </cell>
          <cell r="BC73">
            <v>39960</v>
          </cell>
          <cell r="BD73">
            <v>94.9</v>
          </cell>
          <cell r="BE73">
            <v>3.3540000000000001</v>
          </cell>
          <cell r="BF73">
            <v>3.3540000000000001</v>
          </cell>
          <cell r="BG73">
            <v>39960</v>
          </cell>
          <cell r="BH73">
            <v>112.15</v>
          </cell>
          <cell r="BI73">
            <v>6.4370000000000003</v>
          </cell>
          <cell r="BJ73">
            <v>6.524</v>
          </cell>
          <cell r="BO73">
            <v>39960</v>
          </cell>
          <cell r="BP73">
            <v>115.9</v>
          </cell>
          <cell r="BQ73">
            <v>5.9550000000000001</v>
          </cell>
          <cell r="BR73">
            <v>5.9550000000000001</v>
          </cell>
          <cell r="BS73">
            <v>39960</v>
          </cell>
          <cell r="BT73">
            <v>108.21</v>
          </cell>
          <cell r="BU73">
            <v>6.0190000000000001</v>
          </cell>
          <cell r="BV73">
            <v>6.0190000000000001</v>
          </cell>
          <cell r="BW73">
            <v>39960</v>
          </cell>
          <cell r="BX73">
            <v>136.75</v>
          </cell>
          <cell r="BY73">
            <v>6.8540000000000001</v>
          </cell>
          <cell r="BZ73">
            <v>6.8540000000000001</v>
          </cell>
          <cell r="CA73">
            <v>39960</v>
          </cell>
          <cell r="CB73">
            <v>110.5</v>
          </cell>
          <cell r="CC73">
            <v>6.9829999999999997</v>
          </cell>
          <cell r="CD73">
            <v>6.9829999999999997</v>
          </cell>
          <cell r="CE73">
            <v>39960</v>
          </cell>
          <cell r="CF73">
            <v>109.85599999999999</v>
          </cell>
          <cell r="CG73">
            <v>7.3680000000000003</v>
          </cell>
          <cell r="CH73">
            <v>7.415</v>
          </cell>
          <cell r="CI73">
            <v>39960</v>
          </cell>
          <cell r="CJ73">
            <v>92.790999999999997</v>
          </cell>
          <cell r="CK73">
            <v>10.766999999999999</v>
          </cell>
          <cell r="CL73">
            <v>10.798999999999999</v>
          </cell>
          <cell r="CM73">
            <v>39960</v>
          </cell>
          <cell r="CN73">
            <v>150.63399999999999</v>
          </cell>
          <cell r="CO73">
            <v>6.9710000000000001</v>
          </cell>
          <cell r="CP73">
            <v>6.9710000000000001</v>
          </cell>
          <cell r="CQ73">
            <v>39960</v>
          </cell>
          <cell r="CR73">
            <v>128.5</v>
          </cell>
          <cell r="CS73">
            <v>7.7309999999999999</v>
          </cell>
          <cell r="CT73">
            <v>7.7309999999999999</v>
          </cell>
          <cell r="CU73">
            <v>39960</v>
          </cell>
          <cell r="CV73">
            <v>102.086</v>
          </cell>
          <cell r="CW73">
            <v>7.2</v>
          </cell>
          <cell r="CX73">
            <v>7.2309999999999999</v>
          </cell>
          <cell r="CY73">
            <v>39960</v>
          </cell>
          <cell r="CZ73">
            <v>106.145</v>
          </cell>
          <cell r="DA73">
            <v>6.5149999999999997</v>
          </cell>
          <cell r="DB73">
            <v>6.5149999999999997</v>
          </cell>
        </row>
        <row r="74">
          <cell r="D74">
            <v>39961</v>
          </cell>
          <cell r="E74" t="str">
            <v>#N/A N.A.</v>
          </cell>
          <cell r="F74" t="str">
            <v>#N/A N.A.</v>
          </cell>
          <cell r="G74" t="str">
            <v>#N/A N.A.</v>
          </cell>
          <cell r="H74">
            <v>39961</v>
          </cell>
          <cell r="I74" t="str">
            <v>#N/A N.A.</v>
          </cell>
          <cell r="J74" t="str">
            <v>#N/A N.A.</v>
          </cell>
          <cell r="K74" t="str">
            <v>#N/A N.A.</v>
          </cell>
          <cell r="L74">
            <v>39961</v>
          </cell>
          <cell r="M74" t="str">
            <v>#N/A N.A.</v>
          </cell>
          <cell r="N74" t="str">
            <v>#N/A N.A.</v>
          </cell>
          <cell r="O74" t="str">
            <v>#N/A N.A.</v>
          </cell>
          <cell r="P74">
            <v>39961</v>
          </cell>
          <cell r="Q74">
            <v>100.125</v>
          </cell>
          <cell r="R74">
            <v>-33.58</v>
          </cell>
          <cell r="S74">
            <v>52.280999999999999</v>
          </cell>
          <cell r="T74">
            <v>39961</v>
          </cell>
          <cell r="U74">
            <v>103.3702</v>
          </cell>
          <cell r="V74">
            <v>6.8650000000000002</v>
          </cell>
          <cell r="W74">
            <v>6.915</v>
          </cell>
          <cell r="X74">
            <v>39961</v>
          </cell>
          <cell r="Y74">
            <v>109.75</v>
          </cell>
          <cell r="Z74">
            <v>1.546</v>
          </cell>
          <cell r="AA74">
            <v>1.546</v>
          </cell>
          <cell r="AB74">
            <v>39961</v>
          </cell>
          <cell r="AC74">
            <v>107.855</v>
          </cell>
          <cell r="AD74">
            <v>5.2389999999999999</v>
          </cell>
          <cell r="AE74">
            <v>5.3629999999999995</v>
          </cell>
          <cell r="AF74">
            <v>39961</v>
          </cell>
          <cell r="AG74">
            <v>113.58</v>
          </cell>
          <cell r="AH74">
            <v>4.2539999999999996</v>
          </cell>
          <cell r="AI74">
            <v>4.375</v>
          </cell>
          <cell r="AJ74">
            <v>39961</v>
          </cell>
          <cell r="AK74">
            <v>114.75</v>
          </cell>
          <cell r="AL74">
            <v>4.0519999999999996</v>
          </cell>
          <cell r="AM74">
            <v>4.0519999999999996</v>
          </cell>
          <cell r="AN74">
            <v>39961</v>
          </cell>
          <cell r="AO74">
            <v>119.75</v>
          </cell>
          <cell r="AP74">
            <v>4.7439999999999998</v>
          </cell>
          <cell r="AQ74">
            <v>4.7439999999999998</v>
          </cell>
          <cell r="AU74">
            <v>39961</v>
          </cell>
          <cell r="AV74">
            <v>114</v>
          </cell>
          <cell r="AW74">
            <v>5.306</v>
          </cell>
          <cell r="AX74">
            <v>5.306</v>
          </cell>
          <cell r="AY74">
            <v>39961</v>
          </cell>
          <cell r="AZ74">
            <v>119.896</v>
          </cell>
          <cell r="BA74">
            <v>7.8979999999999997</v>
          </cell>
          <cell r="BB74">
            <v>7.91</v>
          </cell>
          <cell r="BC74">
            <v>39961</v>
          </cell>
          <cell r="BD74">
            <v>94.5</v>
          </cell>
          <cell r="BE74">
            <v>3.4180000000000001</v>
          </cell>
          <cell r="BF74">
            <v>3.4180000000000001</v>
          </cell>
          <cell r="BG74">
            <v>39961</v>
          </cell>
          <cell r="BH74">
            <v>112.84</v>
          </cell>
          <cell r="BI74">
            <v>6.3179999999999996</v>
          </cell>
          <cell r="BJ74">
            <v>6.4039999999999999</v>
          </cell>
          <cell r="BO74">
            <v>39961</v>
          </cell>
          <cell r="BP74">
            <v>115.9</v>
          </cell>
          <cell r="BQ74">
            <v>5.9539999999999997</v>
          </cell>
          <cell r="BR74">
            <v>5.9539999999999997</v>
          </cell>
          <cell r="BS74">
            <v>39961</v>
          </cell>
          <cell r="BT74">
            <v>108.355</v>
          </cell>
          <cell r="BU74">
            <v>5.9960000000000004</v>
          </cell>
          <cell r="BV74">
            <v>5.9960000000000004</v>
          </cell>
          <cell r="BW74">
            <v>39961</v>
          </cell>
          <cell r="BX74">
            <v>136</v>
          </cell>
          <cell r="BY74">
            <v>6.9349999999999996</v>
          </cell>
          <cell r="BZ74">
            <v>6.9349999999999996</v>
          </cell>
          <cell r="CA74">
            <v>39961</v>
          </cell>
          <cell r="CB74">
            <v>109.5</v>
          </cell>
          <cell r="CC74">
            <v>7.085</v>
          </cell>
          <cell r="CD74">
            <v>7.085</v>
          </cell>
          <cell r="CE74">
            <v>39961</v>
          </cell>
          <cell r="CF74">
            <v>110.15300000000001</v>
          </cell>
          <cell r="CG74">
            <v>7.3390000000000004</v>
          </cell>
          <cell r="CH74">
            <v>7.3870000000000005</v>
          </cell>
          <cell r="CI74">
            <v>39961</v>
          </cell>
          <cell r="CJ74">
            <v>92.790999999999997</v>
          </cell>
          <cell r="CK74">
            <v>10.766999999999999</v>
          </cell>
          <cell r="CL74">
            <v>10.798999999999999</v>
          </cell>
          <cell r="CM74">
            <v>39961</v>
          </cell>
          <cell r="CN74">
            <v>149.94300000000001</v>
          </cell>
          <cell r="CO74">
            <v>7.0190000000000001</v>
          </cell>
          <cell r="CP74">
            <v>7.0190000000000001</v>
          </cell>
          <cell r="CQ74">
            <v>39961</v>
          </cell>
          <cell r="CR74">
            <v>129</v>
          </cell>
          <cell r="CS74">
            <v>7.6929999999999996</v>
          </cell>
          <cell r="CT74">
            <v>7.6929999999999996</v>
          </cell>
          <cell r="CU74">
            <v>39961</v>
          </cell>
          <cell r="CV74">
            <v>101.44499999999999</v>
          </cell>
          <cell r="CW74">
            <v>7.2530000000000001</v>
          </cell>
          <cell r="CX74">
            <v>7.2839999999999998</v>
          </cell>
          <cell r="CY74">
            <v>39961</v>
          </cell>
          <cell r="CZ74">
            <v>106.15</v>
          </cell>
          <cell r="DA74">
            <v>6.5140000000000002</v>
          </cell>
          <cell r="DB74">
            <v>6.5140000000000002</v>
          </cell>
        </row>
        <row r="75">
          <cell r="D75">
            <v>39962</v>
          </cell>
          <cell r="E75" t="str">
            <v>#N/A N.A.</v>
          </cell>
          <cell r="F75" t="str">
            <v>#N/A N.A.</v>
          </cell>
          <cell r="G75" t="str">
            <v>#N/A N.A.</v>
          </cell>
          <cell r="H75">
            <v>39962</v>
          </cell>
          <cell r="I75" t="str">
            <v>#N/A N.A.</v>
          </cell>
          <cell r="J75" t="str">
            <v>#N/A N.A.</v>
          </cell>
          <cell r="K75" t="str">
            <v>#N/A N.A.</v>
          </cell>
          <cell r="L75">
            <v>39962</v>
          </cell>
          <cell r="M75" t="str">
            <v>#N/A N.A.</v>
          </cell>
          <cell r="N75" t="str">
            <v>#N/A N.A.</v>
          </cell>
          <cell r="O75" t="str">
            <v>#N/A N.A.</v>
          </cell>
          <cell r="P75">
            <v>39962</v>
          </cell>
          <cell r="Q75">
            <v>100.125</v>
          </cell>
          <cell r="R75">
            <v>-33.58</v>
          </cell>
          <cell r="S75">
            <v>52.280999999999999</v>
          </cell>
          <cell r="T75">
            <v>39962</v>
          </cell>
          <cell r="U75">
            <v>103.3702</v>
          </cell>
          <cell r="V75">
            <v>6.8650000000000002</v>
          </cell>
          <cell r="W75">
            <v>6.915</v>
          </cell>
          <cell r="X75">
            <v>39962</v>
          </cell>
          <cell r="Y75">
            <v>109.75</v>
          </cell>
          <cell r="Z75">
            <v>1.5249999999999999</v>
          </cell>
          <cell r="AA75">
            <v>1.5249999999999999</v>
          </cell>
          <cell r="AB75">
            <v>39962</v>
          </cell>
          <cell r="AC75">
            <v>107.658</v>
          </cell>
          <cell r="AD75">
            <v>5.34</v>
          </cell>
          <cell r="AE75">
            <v>5.4640000000000004</v>
          </cell>
          <cell r="AF75">
            <v>39962</v>
          </cell>
          <cell r="AG75">
            <v>113.581</v>
          </cell>
          <cell r="AH75">
            <v>4.2450000000000001</v>
          </cell>
          <cell r="AI75">
            <v>4.3659999999999997</v>
          </cell>
          <cell r="AJ75">
            <v>39962</v>
          </cell>
          <cell r="AK75">
            <v>114.5</v>
          </cell>
          <cell r="AL75">
            <v>4.1390000000000002</v>
          </cell>
          <cell r="AM75">
            <v>4.1390000000000002</v>
          </cell>
          <cell r="AN75">
            <v>39962</v>
          </cell>
          <cell r="AO75">
            <v>120.1</v>
          </cell>
          <cell r="AP75">
            <v>4.6449999999999996</v>
          </cell>
          <cell r="AQ75">
            <v>4.6449999999999996</v>
          </cell>
          <cell r="AU75">
            <v>39962</v>
          </cell>
          <cell r="AV75">
            <v>114</v>
          </cell>
          <cell r="AW75">
            <v>5.3049999999999997</v>
          </cell>
          <cell r="AX75">
            <v>5.3049999999999997</v>
          </cell>
          <cell r="AY75">
            <v>39962</v>
          </cell>
          <cell r="AZ75">
            <v>119.896</v>
          </cell>
          <cell r="BA75">
            <v>7.8979999999999997</v>
          </cell>
          <cell r="BB75">
            <v>7.91</v>
          </cell>
          <cell r="BC75">
            <v>39962</v>
          </cell>
          <cell r="BD75">
            <v>96.25</v>
          </cell>
          <cell r="BE75">
            <v>3.101</v>
          </cell>
          <cell r="BF75">
            <v>3.101</v>
          </cell>
          <cell r="BG75">
            <v>39962</v>
          </cell>
          <cell r="BH75">
            <v>112.94</v>
          </cell>
          <cell r="BI75">
            <v>6.3</v>
          </cell>
          <cell r="BJ75">
            <v>6.3860000000000001</v>
          </cell>
          <cell r="BO75">
            <v>39962</v>
          </cell>
          <cell r="BP75">
            <v>115.997</v>
          </cell>
          <cell r="BQ75">
            <v>5.9379999999999997</v>
          </cell>
          <cell r="BR75">
            <v>5.9379999999999997</v>
          </cell>
          <cell r="BS75">
            <v>39962</v>
          </cell>
          <cell r="BT75">
            <v>108.3</v>
          </cell>
          <cell r="BU75">
            <v>6.0039999999999996</v>
          </cell>
          <cell r="BV75">
            <v>6.0039999999999996</v>
          </cell>
          <cell r="BW75">
            <v>39962</v>
          </cell>
          <cell r="BX75">
            <v>136</v>
          </cell>
          <cell r="BY75">
            <v>6.9340000000000002</v>
          </cell>
          <cell r="BZ75">
            <v>6.9340000000000002</v>
          </cell>
          <cell r="CA75">
            <v>39962</v>
          </cell>
          <cell r="CB75">
            <v>108.6</v>
          </cell>
          <cell r="CC75">
            <v>7.1779999999999999</v>
          </cell>
          <cell r="CD75">
            <v>7.1779999999999999</v>
          </cell>
          <cell r="CE75">
            <v>39962</v>
          </cell>
          <cell r="CF75">
            <v>109.613</v>
          </cell>
          <cell r="CG75">
            <v>7.391</v>
          </cell>
          <cell r="CH75">
            <v>7.4390000000000001</v>
          </cell>
          <cell r="CI75">
            <v>39962</v>
          </cell>
          <cell r="CJ75">
            <v>92.790999999999997</v>
          </cell>
          <cell r="CK75">
            <v>10.766999999999999</v>
          </cell>
          <cell r="CL75">
            <v>10.8</v>
          </cell>
          <cell r="CM75">
            <v>39962</v>
          </cell>
          <cell r="CN75">
            <v>150.31399999999999</v>
          </cell>
          <cell r="CO75">
            <v>6.9930000000000003</v>
          </cell>
          <cell r="CP75">
            <v>6.9930000000000003</v>
          </cell>
          <cell r="CQ75">
            <v>39962</v>
          </cell>
          <cell r="CR75">
            <v>131.5</v>
          </cell>
          <cell r="CS75">
            <v>7.5069999999999997</v>
          </cell>
          <cell r="CT75">
            <v>7.5069999999999997</v>
          </cell>
          <cell r="CU75">
            <v>39962</v>
          </cell>
          <cell r="CV75">
            <v>101.965</v>
          </cell>
          <cell r="CW75">
            <v>7.21</v>
          </cell>
          <cell r="CX75">
            <v>7.2409999999999997</v>
          </cell>
          <cell r="CY75">
            <v>39962</v>
          </cell>
          <cell r="CZ75">
            <v>106.5</v>
          </cell>
          <cell r="DA75">
            <v>6.4669999999999996</v>
          </cell>
          <cell r="DB75">
            <v>6.4669999999999996</v>
          </cell>
        </row>
        <row r="76">
          <cell r="D76">
            <v>39963</v>
          </cell>
          <cell r="E76" t="str">
            <v>#N/A N.A.</v>
          </cell>
          <cell r="F76" t="str">
            <v>#N/A N.A.</v>
          </cell>
          <cell r="G76" t="str">
            <v>#N/A N.A.</v>
          </cell>
          <cell r="H76">
            <v>39963</v>
          </cell>
          <cell r="I76" t="str">
            <v>#N/A N.A.</v>
          </cell>
          <cell r="J76" t="str">
            <v>#N/A N.A.</v>
          </cell>
          <cell r="K76" t="str">
            <v>#N/A N.A.</v>
          </cell>
          <cell r="L76">
            <v>39963</v>
          </cell>
          <cell r="M76" t="str">
            <v>#N/A N.A.</v>
          </cell>
          <cell r="N76" t="str">
            <v>#N/A N.A.</v>
          </cell>
          <cell r="O76" t="str">
            <v>#N/A N.A.</v>
          </cell>
          <cell r="P76">
            <v>39963</v>
          </cell>
          <cell r="Q76">
            <v>100.125</v>
          </cell>
          <cell r="R76">
            <v>-33.58</v>
          </cell>
          <cell r="S76">
            <v>52.280999999999999</v>
          </cell>
          <cell r="T76">
            <v>39963</v>
          </cell>
          <cell r="U76">
            <v>103.3702</v>
          </cell>
          <cell r="V76">
            <v>6.8650000000000002</v>
          </cell>
          <cell r="W76">
            <v>6.915</v>
          </cell>
          <cell r="X76">
            <v>39963</v>
          </cell>
          <cell r="Y76">
            <v>109.75</v>
          </cell>
          <cell r="Z76">
            <v>1.5249999999999999</v>
          </cell>
          <cell r="AA76">
            <v>1.5249999999999999</v>
          </cell>
          <cell r="AB76">
            <v>39963</v>
          </cell>
          <cell r="AC76">
            <v>107.658</v>
          </cell>
          <cell r="AD76">
            <v>5.34</v>
          </cell>
          <cell r="AE76">
            <v>5.4640000000000004</v>
          </cell>
          <cell r="AF76">
            <v>39963</v>
          </cell>
          <cell r="AG76">
            <v>113.581</v>
          </cell>
          <cell r="AH76">
            <v>4.2450000000000001</v>
          </cell>
          <cell r="AI76">
            <v>4.3659999999999997</v>
          </cell>
          <cell r="AJ76">
            <v>39963</v>
          </cell>
          <cell r="AK76">
            <v>114.5</v>
          </cell>
          <cell r="AL76">
            <v>4.1390000000000002</v>
          </cell>
          <cell r="AM76">
            <v>4.1390000000000002</v>
          </cell>
          <cell r="AN76">
            <v>39963</v>
          </cell>
          <cell r="AO76">
            <v>120.1</v>
          </cell>
          <cell r="AP76">
            <v>4.6449999999999996</v>
          </cell>
          <cell r="AQ76">
            <v>4.6449999999999996</v>
          </cell>
          <cell r="AU76">
            <v>39963</v>
          </cell>
          <cell r="AV76">
            <v>114</v>
          </cell>
          <cell r="AW76">
            <v>5.3049999999999997</v>
          </cell>
          <cell r="AX76">
            <v>5.3049999999999997</v>
          </cell>
          <cell r="AY76">
            <v>39963</v>
          </cell>
          <cell r="AZ76">
            <v>119.896</v>
          </cell>
          <cell r="BA76">
            <v>7.8979999999999997</v>
          </cell>
          <cell r="BB76">
            <v>7.91</v>
          </cell>
          <cell r="BC76">
            <v>39963</v>
          </cell>
          <cell r="BD76">
            <v>96.25</v>
          </cell>
          <cell r="BE76">
            <v>3.101</v>
          </cell>
          <cell r="BF76">
            <v>3.101</v>
          </cell>
          <cell r="BG76">
            <v>39963</v>
          </cell>
          <cell r="BH76">
            <v>112.94</v>
          </cell>
          <cell r="BI76">
            <v>6.3</v>
          </cell>
          <cell r="BJ76">
            <v>6.3860000000000001</v>
          </cell>
          <cell r="BO76">
            <v>39963</v>
          </cell>
          <cell r="BP76">
            <v>115.997</v>
          </cell>
          <cell r="BQ76">
            <v>5.9379999999999997</v>
          </cell>
          <cell r="BR76">
            <v>5.9379999999999997</v>
          </cell>
          <cell r="BS76">
            <v>39963</v>
          </cell>
          <cell r="BT76">
            <v>108.3</v>
          </cell>
          <cell r="BU76">
            <v>6.0039999999999996</v>
          </cell>
          <cell r="BV76">
            <v>6.0039999999999996</v>
          </cell>
          <cell r="BW76">
            <v>39963</v>
          </cell>
          <cell r="BX76">
            <v>136</v>
          </cell>
          <cell r="BY76">
            <v>6.9340000000000002</v>
          </cell>
          <cell r="BZ76">
            <v>6.9340000000000002</v>
          </cell>
          <cell r="CA76">
            <v>39963</v>
          </cell>
          <cell r="CB76">
            <v>108.6</v>
          </cell>
          <cell r="CC76">
            <v>7.1779999999999999</v>
          </cell>
          <cell r="CD76">
            <v>7.1779999999999999</v>
          </cell>
          <cell r="CE76">
            <v>39963</v>
          </cell>
          <cell r="CF76">
            <v>109.613</v>
          </cell>
          <cell r="CG76">
            <v>7.391</v>
          </cell>
          <cell r="CH76">
            <v>7.4390000000000001</v>
          </cell>
          <cell r="CI76">
            <v>39963</v>
          </cell>
          <cell r="CJ76">
            <v>92.790999999999997</v>
          </cell>
          <cell r="CK76">
            <v>10.766999999999999</v>
          </cell>
          <cell r="CL76">
            <v>10.8</v>
          </cell>
          <cell r="CM76">
            <v>39963</v>
          </cell>
          <cell r="CN76">
            <v>150.31399999999999</v>
          </cell>
          <cell r="CO76">
            <v>6.9930000000000003</v>
          </cell>
          <cell r="CP76">
            <v>6.9930000000000003</v>
          </cell>
          <cell r="CQ76">
            <v>39963</v>
          </cell>
          <cell r="CR76">
            <v>131.5</v>
          </cell>
          <cell r="CS76">
            <v>7.5069999999999997</v>
          </cell>
          <cell r="CT76">
            <v>7.5069999999999997</v>
          </cell>
          <cell r="CU76">
            <v>39963</v>
          </cell>
          <cell r="CV76">
            <v>101.965</v>
          </cell>
          <cell r="CW76">
            <v>7.21</v>
          </cell>
          <cell r="CX76">
            <v>7.2409999999999997</v>
          </cell>
          <cell r="CY76">
            <v>39963</v>
          </cell>
          <cell r="CZ76">
            <v>106.5</v>
          </cell>
          <cell r="DA76">
            <v>6.4669999999999996</v>
          </cell>
          <cell r="DB76">
            <v>6.4669999999999996</v>
          </cell>
        </row>
        <row r="77">
          <cell r="D77">
            <v>39964</v>
          </cell>
          <cell r="E77" t="str">
            <v>#N/A N.A.</v>
          </cell>
          <cell r="F77" t="str">
            <v>#N/A N.A.</v>
          </cell>
          <cell r="G77" t="str">
            <v>#N/A N.A.</v>
          </cell>
          <cell r="H77">
            <v>39964</v>
          </cell>
          <cell r="I77" t="str">
            <v>#N/A N.A.</v>
          </cell>
          <cell r="J77" t="str">
            <v>#N/A N.A.</v>
          </cell>
          <cell r="K77" t="str">
            <v>#N/A N.A.</v>
          </cell>
          <cell r="L77">
            <v>39964</v>
          </cell>
          <cell r="M77" t="str">
            <v>#N/A N.A.</v>
          </cell>
          <cell r="N77" t="str">
            <v>#N/A N.A.</v>
          </cell>
          <cell r="O77" t="str">
            <v>#N/A N.A.</v>
          </cell>
          <cell r="P77">
            <v>39964</v>
          </cell>
          <cell r="Q77">
            <v>100.125</v>
          </cell>
          <cell r="R77">
            <v>-33.58</v>
          </cell>
          <cell r="S77">
            <v>52.280999999999999</v>
          </cell>
          <cell r="T77">
            <v>39964</v>
          </cell>
          <cell r="U77">
            <v>103.3702</v>
          </cell>
          <cell r="V77">
            <v>6.8650000000000002</v>
          </cell>
          <cell r="W77">
            <v>6.915</v>
          </cell>
          <cell r="X77">
            <v>39964</v>
          </cell>
          <cell r="Y77">
            <v>109.75</v>
          </cell>
          <cell r="Z77">
            <v>1.5249999999999999</v>
          </cell>
          <cell r="AA77">
            <v>1.5249999999999999</v>
          </cell>
          <cell r="AB77">
            <v>39964</v>
          </cell>
          <cell r="AC77">
            <v>107.658</v>
          </cell>
          <cell r="AD77">
            <v>5.34</v>
          </cell>
          <cell r="AE77">
            <v>5.4640000000000004</v>
          </cell>
          <cell r="AF77">
            <v>39964</v>
          </cell>
          <cell r="AG77">
            <v>113.581</v>
          </cell>
          <cell r="AH77">
            <v>4.2450000000000001</v>
          </cell>
          <cell r="AI77">
            <v>4.3659999999999997</v>
          </cell>
          <cell r="AJ77">
            <v>39964</v>
          </cell>
          <cell r="AK77">
            <v>114.5</v>
          </cell>
          <cell r="AL77">
            <v>4.1390000000000002</v>
          </cell>
          <cell r="AM77">
            <v>4.1390000000000002</v>
          </cell>
          <cell r="AN77">
            <v>39964</v>
          </cell>
          <cell r="AO77">
            <v>120.1</v>
          </cell>
          <cell r="AP77">
            <v>4.6449999999999996</v>
          </cell>
          <cell r="AQ77">
            <v>4.6449999999999996</v>
          </cell>
          <cell r="AU77">
            <v>39964</v>
          </cell>
          <cell r="AV77">
            <v>114</v>
          </cell>
          <cell r="AW77">
            <v>5.3049999999999997</v>
          </cell>
          <cell r="AX77">
            <v>5.3049999999999997</v>
          </cell>
          <cell r="AY77">
            <v>39964</v>
          </cell>
          <cell r="AZ77">
            <v>119.896</v>
          </cell>
          <cell r="BA77">
            <v>7.8979999999999997</v>
          </cell>
          <cell r="BB77">
            <v>7.91</v>
          </cell>
          <cell r="BC77">
            <v>39964</v>
          </cell>
          <cell r="BD77">
            <v>96.25</v>
          </cell>
          <cell r="BE77">
            <v>3.101</v>
          </cell>
          <cell r="BF77">
            <v>3.101</v>
          </cell>
          <cell r="BG77">
            <v>39964</v>
          </cell>
          <cell r="BH77">
            <v>112.94</v>
          </cell>
          <cell r="BI77">
            <v>6.3</v>
          </cell>
          <cell r="BJ77">
            <v>6.3860000000000001</v>
          </cell>
          <cell r="BO77">
            <v>39964</v>
          </cell>
          <cell r="BP77">
            <v>115.997</v>
          </cell>
          <cell r="BQ77">
            <v>5.9379999999999997</v>
          </cell>
          <cell r="BR77">
            <v>5.9379999999999997</v>
          </cell>
          <cell r="BS77">
            <v>39964</v>
          </cell>
          <cell r="BT77">
            <v>108.3</v>
          </cell>
          <cell r="BU77">
            <v>6.0039999999999996</v>
          </cell>
          <cell r="BV77">
            <v>6.0039999999999996</v>
          </cell>
          <cell r="BW77">
            <v>39964</v>
          </cell>
          <cell r="BX77">
            <v>136</v>
          </cell>
          <cell r="BY77">
            <v>6.9340000000000002</v>
          </cell>
          <cell r="BZ77">
            <v>6.9340000000000002</v>
          </cell>
          <cell r="CA77">
            <v>39964</v>
          </cell>
          <cell r="CB77">
            <v>108.6</v>
          </cell>
          <cell r="CC77">
            <v>7.1779999999999999</v>
          </cell>
          <cell r="CD77">
            <v>7.1779999999999999</v>
          </cell>
          <cell r="CE77">
            <v>39964</v>
          </cell>
          <cell r="CF77">
            <v>109.613</v>
          </cell>
          <cell r="CG77">
            <v>7.391</v>
          </cell>
          <cell r="CH77">
            <v>7.4390000000000001</v>
          </cell>
          <cell r="CI77">
            <v>39964</v>
          </cell>
          <cell r="CJ77">
            <v>92.790999999999997</v>
          </cell>
          <cell r="CK77">
            <v>10.766999999999999</v>
          </cell>
          <cell r="CL77">
            <v>10.8</v>
          </cell>
          <cell r="CM77">
            <v>39964</v>
          </cell>
          <cell r="CN77">
            <v>150.31399999999999</v>
          </cell>
          <cell r="CO77">
            <v>6.9930000000000003</v>
          </cell>
          <cell r="CP77">
            <v>6.9930000000000003</v>
          </cell>
          <cell r="CQ77">
            <v>39964</v>
          </cell>
          <cell r="CR77">
            <v>131.5</v>
          </cell>
          <cell r="CS77">
            <v>7.5069999999999997</v>
          </cell>
          <cell r="CT77">
            <v>7.5069999999999997</v>
          </cell>
          <cell r="CU77">
            <v>39964</v>
          </cell>
          <cell r="CV77">
            <v>101.965</v>
          </cell>
          <cell r="CW77">
            <v>7.21</v>
          </cell>
          <cell r="CX77">
            <v>7.2409999999999997</v>
          </cell>
          <cell r="CY77">
            <v>39964</v>
          </cell>
          <cell r="CZ77">
            <v>106.5</v>
          </cell>
          <cell r="DA77">
            <v>6.4669999999999996</v>
          </cell>
          <cell r="DB77">
            <v>6.4669999999999996</v>
          </cell>
        </row>
        <row r="78">
          <cell r="D78">
            <v>39965</v>
          </cell>
          <cell r="E78" t="str">
            <v>#N/A N.A.</v>
          </cell>
          <cell r="F78" t="str">
            <v>#N/A N.A.</v>
          </cell>
          <cell r="G78" t="str">
            <v>#N/A N.A.</v>
          </cell>
          <cell r="H78">
            <v>39965</v>
          </cell>
          <cell r="I78" t="str">
            <v>#N/A N.A.</v>
          </cell>
          <cell r="J78" t="str">
            <v>#N/A N.A.</v>
          </cell>
          <cell r="K78" t="str">
            <v>#N/A N.A.</v>
          </cell>
          <cell r="L78">
            <v>39965</v>
          </cell>
          <cell r="M78" t="str">
            <v>#N/A N.A.</v>
          </cell>
          <cell r="N78" t="str">
            <v>#N/A N.A.</v>
          </cell>
          <cell r="O78" t="str">
            <v>#N/A N.A.</v>
          </cell>
          <cell r="P78">
            <v>39965</v>
          </cell>
          <cell r="Q78">
            <v>100.125</v>
          </cell>
          <cell r="R78">
            <v>-33.58</v>
          </cell>
          <cell r="S78">
            <v>52.280999999999999</v>
          </cell>
          <cell r="T78">
            <v>39965</v>
          </cell>
          <cell r="U78">
            <v>103.3702</v>
          </cell>
          <cell r="V78">
            <v>6.8650000000000002</v>
          </cell>
          <cell r="W78">
            <v>6.915</v>
          </cell>
          <cell r="X78">
            <v>39965</v>
          </cell>
          <cell r="Y78">
            <v>109.75</v>
          </cell>
          <cell r="Z78">
            <v>1.504</v>
          </cell>
          <cell r="AA78">
            <v>1.504</v>
          </cell>
          <cell r="AB78">
            <v>39965</v>
          </cell>
          <cell r="AC78">
            <v>107.801</v>
          </cell>
          <cell r="AD78">
            <v>5.2560000000000002</v>
          </cell>
          <cell r="AE78">
            <v>5.38</v>
          </cell>
          <cell r="AF78">
            <v>39965</v>
          </cell>
          <cell r="AG78">
            <v>113.68300000000001</v>
          </cell>
          <cell r="AH78">
            <v>4.1859999999999999</v>
          </cell>
          <cell r="AI78">
            <v>4.3070000000000004</v>
          </cell>
          <cell r="AJ78">
            <v>39965</v>
          </cell>
          <cell r="AK78">
            <v>114.9</v>
          </cell>
          <cell r="AL78">
            <v>3.9859999999999998</v>
          </cell>
          <cell r="AM78">
            <v>3.9859999999999998</v>
          </cell>
          <cell r="AN78">
            <v>39965</v>
          </cell>
          <cell r="AO78">
            <v>120</v>
          </cell>
          <cell r="AP78">
            <v>4.6680000000000001</v>
          </cell>
          <cell r="AQ78">
            <v>4.6680000000000001</v>
          </cell>
          <cell r="AU78">
            <v>39965</v>
          </cell>
          <cell r="AV78">
            <v>114</v>
          </cell>
          <cell r="AW78">
            <v>5.3040000000000003</v>
          </cell>
          <cell r="AX78">
            <v>5.3040000000000003</v>
          </cell>
          <cell r="AY78">
            <v>39965</v>
          </cell>
          <cell r="AZ78">
            <v>119.896</v>
          </cell>
          <cell r="BA78">
            <v>7.8979999999999997</v>
          </cell>
          <cell r="BB78">
            <v>7.91</v>
          </cell>
          <cell r="BC78">
            <v>39965</v>
          </cell>
          <cell r="BD78">
            <v>95.738</v>
          </cell>
          <cell r="BE78">
            <v>3.1840000000000002</v>
          </cell>
          <cell r="BF78">
            <v>3.1840000000000002</v>
          </cell>
          <cell r="BG78">
            <v>39965</v>
          </cell>
          <cell r="BH78">
            <v>112.998</v>
          </cell>
          <cell r="BI78">
            <v>6.2889999999999997</v>
          </cell>
          <cell r="BJ78">
            <v>6.375</v>
          </cell>
          <cell r="BO78">
            <v>39965</v>
          </cell>
          <cell r="BP78">
            <v>116.355</v>
          </cell>
          <cell r="BQ78">
            <v>5.8819999999999997</v>
          </cell>
          <cell r="BR78">
            <v>5.8819999999999997</v>
          </cell>
          <cell r="BS78">
            <v>39965</v>
          </cell>
          <cell r="BT78">
            <v>108.12</v>
          </cell>
          <cell r="BU78">
            <v>6.032</v>
          </cell>
          <cell r="BV78">
            <v>6.032</v>
          </cell>
          <cell r="BW78">
            <v>39965</v>
          </cell>
          <cell r="BX78">
            <v>136.65</v>
          </cell>
          <cell r="BY78">
            <v>6.8629999999999995</v>
          </cell>
          <cell r="BZ78">
            <v>6.8629999999999995</v>
          </cell>
          <cell r="CA78">
            <v>39965</v>
          </cell>
          <cell r="CB78">
            <v>110.15</v>
          </cell>
          <cell r="CC78">
            <v>7.0179999999999998</v>
          </cell>
          <cell r="CD78">
            <v>7.0179999999999998</v>
          </cell>
          <cell r="CE78">
            <v>39965</v>
          </cell>
          <cell r="CF78">
            <v>109.568</v>
          </cell>
          <cell r="CG78">
            <v>7.3949999999999996</v>
          </cell>
          <cell r="CH78">
            <v>7.4359999999999999</v>
          </cell>
          <cell r="CI78">
            <v>39965</v>
          </cell>
          <cell r="CJ78">
            <v>92.790999999999997</v>
          </cell>
          <cell r="CK78">
            <v>10.766999999999999</v>
          </cell>
          <cell r="CL78">
            <v>10.8</v>
          </cell>
          <cell r="CM78">
            <v>39965</v>
          </cell>
          <cell r="CN78">
            <v>151.21700000000001</v>
          </cell>
          <cell r="CO78">
            <v>6.9290000000000003</v>
          </cell>
          <cell r="CP78">
            <v>6.9290000000000003</v>
          </cell>
          <cell r="CQ78">
            <v>39965</v>
          </cell>
          <cell r="CR78">
            <v>132</v>
          </cell>
          <cell r="CS78">
            <v>7.47</v>
          </cell>
          <cell r="CT78">
            <v>7.47</v>
          </cell>
          <cell r="CU78">
            <v>39965</v>
          </cell>
          <cell r="CV78">
            <v>101.76900000000001</v>
          </cell>
          <cell r="CW78">
            <v>7.226</v>
          </cell>
          <cell r="CX78">
            <v>7.2569999999999997</v>
          </cell>
          <cell r="CY78">
            <v>39965</v>
          </cell>
          <cell r="CZ78">
            <v>106.75</v>
          </cell>
          <cell r="DA78">
            <v>6.4329999999999998</v>
          </cell>
          <cell r="DB78">
            <v>6.4329999999999998</v>
          </cell>
        </row>
        <row r="79">
          <cell r="D79">
            <v>39966</v>
          </cell>
          <cell r="E79" t="str">
            <v>#N/A N.A.</v>
          </cell>
          <cell r="F79" t="str">
            <v>#N/A N.A.</v>
          </cell>
          <cell r="G79" t="str">
            <v>#N/A N.A.</v>
          </cell>
          <cell r="H79">
            <v>39966</v>
          </cell>
          <cell r="I79" t="str">
            <v>#N/A N.A.</v>
          </cell>
          <cell r="J79" t="str">
            <v>#N/A N.A.</v>
          </cell>
          <cell r="K79" t="str">
            <v>#N/A N.A.</v>
          </cell>
          <cell r="L79">
            <v>39966</v>
          </cell>
          <cell r="M79" t="str">
            <v>#N/A N.A.</v>
          </cell>
          <cell r="N79" t="str">
            <v>#N/A N.A.</v>
          </cell>
          <cell r="O79" t="str">
            <v>#N/A N.A.</v>
          </cell>
          <cell r="P79">
            <v>39966</v>
          </cell>
          <cell r="Q79">
            <v>100.125</v>
          </cell>
          <cell r="R79">
            <v>-33.58</v>
          </cell>
          <cell r="S79">
            <v>52.280999999999999</v>
          </cell>
          <cell r="T79">
            <v>39966</v>
          </cell>
          <cell r="U79">
            <v>103.3702</v>
          </cell>
          <cell r="V79">
            <v>6.8650000000000002</v>
          </cell>
          <cell r="W79">
            <v>6.915</v>
          </cell>
          <cell r="X79">
            <v>39966</v>
          </cell>
          <cell r="Y79">
            <v>109.75</v>
          </cell>
          <cell r="Z79">
            <v>1.4830000000000001</v>
          </cell>
          <cell r="AA79">
            <v>1.4830000000000001</v>
          </cell>
          <cell r="AB79">
            <v>39966</v>
          </cell>
          <cell r="AC79">
            <v>107.988</v>
          </cell>
          <cell r="AD79">
            <v>5.1479999999999997</v>
          </cell>
          <cell r="AE79">
            <v>5.27</v>
          </cell>
          <cell r="AF79">
            <v>39966</v>
          </cell>
          <cell r="AG79">
            <v>113.959</v>
          </cell>
          <cell r="AH79">
            <v>4.0439999999999996</v>
          </cell>
          <cell r="AI79">
            <v>4.165</v>
          </cell>
          <cell r="AJ79">
            <v>39966</v>
          </cell>
          <cell r="AK79">
            <v>115</v>
          </cell>
          <cell r="AL79">
            <v>3.9430000000000001</v>
          </cell>
          <cell r="AM79">
            <v>3.9430000000000001</v>
          </cell>
          <cell r="AN79">
            <v>39966</v>
          </cell>
          <cell r="AO79">
            <v>120</v>
          </cell>
          <cell r="AP79">
            <v>4.665</v>
          </cell>
          <cell r="AQ79">
            <v>4.665</v>
          </cell>
          <cell r="AU79">
            <v>39966</v>
          </cell>
          <cell r="AV79">
            <v>114.15</v>
          </cell>
          <cell r="AW79">
            <v>5.274</v>
          </cell>
          <cell r="AX79">
            <v>5.274</v>
          </cell>
          <cell r="AY79">
            <v>39966</v>
          </cell>
          <cell r="AZ79">
            <v>119.896</v>
          </cell>
          <cell r="BA79">
            <v>7.8979999999999997</v>
          </cell>
          <cell r="BB79">
            <v>7.91</v>
          </cell>
          <cell r="BC79">
            <v>39966</v>
          </cell>
          <cell r="BD79">
            <v>95.75</v>
          </cell>
          <cell r="BE79">
            <v>3.1789999999999998</v>
          </cell>
          <cell r="BF79">
            <v>3.1789999999999998</v>
          </cell>
          <cell r="BG79">
            <v>39966</v>
          </cell>
          <cell r="BH79">
            <v>113.06</v>
          </cell>
          <cell r="BI79">
            <v>6.2780000000000005</v>
          </cell>
          <cell r="BJ79">
            <v>6.3639999999999999</v>
          </cell>
          <cell r="BO79">
            <v>39966</v>
          </cell>
          <cell r="BP79">
            <v>116.38500000000001</v>
          </cell>
          <cell r="BQ79">
            <v>5.8769999999999998</v>
          </cell>
          <cell r="BR79">
            <v>5.8769999999999998</v>
          </cell>
          <cell r="BS79">
            <v>39966</v>
          </cell>
          <cell r="BT79">
            <v>107.5</v>
          </cell>
          <cell r="BU79">
            <v>6.13</v>
          </cell>
          <cell r="BV79">
            <v>6.13</v>
          </cell>
          <cell r="BW79">
            <v>39966</v>
          </cell>
          <cell r="BX79">
            <v>136.25</v>
          </cell>
          <cell r="BY79">
            <v>6.9059999999999997</v>
          </cell>
          <cell r="BZ79">
            <v>6.9059999999999997</v>
          </cell>
          <cell r="CA79">
            <v>39966</v>
          </cell>
          <cell r="CB79">
            <v>109.5</v>
          </cell>
          <cell r="CC79">
            <v>7.0839999999999996</v>
          </cell>
          <cell r="CD79">
            <v>7.0839999999999996</v>
          </cell>
          <cell r="CE79">
            <v>39966</v>
          </cell>
          <cell r="CF79">
            <v>109.752</v>
          </cell>
          <cell r="CG79">
            <v>7.3769999999999998</v>
          </cell>
          <cell r="CH79">
            <v>7.4249999999999998</v>
          </cell>
          <cell r="CI79">
            <v>39966</v>
          </cell>
          <cell r="CJ79">
            <v>92.790999999999997</v>
          </cell>
          <cell r="CK79">
            <v>10.768000000000001</v>
          </cell>
          <cell r="CL79">
            <v>10.8</v>
          </cell>
          <cell r="CM79">
            <v>39966</v>
          </cell>
          <cell r="CN79">
            <v>151.023</v>
          </cell>
          <cell r="CO79">
            <v>6.9420000000000002</v>
          </cell>
          <cell r="CP79">
            <v>6.9420000000000002</v>
          </cell>
          <cell r="CQ79">
            <v>39966</v>
          </cell>
          <cell r="CR79">
            <v>131</v>
          </cell>
          <cell r="CS79">
            <v>7.5430000000000001</v>
          </cell>
          <cell r="CT79">
            <v>7.5430000000000001</v>
          </cell>
          <cell r="CU79">
            <v>39966</v>
          </cell>
          <cell r="CV79">
            <v>101.55800000000001</v>
          </cell>
          <cell r="CW79">
            <v>7.2430000000000003</v>
          </cell>
          <cell r="CX79">
            <v>7.274</v>
          </cell>
          <cell r="CY79">
            <v>39966</v>
          </cell>
          <cell r="CZ79">
            <v>106</v>
          </cell>
          <cell r="DA79">
            <v>6.5330000000000004</v>
          </cell>
          <cell r="DB79">
            <v>6.5330000000000004</v>
          </cell>
        </row>
        <row r="80">
          <cell r="D80">
            <v>39967</v>
          </cell>
          <cell r="E80" t="str">
            <v>#N/A N.A.</v>
          </cell>
          <cell r="F80" t="str">
            <v>#N/A N.A.</v>
          </cell>
          <cell r="G80" t="str">
            <v>#N/A N.A.</v>
          </cell>
          <cell r="H80">
            <v>39967</v>
          </cell>
          <cell r="I80" t="str">
            <v>#N/A N.A.</v>
          </cell>
          <cell r="J80" t="str">
            <v>#N/A N.A.</v>
          </cell>
          <cell r="K80" t="str">
            <v>#N/A N.A.</v>
          </cell>
          <cell r="L80">
            <v>39967</v>
          </cell>
          <cell r="M80" t="str">
            <v>#N/A N.A.</v>
          </cell>
          <cell r="N80" t="str">
            <v>#N/A N.A.</v>
          </cell>
          <cell r="O80" t="str">
            <v>#N/A N.A.</v>
          </cell>
          <cell r="P80">
            <v>39967</v>
          </cell>
          <cell r="Q80">
            <v>100.125</v>
          </cell>
          <cell r="R80">
            <v>-33.58</v>
          </cell>
          <cell r="S80">
            <v>52.280999999999999</v>
          </cell>
          <cell r="T80">
            <v>39967</v>
          </cell>
          <cell r="U80">
            <v>103.3702</v>
          </cell>
          <cell r="V80">
            <v>6.8650000000000002</v>
          </cell>
          <cell r="W80">
            <v>6.915</v>
          </cell>
          <cell r="X80">
            <v>39967</v>
          </cell>
          <cell r="Y80">
            <v>109.8</v>
          </cell>
          <cell r="Z80">
            <v>1.3759999999999999</v>
          </cell>
          <cell r="AA80">
            <v>1.3759999999999999</v>
          </cell>
          <cell r="AB80">
            <v>39967</v>
          </cell>
          <cell r="AC80">
            <v>107.72499999999999</v>
          </cell>
          <cell r="AD80">
            <v>5.2729999999999997</v>
          </cell>
          <cell r="AE80">
            <v>5.3970000000000002</v>
          </cell>
          <cell r="AF80">
            <v>39967</v>
          </cell>
          <cell r="AG80">
            <v>113.961</v>
          </cell>
          <cell r="AH80">
            <v>4.0149999999999997</v>
          </cell>
          <cell r="AI80">
            <v>4.1360000000000001</v>
          </cell>
          <cell r="AJ80">
            <v>39967</v>
          </cell>
          <cell r="AK80">
            <v>114.75</v>
          </cell>
          <cell r="AL80">
            <v>4.0190000000000001</v>
          </cell>
          <cell r="AM80">
            <v>4.0190000000000001</v>
          </cell>
          <cell r="AN80">
            <v>39967</v>
          </cell>
          <cell r="AO80">
            <v>120</v>
          </cell>
          <cell r="AP80">
            <v>4.6530000000000005</v>
          </cell>
          <cell r="AQ80">
            <v>4.6530000000000005</v>
          </cell>
          <cell r="AU80">
            <v>39967</v>
          </cell>
          <cell r="AV80">
            <v>113.9</v>
          </cell>
          <cell r="AW80">
            <v>5.319</v>
          </cell>
          <cell r="AX80">
            <v>5.319</v>
          </cell>
          <cell r="AY80">
            <v>39967</v>
          </cell>
          <cell r="AZ80">
            <v>119.896</v>
          </cell>
          <cell r="BA80">
            <v>7.8979999999999997</v>
          </cell>
          <cell r="BB80">
            <v>7.91</v>
          </cell>
          <cell r="BC80">
            <v>39967</v>
          </cell>
          <cell r="BD80">
            <v>95.15</v>
          </cell>
          <cell r="BE80">
            <v>3.2749999999999999</v>
          </cell>
          <cell r="BF80">
            <v>3.2749999999999999</v>
          </cell>
          <cell r="BG80">
            <v>39967</v>
          </cell>
          <cell r="BH80">
            <v>113.01300000000001</v>
          </cell>
          <cell r="BI80">
            <v>6.2839999999999998</v>
          </cell>
          <cell r="BJ80">
            <v>6.37</v>
          </cell>
          <cell r="BO80">
            <v>39967</v>
          </cell>
          <cell r="BP80">
            <v>116.193</v>
          </cell>
          <cell r="BQ80">
            <v>5.9039999999999999</v>
          </cell>
          <cell r="BR80">
            <v>5.9039999999999999</v>
          </cell>
          <cell r="BS80">
            <v>39967</v>
          </cell>
          <cell r="BT80">
            <v>107.5</v>
          </cell>
          <cell r="BU80">
            <v>6.1289999999999996</v>
          </cell>
          <cell r="BV80">
            <v>6.1289999999999996</v>
          </cell>
          <cell r="BW80">
            <v>39967</v>
          </cell>
          <cell r="BX80">
            <v>136.25</v>
          </cell>
          <cell r="BY80">
            <v>6.9039999999999999</v>
          </cell>
          <cell r="BZ80">
            <v>6.9039999999999999</v>
          </cell>
          <cell r="CA80">
            <v>39967</v>
          </cell>
          <cell r="CB80">
            <v>109.75</v>
          </cell>
          <cell r="CC80">
            <v>7.0579999999999998</v>
          </cell>
          <cell r="CD80">
            <v>7.0579999999999998</v>
          </cell>
          <cell r="CE80">
            <v>39967</v>
          </cell>
          <cell r="CF80">
            <v>110.404</v>
          </cell>
          <cell r="CG80">
            <v>7.3150000000000004</v>
          </cell>
          <cell r="CH80">
            <v>7.3629999999999995</v>
          </cell>
          <cell r="CI80">
            <v>39967</v>
          </cell>
          <cell r="CJ80">
            <v>92.790999999999997</v>
          </cell>
          <cell r="CK80">
            <v>10.768000000000001</v>
          </cell>
          <cell r="CL80">
            <v>10.801</v>
          </cell>
          <cell r="CM80">
            <v>39967</v>
          </cell>
          <cell r="CN80">
            <v>150.512</v>
          </cell>
          <cell r="CO80">
            <v>6.9770000000000003</v>
          </cell>
          <cell r="CP80">
            <v>6.9770000000000003</v>
          </cell>
          <cell r="CQ80">
            <v>39967</v>
          </cell>
          <cell r="CR80">
            <v>129</v>
          </cell>
          <cell r="CS80">
            <v>7.6920000000000002</v>
          </cell>
          <cell r="CT80">
            <v>7.6920000000000002</v>
          </cell>
          <cell r="CU80">
            <v>39967</v>
          </cell>
          <cell r="CV80">
            <v>100.789</v>
          </cell>
          <cell r="CW80">
            <v>7.3070000000000004</v>
          </cell>
          <cell r="CX80">
            <v>7.3390000000000004</v>
          </cell>
          <cell r="CY80">
            <v>39967</v>
          </cell>
          <cell r="CZ80">
            <v>105.75</v>
          </cell>
          <cell r="DA80">
            <v>6.5670000000000002</v>
          </cell>
          <cell r="DB80">
            <v>6.5670000000000002</v>
          </cell>
        </row>
        <row r="81">
          <cell r="D81">
            <v>39968</v>
          </cell>
          <cell r="E81" t="str">
            <v>#N/A N.A.</v>
          </cell>
          <cell r="F81" t="str">
            <v>#N/A N.A.</v>
          </cell>
          <cell r="G81" t="str">
            <v>#N/A N.A.</v>
          </cell>
          <cell r="H81">
            <v>39968</v>
          </cell>
          <cell r="I81" t="str">
            <v>#N/A N.A.</v>
          </cell>
          <cell r="J81" t="str">
            <v>#N/A N.A.</v>
          </cell>
          <cell r="K81" t="str">
            <v>#N/A N.A.</v>
          </cell>
          <cell r="L81">
            <v>39968</v>
          </cell>
          <cell r="M81" t="str">
            <v>#N/A N.A.</v>
          </cell>
          <cell r="N81" t="str">
            <v>#N/A N.A.</v>
          </cell>
          <cell r="O81" t="str">
            <v>#N/A N.A.</v>
          </cell>
          <cell r="P81">
            <v>39968</v>
          </cell>
          <cell r="Q81">
            <v>100.125</v>
          </cell>
          <cell r="R81">
            <v>-33.58</v>
          </cell>
          <cell r="S81">
            <v>52.280999999999999</v>
          </cell>
          <cell r="T81">
            <v>39968</v>
          </cell>
          <cell r="U81">
            <v>103.3702</v>
          </cell>
          <cell r="V81">
            <v>6.8650000000000002</v>
          </cell>
          <cell r="W81">
            <v>6.915</v>
          </cell>
          <cell r="X81">
            <v>39968</v>
          </cell>
          <cell r="Y81">
            <v>109</v>
          </cell>
          <cell r="Z81">
            <v>2.0529999999999999</v>
          </cell>
          <cell r="AA81">
            <v>2.0529999999999999</v>
          </cell>
          <cell r="AB81">
            <v>39968</v>
          </cell>
          <cell r="AC81">
            <v>107.78700000000001</v>
          </cell>
          <cell r="AD81">
            <v>5.2320000000000002</v>
          </cell>
          <cell r="AE81">
            <v>5.3559999999999999</v>
          </cell>
          <cell r="AF81">
            <v>39968</v>
          </cell>
          <cell r="AG81">
            <v>113.917</v>
          </cell>
          <cell r="AH81">
            <v>4.0270000000000001</v>
          </cell>
          <cell r="AI81">
            <v>4.1479999999999997</v>
          </cell>
          <cell r="AJ81">
            <v>39968</v>
          </cell>
          <cell r="AK81">
            <v>114.75</v>
          </cell>
          <cell r="AL81">
            <v>4.0140000000000002</v>
          </cell>
          <cell r="AM81">
            <v>4.0140000000000002</v>
          </cell>
          <cell r="AN81">
            <v>39968</v>
          </cell>
          <cell r="AO81">
            <v>119.9</v>
          </cell>
          <cell r="AP81">
            <v>4.6769999999999996</v>
          </cell>
          <cell r="AQ81">
            <v>4.6769999999999996</v>
          </cell>
          <cell r="AU81">
            <v>39968</v>
          </cell>
          <cell r="AV81">
            <v>113.5</v>
          </cell>
          <cell r="AW81">
            <v>5.3959999999999999</v>
          </cell>
          <cell r="AX81">
            <v>5.3959999999999999</v>
          </cell>
          <cell r="AY81">
            <v>39968</v>
          </cell>
          <cell r="AZ81">
            <v>117.108</v>
          </cell>
          <cell r="BA81">
            <v>8.4</v>
          </cell>
          <cell r="BB81">
            <v>8.4109999999999996</v>
          </cell>
          <cell r="BC81">
            <v>39968</v>
          </cell>
          <cell r="BD81">
            <v>96.32</v>
          </cell>
          <cell r="BE81">
            <v>3.0640000000000001</v>
          </cell>
          <cell r="BF81">
            <v>3.0640000000000001</v>
          </cell>
          <cell r="BG81">
            <v>39968</v>
          </cell>
          <cell r="BH81">
            <v>113.012</v>
          </cell>
          <cell r="BI81">
            <v>6.2830000000000004</v>
          </cell>
          <cell r="BJ81">
            <v>6.3689999999999998</v>
          </cell>
          <cell r="BO81">
            <v>39968</v>
          </cell>
          <cell r="BP81">
            <v>115.76300000000001</v>
          </cell>
          <cell r="BQ81">
            <v>5.97</v>
          </cell>
          <cell r="BR81">
            <v>5.97</v>
          </cell>
          <cell r="BS81">
            <v>39968</v>
          </cell>
          <cell r="BT81">
            <v>107.11499999999999</v>
          </cell>
          <cell r="BU81">
            <v>6.19</v>
          </cell>
          <cell r="BV81">
            <v>6.19</v>
          </cell>
          <cell r="BW81">
            <v>39968</v>
          </cell>
          <cell r="BX81">
            <v>134.5</v>
          </cell>
          <cell r="BY81">
            <v>7.0940000000000003</v>
          </cell>
          <cell r="BZ81">
            <v>7.0940000000000003</v>
          </cell>
          <cell r="CA81">
            <v>39968</v>
          </cell>
          <cell r="CB81">
            <v>109</v>
          </cell>
          <cell r="CC81">
            <v>7.1349999999999998</v>
          </cell>
          <cell r="CD81">
            <v>7.1349999999999998</v>
          </cell>
          <cell r="CE81">
            <v>39968</v>
          </cell>
          <cell r="CF81">
            <v>109.69199999999999</v>
          </cell>
          <cell r="CG81">
            <v>7.383</v>
          </cell>
          <cell r="CH81">
            <v>7.431</v>
          </cell>
          <cell r="CI81">
            <v>39968</v>
          </cell>
          <cell r="CJ81">
            <v>92.790999999999997</v>
          </cell>
          <cell r="CK81">
            <v>10.769</v>
          </cell>
          <cell r="CL81">
            <v>10.801</v>
          </cell>
          <cell r="CM81">
            <v>39968</v>
          </cell>
          <cell r="CN81">
            <v>149.67599999999999</v>
          </cell>
          <cell r="CO81">
            <v>7.0369999999999999</v>
          </cell>
          <cell r="CP81">
            <v>7.0369999999999999</v>
          </cell>
          <cell r="CQ81">
            <v>39968</v>
          </cell>
          <cell r="CR81">
            <v>128</v>
          </cell>
          <cell r="CS81">
            <v>7.7679999999999998</v>
          </cell>
          <cell r="CT81">
            <v>7.7679999999999998</v>
          </cell>
          <cell r="CU81">
            <v>39968</v>
          </cell>
          <cell r="CV81">
            <v>100.319</v>
          </cell>
          <cell r="CW81">
            <v>7.3469999999999995</v>
          </cell>
          <cell r="CX81">
            <v>7.38</v>
          </cell>
          <cell r="CY81">
            <v>39968</v>
          </cell>
          <cell r="CZ81">
            <v>105</v>
          </cell>
          <cell r="DA81">
            <v>6.6680000000000001</v>
          </cell>
          <cell r="DB81">
            <v>6.6680000000000001</v>
          </cell>
        </row>
        <row r="82">
          <cell r="D82">
            <v>39969</v>
          </cell>
          <cell r="E82" t="str">
            <v>#N/A N.A.</v>
          </cell>
          <cell r="F82" t="str">
            <v>#N/A N.A.</v>
          </cell>
          <cell r="G82" t="str">
            <v>#N/A N.A.</v>
          </cell>
          <cell r="H82">
            <v>39969</v>
          </cell>
          <cell r="I82" t="str">
            <v>#N/A N.A.</v>
          </cell>
          <cell r="J82" t="str">
            <v>#N/A N.A.</v>
          </cell>
          <cell r="K82" t="str">
            <v>#N/A N.A.</v>
          </cell>
          <cell r="L82">
            <v>39969</v>
          </cell>
          <cell r="M82" t="str">
            <v>#N/A N.A.</v>
          </cell>
          <cell r="N82" t="str">
            <v>#N/A N.A.</v>
          </cell>
          <cell r="O82" t="str">
            <v>#N/A N.A.</v>
          </cell>
          <cell r="P82">
            <v>39969</v>
          </cell>
          <cell r="Q82">
            <v>100.125</v>
          </cell>
          <cell r="R82">
            <v>-33.58</v>
          </cell>
          <cell r="S82">
            <v>52.280999999999999</v>
          </cell>
          <cell r="T82">
            <v>39969</v>
          </cell>
          <cell r="U82">
            <v>103.3702</v>
          </cell>
          <cell r="V82">
            <v>6.8650000000000002</v>
          </cell>
          <cell r="W82">
            <v>6.915</v>
          </cell>
          <cell r="X82">
            <v>39969</v>
          </cell>
          <cell r="Y82">
            <v>109.85</v>
          </cell>
          <cell r="Z82">
            <v>1.2889999999999999</v>
          </cell>
          <cell r="AA82">
            <v>1.2889999999999999</v>
          </cell>
          <cell r="AB82">
            <v>39969</v>
          </cell>
          <cell r="AC82">
            <v>107.848</v>
          </cell>
          <cell r="AD82">
            <v>5.1920000000000002</v>
          </cell>
          <cell r="AE82">
            <v>5.3170000000000002</v>
          </cell>
          <cell r="AF82">
            <v>39969</v>
          </cell>
          <cell r="AG82">
            <v>113.986</v>
          </cell>
          <cell r="AH82">
            <v>3.984</v>
          </cell>
          <cell r="AI82">
            <v>4.1029999999999998</v>
          </cell>
          <cell r="AJ82">
            <v>39969</v>
          </cell>
          <cell r="AK82">
            <v>114</v>
          </cell>
          <cell r="AL82">
            <v>4.2889999999999997</v>
          </cell>
          <cell r="AM82">
            <v>4.2889999999999997</v>
          </cell>
          <cell r="AN82">
            <v>39969</v>
          </cell>
          <cell r="AO82">
            <v>119.35</v>
          </cell>
          <cell r="AP82">
            <v>4.8230000000000004</v>
          </cell>
          <cell r="AQ82">
            <v>4.8230000000000004</v>
          </cell>
          <cell r="AU82">
            <v>39969</v>
          </cell>
          <cell r="AV82">
            <v>113.75</v>
          </cell>
          <cell r="AW82">
            <v>5.3460000000000001</v>
          </cell>
          <cell r="AX82">
            <v>5.3460000000000001</v>
          </cell>
          <cell r="AY82">
            <v>39969</v>
          </cell>
          <cell r="AZ82">
            <v>117.108</v>
          </cell>
          <cell r="BA82">
            <v>8.4</v>
          </cell>
          <cell r="BB82">
            <v>8.4109999999999996</v>
          </cell>
          <cell r="BC82">
            <v>39969</v>
          </cell>
          <cell r="BD82">
            <v>95.85</v>
          </cell>
          <cell r="BE82">
            <v>3.149</v>
          </cell>
          <cell r="BF82">
            <v>3.149</v>
          </cell>
          <cell r="BG82">
            <v>39969</v>
          </cell>
          <cell r="BH82">
            <v>112.97199999999999</v>
          </cell>
          <cell r="BI82">
            <v>6.2889999999999997</v>
          </cell>
          <cell r="BJ82">
            <v>6.375</v>
          </cell>
          <cell r="BO82">
            <v>39969</v>
          </cell>
          <cell r="BP82">
            <v>115.364</v>
          </cell>
          <cell r="BQ82">
            <v>6.032</v>
          </cell>
          <cell r="BR82">
            <v>6.032</v>
          </cell>
          <cell r="BS82">
            <v>39969</v>
          </cell>
          <cell r="BT82">
            <v>106.25</v>
          </cell>
          <cell r="BU82">
            <v>6.3280000000000003</v>
          </cell>
          <cell r="BV82">
            <v>6.3280000000000003</v>
          </cell>
          <cell r="BW82">
            <v>39969</v>
          </cell>
          <cell r="BX82">
            <v>134.5</v>
          </cell>
          <cell r="BY82">
            <v>7.0940000000000003</v>
          </cell>
          <cell r="BZ82">
            <v>7.0940000000000003</v>
          </cell>
          <cell r="CA82">
            <v>39969</v>
          </cell>
          <cell r="CB82">
            <v>109</v>
          </cell>
          <cell r="CC82">
            <v>7.1349999999999998</v>
          </cell>
          <cell r="CD82">
            <v>7.1349999999999998</v>
          </cell>
          <cell r="CE82">
            <v>39969</v>
          </cell>
          <cell r="CF82">
            <v>109.10599999999999</v>
          </cell>
          <cell r="CG82">
            <v>7.4390000000000001</v>
          </cell>
          <cell r="CH82">
            <v>7.4870000000000001</v>
          </cell>
          <cell r="CI82">
            <v>39969</v>
          </cell>
          <cell r="CJ82">
            <v>92.790999999999997</v>
          </cell>
          <cell r="CK82">
            <v>10.769</v>
          </cell>
          <cell r="CL82">
            <v>10.801</v>
          </cell>
          <cell r="CM82">
            <v>39969</v>
          </cell>
          <cell r="CN82">
            <v>148.83000000000001</v>
          </cell>
          <cell r="CO82">
            <v>7.0970000000000004</v>
          </cell>
          <cell r="CP82">
            <v>7.0970000000000004</v>
          </cell>
          <cell r="CQ82">
            <v>39969</v>
          </cell>
          <cell r="CR82">
            <v>128</v>
          </cell>
          <cell r="CS82">
            <v>7.7679999999999998</v>
          </cell>
          <cell r="CT82">
            <v>7.7679999999999998</v>
          </cell>
          <cell r="CU82">
            <v>39969</v>
          </cell>
          <cell r="CV82">
            <v>100.324</v>
          </cell>
          <cell r="CW82">
            <v>7.3460000000000001</v>
          </cell>
          <cell r="CX82">
            <v>7.37</v>
          </cell>
          <cell r="CY82">
            <v>39969</v>
          </cell>
          <cell r="CZ82">
            <v>106.11</v>
          </cell>
          <cell r="DA82">
            <v>6.5179999999999998</v>
          </cell>
          <cell r="DB82">
            <v>6.5179999999999998</v>
          </cell>
        </row>
        <row r="83">
          <cell r="D83">
            <v>39970</v>
          </cell>
          <cell r="E83" t="str">
            <v>#N/A N.A.</v>
          </cell>
          <cell r="F83" t="str">
            <v>#N/A N.A.</v>
          </cell>
          <cell r="G83" t="str">
            <v>#N/A N.A.</v>
          </cell>
          <cell r="H83">
            <v>39970</v>
          </cell>
          <cell r="I83" t="str">
            <v>#N/A N.A.</v>
          </cell>
          <cell r="J83" t="str">
            <v>#N/A N.A.</v>
          </cell>
          <cell r="K83" t="str">
            <v>#N/A N.A.</v>
          </cell>
          <cell r="L83">
            <v>39970</v>
          </cell>
          <cell r="M83" t="str">
            <v>#N/A N.A.</v>
          </cell>
          <cell r="N83" t="str">
            <v>#N/A N.A.</v>
          </cell>
          <cell r="O83" t="str">
            <v>#N/A N.A.</v>
          </cell>
          <cell r="P83">
            <v>39970</v>
          </cell>
          <cell r="Q83">
            <v>100.125</v>
          </cell>
          <cell r="R83">
            <v>-33.58</v>
          </cell>
          <cell r="S83">
            <v>52.280999999999999</v>
          </cell>
          <cell r="T83">
            <v>39970</v>
          </cell>
          <cell r="U83">
            <v>103.3702</v>
          </cell>
          <cell r="V83">
            <v>6.8650000000000002</v>
          </cell>
          <cell r="W83">
            <v>6.915</v>
          </cell>
          <cell r="X83">
            <v>39970</v>
          </cell>
          <cell r="Y83">
            <v>109.85</v>
          </cell>
          <cell r="Z83">
            <v>1.2889999999999999</v>
          </cell>
          <cell r="AA83">
            <v>1.2889999999999999</v>
          </cell>
          <cell r="AB83">
            <v>39970</v>
          </cell>
          <cell r="AC83">
            <v>107.848</v>
          </cell>
          <cell r="AD83">
            <v>5.1920000000000002</v>
          </cell>
          <cell r="AE83">
            <v>5.3170000000000002</v>
          </cell>
          <cell r="AF83">
            <v>39970</v>
          </cell>
          <cell r="AG83">
            <v>113.986</v>
          </cell>
          <cell r="AH83">
            <v>3.984</v>
          </cell>
          <cell r="AI83">
            <v>4.1029999999999998</v>
          </cell>
          <cell r="AJ83">
            <v>39970</v>
          </cell>
          <cell r="AK83">
            <v>114</v>
          </cell>
          <cell r="AL83">
            <v>4.2889999999999997</v>
          </cell>
          <cell r="AM83">
            <v>4.2889999999999997</v>
          </cell>
          <cell r="AN83">
            <v>39970</v>
          </cell>
          <cell r="AO83">
            <v>119.35</v>
          </cell>
          <cell r="AP83">
            <v>4.8230000000000004</v>
          </cell>
          <cell r="AQ83">
            <v>4.8230000000000004</v>
          </cell>
          <cell r="AU83">
            <v>39970</v>
          </cell>
          <cell r="AV83">
            <v>113.75</v>
          </cell>
          <cell r="AW83">
            <v>5.3460000000000001</v>
          </cell>
          <cell r="AX83">
            <v>5.3460000000000001</v>
          </cell>
          <cell r="AY83">
            <v>39970</v>
          </cell>
          <cell r="AZ83">
            <v>117.108</v>
          </cell>
          <cell r="BA83">
            <v>8.4</v>
          </cell>
          <cell r="BB83">
            <v>8.4109999999999996</v>
          </cell>
          <cell r="BC83">
            <v>39970</v>
          </cell>
          <cell r="BD83">
            <v>95.85</v>
          </cell>
          <cell r="BE83">
            <v>3.149</v>
          </cell>
          <cell r="BF83">
            <v>3.149</v>
          </cell>
          <cell r="BG83">
            <v>39970</v>
          </cell>
          <cell r="BH83">
            <v>112.97199999999999</v>
          </cell>
          <cell r="BI83">
            <v>6.2889999999999997</v>
          </cell>
          <cell r="BJ83">
            <v>6.375</v>
          </cell>
          <cell r="BO83">
            <v>39970</v>
          </cell>
          <cell r="BP83">
            <v>115.364</v>
          </cell>
          <cell r="BQ83">
            <v>6.032</v>
          </cell>
          <cell r="BR83">
            <v>6.032</v>
          </cell>
          <cell r="BS83">
            <v>39970</v>
          </cell>
          <cell r="BT83">
            <v>106.25</v>
          </cell>
          <cell r="BU83">
            <v>6.3280000000000003</v>
          </cell>
          <cell r="BV83">
            <v>6.3280000000000003</v>
          </cell>
          <cell r="BW83">
            <v>39970</v>
          </cell>
          <cell r="BX83">
            <v>134.5</v>
          </cell>
          <cell r="BY83">
            <v>7.0940000000000003</v>
          </cell>
          <cell r="BZ83">
            <v>7.0940000000000003</v>
          </cell>
          <cell r="CA83">
            <v>39970</v>
          </cell>
          <cell r="CB83">
            <v>109</v>
          </cell>
          <cell r="CC83">
            <v>7.1349999999999998</v>
          </cell>
          <cell r="CD83">
            <v>7.1349999999999998</v>
          </cell>
          <cell r="CE83">
            <v>39970</v>
          </cell>
          <cell r="CF83">
            <v>109.10599999999999</v>
          </cell>
          <cell r="CG83">
            <v>7.4390000000000001</v>
          </cell>
          <cell r="CH83">
            <v>7.4870000000000001</v>
          </cell>
          <cell r="CI83">
            <v>39970</v>
          </cell>
          <cell r="CJ83">
            <v>92.790999999999997</v>
          </cell>
          <cell r="CK83">
            <v>10.769</v>
          </cell>
          <cell r="CL83">
            <v>10.801</v>
          </cell>
          <cell r="CM83">
            <v>39970</v>
          </cell>
          <cell r="CN83">
            <v>148.83000000000001</v>
          </cell>
          <cell r="CO83">
            <v>7.0970000000000004</v>
          </cell>
          <cell r="CP83">
            <v>7.0970000000000004</v>
          </cell>
          <cell r="CQ83">
            <v>39970</v>
          </cell>
          <cell r="CR83">
            <v>128</v>
          </cell>
          <cell r="CS83">
            <v>7.7679999999999998</v>
          </cell>
          <cell r="CT83">
            <v>7.7679999999999998</v>
          </cell>
          <cell r="CU83">
            <v>39970</v>
          </cell>
          <cell r="CV83">
            <v>100.324</v>
          </cell>
          <cell r="CW83">
            <v>7.3460000000000001</v>
          </cell>
          <cell r="CX83">
            <v>7.37</v>
          </cell>
          <cell r="CY83">
            <v>39970</v>
          </cell>
          <cell r="CZ83">
            <v>106.11</v>
          </cell>
          <cell r="DA83">
            <v>6.5179999999999998</v>
          </cell>
          <cell r="DB83">
            <v>6.5179999999999998</v>
          </cell>
        </row>
        <row r="84">
          <cell r="D84">
            <v>39971</v>
          </cell>
          <cell r="E84" t="str">
            <v>#N/A N.A.</v>
          </cell>
          <cell r="F84" t="str">
            <v>#N/A N.A.</v>
          </cell>
          <cell r="G84" t="str">
            <v>#N/A N.A.</v>
          </cell>
          <cell r="H84">
            <v>39971</v>
          </cell>
          <cell r="I84" t="str">
            <v>#N/A N.A.</v>
          </cell>
          <cell r="J84" t="str">
            <v>#N/A N.A.</v>
          </cell>
          <cell r="K84" t="str">
            <v>#N/A N.A.</v>
          </cell>
          <cell r="L84">
            <v>39971</v>
          </cell>
          <cell r="M84" t="str">
            <v>#N/A N.A.</v>
          </cell>
          <cell r="N84" t="str">
            <v>#N/A N.A.</v>
          </cell>
          <cell r="O84" t="str">
            <v>#N/A N.A.</v>
          </cell>
          <cell r="P84">
            <v>39971</v>
          </cell>
          <cell r="Q84">
            <v>100.125</v>
          </cell>
          <cell r="R84">
            <v>-33.58</v>
          </cell>
          <cell r="S84">
            <v>52.280999999999999</v>
          </cell>
          <cell r="T84">
            <v>39971</v>
          </cell>
          <cell r="U84">
            <v>103.3702</v>
          </cell>
          <cell r="V84">
            <v>6.8650000000000002</v>
          </cell>
          <cell r="W84">
            <v>6.915</v>
          </cell>
          <cell r="X84">
            <v>39971</v>
          </cell>
          <cell r="Y84">
            <v>109.85</v>
          </cell>
          <cell r="Z84">
            <v>1.2889999999999999</v>
          </cell>
          <cell r="AA84">
            <v>1.2889999999999999</v>
          </cell>
          <cell r="AB84">
            <v>39971</v>
          </cell>
          <cell r="AC84">
            <v>107.848</v>
          </cell>
          <cell r="AD84">
            <v>5.1920000000000002</v>
          </cell>
          <cell r="AE84">
            <v>5.3170000000000002</v>
          </cell>
          <cell r="AF84">
            <v>39971</v>
          </cell>
          <cell r="AG84">
            <v>113.986</v>
          </cell>
          <cell r="AH84">
            <v>3.984</v>
          </cell>
          <cell r="AI84">
            <v>4.1029999999999998</v>
          </cell>
          <cell r="AJ84">
            <v>39971</v>
          </cell>
          <cell r="AK84">
            <v>114</v>
          </cell>
          <cell r="AL84">
            <v>4.2889999999999997</v>
          </cell>
          <cell r="AM84">
            <v>4.2889999999999997</v>
          </cell>
          <cell r="AN84">
            <v>39971</v>
          </cell>
          <cell r="AO84">
            <v>119.35</v>
          </cell>
          <cell r="AP84">
            <v>4.8230000000000004</v>
          </cell>
          <cell r="AQ84">
            <v>4.8230000000000004</v>
          </cell>
          <cell r="AU84">
            <v>39971</v>
          </cell>
          <cell r="AV84">
            <v>113.75</v>
          </cell>
          <cell r="AW84">
            <v>5.3460000000000001</v>
          </cell>
          <cell r="AX84">
            <v>5.3460000000000001</v>
          </cell>
          <cell r="AY84">
            <v>39971</v>
          </cell>
          <cell r="AZ84">
            <v>117.108</v>
          </cell>
          <cell r="BA84">
            <v>8.4</v>
          </cell>
          <cell r="BB84">
            <v>8.4109999999999996</v>
          </cell>
          <cell r="BC84">
            <v>39971</v>
          </cell>
          <cell r="BD84">
            <v>95.85</v>
          </cell>
          <cell r="BE84">
            <v>3.149</v>
          </cell>
          <cell r="BF84">
            <v>3.149</v>
          </cell>
          <cell r="BG84">
            <v>39971</v>
          </cell>
          <cell r="BH84">
            <v>112.97199999999999</v>
          </cell>
          <cell r="BI84">
            <v>6.2889999999999997</v>
          </cell>
          <cell r="BJ84">
            <v>6.375</v>
          </cell>
          <cell r="BO84">
            <v>39971</v>
          </cell>
          <cell r="BP84">
            <v>115.364</v>
          </cell>
          <cell r="BQ84">
            <v>6.032</v>
          </cell>
          <cell r="BR84">
            <v>6.032</v>
          </cell>
          <cell r="BS84">
            <v>39971</v>
          </cell>
          <cell r="BT84">
            <v>106.25</v>
          </cell>
          <cell r="BU84">
            <v>6.3280000000000003</v>
          </cell>
          <cell r="BV84">
            <v>6.3280000000000003</v>
          </cell>
          <cell r="BW84">
            <v>39971</v>
          </cell>
          <cell r="BX84">
            <v>134.5</v>
          </cell>
          <cell r="BY84">
            <v>7.0940000000000003</v>
          </cell>
          <cell r="BZ84">
            <v>7.0940000000000003</v>
          </cell>
          <cell r="CA84">
            <v>39971</v>
          </cell>
          <cell r="CB84">
            <v>109</v>
          </cell>
          <cell r="CC84">
            <v>7.1349999999999998</v>
          </cell>
          <cell r="CD84">
            <v>7.1349999999999998</v>
          </cell>
          <cell r="CE84">
            <v>39971</v>
          </cell>
          <cell r="CF84">
            <v>109.10599999999999</v>
          </cell>
          <cell r="CG84">
            <v>7.4390000000000001</v>
          </cell>
          <cell r="CH84">
            <v>7.4870000000000001</v>
          </cell>
          <cell r="CI84">
            <v>39971</v>
          </cell>
          <cell r="CJ84">
            <v>92.790999999999997</v>
          </cell>
          <cell r="CK84">
            <v>10.769</v>
          </cell>
          <cell r="CL84">
            <v>10.801</v>
          </cell>
          <cell r="CM84">
            <v>39971</v>
          </cell>
          <cell r="CN84">
            <v>148.83000000000001</v>
          </cell>
          <cell r="CO84">
            <v>7.0970000000000004</v>
          </cell>
          <cell r="CP84">
            <v>7.0970000000000004</v>
          </cell>
          <cell r="CQ84">
            <v>39971</v>
          </cell>
          <cell r="CR84">
            <v>128</v>
          </cell>
          <cell r="CS84">
            <v>7.7679999999999998</v>
          </cell>
          <cell r="CT84">
            <v>7.7679999999999998</v>
          </cell>
          <cell r="CU84">
            <v>39971</v>
          </cell>
          <cell r="CV84">
            <v>100.324</v>
          </cell>
          <cell r="CW84">
            <v>7.3460000000000001</v>
          </cell>
          <cell r="CX84">
            <v>7.37</v>
          </cell>
          <cell r="CY84">
            <v>39971</v>
          </cell>
          <cell r="CZ84">
            <v>106.11</v>
          </cell>
          <cell r="DA84">
            <v>6.5179999999999998</v>
          </cell>
          <cell r="DB84">
            <v>6.5179999999999998</v>
          </cell>
        </row>
        <row r="85">
          <cell r="D85">
            <v>39972</v>
          </cell>
          <cell r="E85" t="str">
            <v>#N/A N.A.</v>
          </cell>
          <cell r="F85" t="str">
            <v>#N/A N.A.</v>
          </cell>
          <cell r="G85" t="str">
            <v>#N/A N.A.</v>
          </cell>
          <cell r="H85">
            <v>39972</v>
          </cell>
          <cell r="I85" t="str">
            <v>#N/A N.A.</v>
          </cell>
          <cell r="J85" t="str">
            <v>#N/A N.A.</v>
          </cell>
          <cell r="K85" t="str">
            <v>#N/A N.A.</v>
          </cell>
          <cell r="L85">
            <v>39972</v>
          </cell>
          <cell r="M85" t="str">
            <v>#N/A N.A.</v>
          </cell>
          <cell r="N85" t="str">
            <v>#N/A N.A.</v>
          </cell>
          <cell r="O85" t="str">
            <v>#N/A N.A.</v>
          </cell>
          <cell r="P85">
            <v>39972</v>
          </cell>
          <cell r="Q85">
            <v>100.125</v>
          </cell>
          <cell r="R85">
            <v>-33.58</v>
          </cell>
          <cell r="S85">
            <v>52.280999999999999</v>
          </cell>
          <cell r="T85">
            <v>39972</v>
          </cell>
          <cell r="U85">
            <v>103.3702</v>
          </cell>
          <cell r="V85">
            <v>6.8650000000000002</v>
          </cell>
          <cell r="W85">
            <v>6.915</v>
          </cell>
          <cell r="X85">
            <v>39972</v>
          </cell>
          <cell r="Y85">
            <v>109.75</v>
          </cell>
          <cell r="Z85">
            <v>1.355</v>
          </cell>
          <cell r="AA85">
            <v>1.355</v>
          </cell>
          <cell r="AB85">
            <v>39972</v>
          </cell>
          <cell r="AC85">
            <v>107.764</v>
          </cell>
          <cell r="AD85">
            <v>5.2329999999999997</v>
          </cell>
          <cell r="AE85">
            <v>5.3570000000000002</v>
          </cell>
          <cell r="AF85">
            <v>39972</v>
          </cell>
          <cell r="AG85">
            <v>113.922</v>
          </cell>
          <cell r="AH85">
            <v>4.0060000000000002</v>
          </cell>
          <cell r="AI85">
            <v>4.1239999999999997</v>
          </cell>
          <cell r="AJ85">
            <v>39972</v>
          </cell>
          <cell r="AK85">
            <v>114.75</v>
          </cell>
          <cell r="AL85">
            <v>4.0030000000000001</v>
          </cell>
          <cell r="AM85">
            <v>4.0030000000000001</v>
          </cell>
          <cell r="AN85">
            <v>39972</v>
          </cell>
          <cell r="AO85">
            <v>119.5</v>
          </cell>
          <cell r="AP85">
            <v>4.7780000000000005</v>
          </cell>
          <cell r="AQ85">
            <v>4.7780000000000005</v>
          </cell>
          <cell r="AU85">
            <v>39972</v>
          </cell>
          <cell r="AV85">
            <v>114</v>
          </cell>
          <cell r="AW85">
            <v>5.2960000000000003</v>
          </cell>
          <cell r="AX85">
            <v>5.2960000000000003</v>
          </cell>
          <cell r="AY85">
            <v>39972</v>
          </cell>
          <cell r="AZ85">
            <v>117.108</v>
          </cell>
          <cell r="BA85">
            <v>8.4</v>
          </cell>
          <cell r="BB85">
            <v>8.4109999999999996</v>
          </cell>
          <cell r="BC85">
            <v>39972</v>
          </cell>
          <cell r="BD85">
            <v>95.85</v>
          </cell>
          <cell r="BE85">
            <v>3.1669999999999998</v>
          </cell>
          <cell r="BF85">
            <v>3.1669999999999998</v>
          </cell>
          <cell r="BG85">
            <v>39972</v>
          </cell>
          <cell r="BH85">
            <v>112.99299999999999</v>
          </cell>
          <cell r="BI85">
            <v>6.2850000000000001</v>
          </cell>
          <cell r="BJ85">
            <v>6.3710000000000004</v>
          </cell>
          <cell r="BO85">
            <v>39972</v>
          </cell>
          <cell r="BP85">
            <v>114.938</v>
          </cell>
          <cell r="BQ85">
            <v>6.0979999999999999</v>
          </cell>
          <cell r="BR85">
            <v>6.0979999999999999</v>
          </cell>
          <cell r="BS85">
            <v>39972</v>
          </cell>
          <cell r="BT85">
            <v>106.25</v>
          </cell>
          <cell r="BU85">
            <v>6.3280000000000003</v>
          </cell>
          <cell r="BV85">
            <v>6.3280000000000003</v>
          </cell>
          <cell r="BW85">
            <v>39972</v>
          </cell>
          <cell r="BX85">
            <v>135.5</v>
          </cell>
          <cell r="BY85">
            <v>6.9829999999999997</v>
          </cell>
          <cell r="BZ85">
            <v>6.9829999999999997</v>
          </cell>
          <cell r="CA85">
            <v>39972</v>
          </cell>
          <cell r="CB85">
            <v>109.5</v>
          </cell>
          <cell r="CC85">
            <v>7.0839999999999996</v>
          </cell>
          <cell r="CD85">
            <v>7.0839999999999996</v>
          </cell>
          <cell r="CE85">
            <v>39972</v>
          </cell>
          <cell r="CF85">
            <v>109.401</v>
          </cell>
          <cell r="CG85">
            <v>7.4109999999999996</v>
          </cell>
          <cell r="CH85">
            <v>7.4589999999999996</v>
          </cell>
          <cell r="CI85">
            <v>39972</v>
          </cell>
          <cell r="CJ85">
            <v>92.790999999999997</v>
          </cell>
          <cell r="CK85">
            <v>10.769</v>
          </cell>
          <cell r="CL85">
            <v>10.801</v>
          </cell>
          <cell r="CM85">
            <v>39972</v>
          </cell>
          <cell r="CN85">
            <v>148.971</v>
          </cell>
          <cell r="CO85">
            <v>7.0869999999999997</v>
          </cell>
          <cell r="CP85">
            <v>7.0869999999999997</v>
          </cell>
          <cell r="CQ85">
            <v>39972</v>
          </cell>
          <cell r="CR85">
            <v>128</v>
          </cell>
          <cell r="CS85">
            <v>7.7679999999999998</v>
          </cell>
          <cell r="CT85">
            <v>7.7679999999999998</v>
          </cell>
          <cell r="CU85">
            <v>39972</v>
          </cell>
          <cell r="CV85">
            <v>100.21</v>
          </cell>
          <cell r="CW85">
            <v>7.3559999999999999</v>
          </cell>
          <cell r="CX85">
            <v>7.3760000000000003</v>
          </cell>
          <cell r="CY85">
            <v>39972</v>
          </cell>
          <cell r="CZ85">
            <v>104.5</v>
          </cell>
          <cell r="DA85">
            <v>6.7370000000000001</v>
          </cell>
          <cell r="DB85">
            <v>6.7370000000000001</v>
          </cell>
        </row>
        <row r="86">
          <cell r="D86">
            <v>39973</v>
          </cell>
          <cell r="E86" t="str">
            <v>#N/A N.A.</v>
          </cell>
          <cell r="F86" t="str">
            <v>#N/A N.A.</v>
          </cell>
          <cell r="G86" t="str">
            <v>#N/A N.A.</v>
          </cell>
          <cell r="H86">
            <v>39973</v>
          </cell>
          <cell r="I86" t="str">
            <v>#N/A N.A.</v>
          </cell>
          <cell r="J86" t="str">
            <v>#N/A N.A.</v>
          </cell>
          <cell r="K86" t="str">
            <v>#N/A N.A.</v>
          </cell>
          <cell r="L86">
            <v>39973</v>
          </cell>
          <cell r="M86" t="str">
            <v>#N/A N.A.</v>
          </cell>
          <cell r="N86" t="str">
            <v>#N/A N.A.</v>
          </cell>
          <cell r="O86" t="str">
            <v>#N/A N.A.</v>
          </cell>
          <cell r="P86">
            <v>39973</v>
          </cell>
          <cell r="Q86">
            <v>100.125</v>
          </cell>
          <cell r="R86">
            <v>-33.58</v>
          </cell>
          <cell r="S86">
            <v>52.280999999999999</v>
          </cell>
          <cell r="T86">
            <v>39973</v>
          </cell>
          <cell r="U86">
            <v>103.09690000000001</v>
          </cell>
          <cell r="V86">
            <v>6.9870000000000001</v>
          </cell>
          <cell r="W86">
            <v>7.0369999999999999</v>
          </cell>
          <cell r="X86">
            <v>39973</v>
          </cell>
          <cell r="Y86">
            <v>109.75</v>
          </cell>
          <cell r="Z86">
            <v>1.333</v>
          </cell>
          <cell r="AA86">
            <v>1.333</v>
          </cell>
          <cell r="AB86">
            <v>39973</v>
          </cell>
          <cell r="AC86">
            <v>107.788</v>
          </cell>
          <cell r="AD86">
            <v>5.2130000000000001</v>
          </cell>
          <cell r="AE86">
            <v>5.335</v>
          </cell>
          <cell r="AF86">
            <v>39973</v>
          </cell>
          <cell r="AG86">
            <v>114.06</v>
          </cell>
          <cell r="AH86">
            <v>3.9290000000000003</v>
          </cell>
          <cell r="AI86">
            <v>4.05</v>
          </cell>
          <cell r="AJ86">
            <v>39973</v>
          </cell>
          <cell r="AK86">
            <v>114</v>
          </cell>
          <cell r="AL86">
            <v>4.2780000000000005</v>
          </cell>
          <cell r="AM86">
            <v>4.2780000000000005</v>
          </cell>
          <cell r="AN86">
            <v>39973</v>
          </cell>
          <cell r="AO86">
            <v>119.5</v>
          </cell>
          <cell r="AP86">
            <v>4.7750000000000004</v>
          </cell>
          <cell r="AQ86">
            <v>4.7750000000000004</v>
          </cell>
          <cell r="AU86">
            <v>39973</v>
          </cell>
          <cell r="AV86">
            <v>113.5</v>
          </cell>
          <cell r="AW86">
            <v>5.3929999999999998</v>
          </cell>
          <cell r="AX86">
            <v>5.3929999999999998</v>
          </cell>
          <cell r="AY86">
            <v>39973</v>
          </cell>
          <cell r="AZ86">
            <v>117.108</v>
          </cell>
          <cell r="BA86">
            <v>8.4</v>
          </cell>
          <cell r="BB86">
            <v>8.4109999999999996</v>
          </cell>
          <cell r="BC86">
            <v>39973</v>
          </cell>
          <cell r="BD86">
            <v>96.1</v>
          </cell>
          <cell r="BE86">
            <v>3.121</v>
          </cell>
          <cell r="BF86">
            <v>3.121</v>
          </cell>
          <cell r="BG86">
            <v>39973</v>
          </cell>
          <cell r="BH86">
            <v>113.16800000000001</v>
          </cell>
          <cell r="BI86">
            <v>6.2539999999999996</v>
          </cell>
          <cell r="BJ86">
            <v>6.34</v>
          </cell>
          <cell r="BO86">
            <v>39973</v>
          </cell>
          <cell r="BP86">
            <v>115.41800000000001</v>
          </cell>
          <cell r="BQ86">
            <v>6.0220000000000002</v>
          </cell>
          <cell r="BR86">
            <v>6.0220000000000002</v>
          </cell>
          <cell r="BS86">
            <v>39973</v>
          </cell>
          <cell r="BT86">
            <v>107.25</v>
          </cell>
          <cell r="BU86">
            <v>6.1669999999999998</v>
          </cell>
          <cell r="BV86">
            <v>6.1669999999999998</v>
          </cell>
          <cell r="BW86">
            <v>39973</v>
          </cell>
          <cell r="BX86">
            <v>135.75</v>
          </cell>
          <cell r="BY86">
            <v>6.9550000000000001</v>
          </cell>
          <cell r="BZ86">
            <v>6.9550000000000001</v>
          </cell>
          <cell r="CA86">
            <v>39973</v>
          </cell>
          <cell r="CB86">
            <v>109.5</v>
          </cell>
          <cell r="CC86">
            <v>7.0830000000000002</v>
          </cell>
          <cell r="CD86">
            <v>7.0830000000000002</v>
          </cell>
          <cell r="CE86">
            <v>39973</v>
          </cell>
          <cell r="CF86">
            <v>109.134</v>
          </cell>
          <cell r="CG86">
            <v>7.4359999999999999</v>
          </cell>
          <cell r="CH86">
            <v>7.4619999999999997</v>
          </cell>
          <cell r="CI86">
            <v>39973</v>
          </cell>
          <cell r="CJ86">
            <v>92.790999999999997</v>
          </cell>
          <cell r="CK86">
            <v>10.769</v>
          </cell>
          <cell r="CL86">
            <v>10.802</v>
          </cell>
          <cell r="CM86">
            <v>39973</v>
          </cell>
          <cell r="CN86">
            <v>149.18</v>
          </cell>
          <cell r="CO86">
            <v>7.0709999999999997</v>
          </cell>
          <cell r="CP86">
            <v>7.0709999999999997</v>
          </cell>
          <cell r="CQ86">
            <v>39973</v>
          </cell>
          <cell r="CR86">
            <v>129</v>
          </cell>
          <cell r="CS86">
            <v>7.6920000000000002</v>
          </cell>
          <cell r="CT86">
            <v>7.6920000000000002</v>
          </cell>
          <cell r="CU86">
            <v>39973</v>
          </cell>
          <cell r="CV86">
            <v>100.392</v>
          </cell>
          <cell r="CW86">
            <v>7.3410000000000002</v>
          </cell>
          <cell r="CX86">
            <v>7.3780000000000001</v>
          </cell>
          <cell r="CY86">
            <v>39973</v>
          </cell>
          <cell r="CZ86">
            <v>104.85</v>
          </cell>
          <cell r="DA86">
            <v>6.6890000000000001</v>
          </cell>
          <cell r="DB86">
            <v>6.6890000000000001</v>
          </cell>
        </row>
        <row r="87">
          <cell r="D87">
            <v>39974</v>
          </cell>
          <cell r="E87" t="str">
            <v>#N/A N.A.</v>
          </cell>
          <cell r="F87" t="str">
            <v>#N/A N.A.</v>
          </cell>
          <cell r="G87" t="str">
            <v>#N/A N.A.</v>
          </cell>
          <cell r="H87">
            <v>39974</v>
          </cell>
          <cell r="I87" t="str">
            <v>#N/A N.A.</v>
          </cell>
          <cell r="J87" t="str">
            <v>#N/A N.A.</v>
          </cell>
          <cell r="K87" t="str">
            <v>#N/A N.A.</v>
          </cell>
          <cell r="L87">
            <v>39974</v>
          </cell>
          <cell r="M87" t="str">
            <v>#N/A N.A.</v>
          </cell>
          <cell r="N87" t="str">
            <v>#N/A N.A.</v>
          </cell>
          <cell r="O87" t="str">
            <v>#N/A N.A.</v>
          </cell>
          <cell r="P87">
            <v>39974</v>
          </cell>
          <cell r="Q87">
            <v>100.125</v>
          </cell>
          <cell r="R87">
            <v>-33.58</v>
          </cell>
          <cell r="S87">
            <v>52.280999999999999</v>
          </cell>
          <cell r="T87">
            <v>39974</v>
          </cell>
          <cell r="U87">
            <v>103.09690000000001</v>
          </cell>
          <cell r="V87">
            <v>6.9870000000000001</v>
          </cell>
          <cell r="W87">
            <v>7.0369999999999999</v>
          </cell>
          <cell r="X87">
            <v>39974</v>
          </cell>
          <cell r="Y87">
            <v>119.4</v>
          </cell>
          <cell r="Z87">
            <v>-6.726</v>
          </cell>
          <cell r="AA87">
            <v>-6.726</v>
          </cell>
          <cell r="AB87">
            <v>39974</v>
          </cell>
          <cell r="AC87">
            <v>107.55200000000001</v>
          </cell>
          <cell r="AD87">
            <v>5.3250000000000002</v>
          </cell>
          <cell r="AE87">
            <v>5.4489999999999998</v>
          </cell>
          <cell r="AF87">
            <v>39974</v>
          </cell>
          <cell r="AG87">
            <v>114.065</v>
          </cell>
          <cell r="AH87">
            <v>3.899</v>
          </cell>
          <cell r="AI87">
            <v>4.0190000000000001</v>
          </cell>
          <cell r="AJ87">
            <v>39974</v>
          </cell>
          <cell r="AK87">
            <v>114</v>
          </cell>
          <cell r="AL87">
            <v>4.2620000000000005</v>
          </cell>
          <cell r="AM87">
            <v>4.2620000000000005</v>
          </cell>
          <cell r="AN87">
            <v>39974</v>
          </cell>
          <cell r="AO87">
            <v>119.4</v>
          </cell>
          <cell r="AP87">
            <v>4.7910000000000004</v>
          </cell>
          <cell r="AQ87">
            <v>4.7910000000000004</v>
          </cell>
          <cell r="AU87">
            <v>39974</v>
          </cell>
          <cell r="AV87">
            <v>113.28700000000001</v>
          </cell>
          <cell r="AW87">
            <v>5.431</v>
          </cell>
          <cell r="AX87">
            <v>5.431</v>
          </cell>
          <cell r="AY87">
            <v>39974</v>
          </cell>
          <cell r="AZ87">
            <v>117.218</v>
          </cell>
          <cell r="BA87">
            <v>8.3719999999999999</v>
          </cell>
          <cell r="BB87">
            <v>8.3840000000000003</v>
          </cell>
          <cell r="BC87">
            <v>39974</v>
          </cell>
          <cell r="BD87">
            <v>96</v>
          </cell>
          <cell r="BE87">
            <v>3.1310000000000002</v>
          </cell>
          <cell r="BF87">
            <v>3.1310000000000002</v>
          </cell>
          <cell r="BG87">
            <v>39974</v>
          </cell>
          <cell r="BH87">
            <v>113.084</v>
          </cell>
          <cell r="BI87">
            <v>6.266</v>
          </cell>
          <cell r="BJ87">
            <v>6.3520000000000003</v>
          </cell>
          <cell r="BO87">
            <v>39974</v>
          </cell>
          <cell r="BP87">
            <v>115.298</v>
          </cell>
          <cell r="BQ87">
            <v>6.0380000000000003</v>
          </cell>
          <cell r="BR87">
            <v>6.0380000000000003</v>
          </cell>
          <cell r="BS87">
            <v>39974</v>
          </cell>
          <cell r="BT87">
            <v>106.66</v>
          </cell>
          <cell r="BU87">
            <v>6.2610000000000001</v>
          </cell>
          <cell r="BV87">
            <v>6.2610000000000001</v>
          </cell>
          <cell r="BW87">
            <v>39974</v>
          </cell>
          <cell r="BX87">
            <v>134.5</v>
          </cell>
          <cell r="BY87">
            <v>7.09</v>
          </cell>
          <cell r="BZ87">
            <v>7.09</v>
          </cell>
          <cell r="CA87">
            <v>39974</v>
          </cell>
          <cell r="CB87">
            <v>108.542</v>
          </cell>
          <cell r="CC87">
            <v>7.1820000000000004</v>
          </cell>
          <cell r="CD87">
            <v>7.1820000000000004</v>
          </cell>
          <cell r="CE87">
            <v>39974</v>
          </cell>
          <cell r="CF87">
            <v>107.98399999999999</v>
          </cell>
          <cell r="CG87">
            <v>7.548</v>
          </cell>
          <cell r="CH87">
            <v>7.5969999999999995</v>
          </cell>
          <cell r="CI87">
            <v>39974</v>
          </cell>
          <cell r="CJ87">
            <v>92.790999999999997</v>
          </cell>
          <cell r="CK87">
            <v>10.77</v>
          </cell>
          <cell r="CL87">
            <v>10.803000000000001</v>
          </cell>
          <cell r="CM87">
            <v>39974</v>
          </cell>
          <cell r="CN87">
            <v>148.28299999999999</v>
          </cell>
          <cell r="CO87">
            <v>7.1349999999999998</v>
          </cell>
          <cell r="CP87">
            <v>7.1349999999999998</v>
          </cell>
          <cell r="CQ87">
            <v>39974</v>
          </cell>
          <cell r="CR87">
            <v>129</v>
          </cell>
          <cell r="CS87">
            <v>7.6920000000000002</v>
          </cell>
          <cell r="CT87">
            <v>7.6920000000000002</v>
          </cell>
          <cell r="CU87">
            <v>39974</v>
          </cell>
          <cell r="CV87">
            <v>100.063</v>
          </cell>
          <cell r="CW87">
            <v>7.3680000000000003</v>
          </cell>
          <cell r="CX87">
            <v>7.3920000000000003</v>
          </cell>
          <cell r="CY87">
            <v>39974</v>
          </cell>
          <cell r="CZ87">
            <v>104.5</v>
          </cell>
          <cell r="DA87">
            <v>6.7359999999999998</v>
          </cell>
          <cell r="DB87">
            <v>6.7359999999999998</v>
          </cell>
        </row>
        <row r="88">
          <cell r="D88">
            <v>39975</v>
          </cell>
          <cell r="E88" t="str">
            <v>#N/A N.A.</v>
          </cell>
          <cell r="F88" t="str">
            <v>#N/A N.A.</v>
          </cell>
          <cell r="G88" t="str">
            <v>#N/A N.A.</v>
          </cell>
          <cell r="H88">
            <v>39975</v>
          </cell>
          <cell r="I88" t="str">
            <v>#N/A N.A.</v>
          </cell>
          <cell r="J88" t="str">
            <v>#N/A N.A.</v>
          </cell>
          <cell r="K88" t="str">
            <v>#N/A N.A.</v>
          </cell>
          <cell r="L88">
            <v>39975</v>
          </cell>
          <cell r="M88" t="str">
            <v>#N/A N.A.</v>
          </cell>
          <cell r="N88" t="str">
            <v>#N/A N.A.</v>
          </cell>
          <cell r="O88" t="str">
            <v>#N/A N.A.</v>
          </cell>
          <cell r="P88">
            <v>39975</v>
          </cell>
          <cell r="Q88">
            <v>100.125</v>
          </cell>
          <cell r="R88">
            <v>-33.58</v>
          </cell>
          <cell r="S88">
            <v>52.280999999999999</v>
          </cell>
          <cell r="T88">
            <v>39975</v>
          </cell>
          <cell r="U88">
            <v>103.09690000000001</v>
          </cell>
          <cell r="V88">
            <v>6.9870000000000001</v>
          </cell>
          <cell r="W88">
            <v>7.0369999999999999</v>
          </cell>
          <cell r="X88">
            <v>39975</v>
          </cell>
          <cell r="Y88">
            <v>109.5</v>
          </cell>
          <cell r="Z88">
            <v>1.466</v>
          </cell>
          <cell r="AA88">
            <v>1.466</v>
          </cell>
          <cell r="AB88">
            <v>39975</v>
          </cell>
          <cell r="AC88">
            <v>107.624</v>
          </cell>
          <cell r="AD88">
            <v>5.2789999999999999</v>
          </cell>
          <cell r="AE88">
            <v>5.383</v>
          </cell>
          <cell r="AF88">
            <v>39975</v>
          </cell>
          <cell r="AG88">
            <v>114.068</v>
          </cell>
          <cell r="AH88">
            <v>3.8879999999999999</v>
          </cell>
          <cell r="AI88">
            <v>4.008</v>
          </cell>
          <cell r="AJ88">
            <v>39975</v>
          </cell>
          <cell r="AK88">
            <v>113.75</v>
          </cell>
          <cell r="AL88">
            <v>4.3520000000000003</v>
          </cell>
          <cell r="AM88">
            <v>4.3520000000000003</v>
          </cell>
          <cell r="AN88">
            <v>39975</v>
          </cell>
          <cell r="AO88">
            <v>119.5</v>
          </cell>
          <cell r="AP88">
            <v>4.76</v>
          </cell>
          <cell r="AQ88">
            <v>4.76</v>
          </cell>
          <cell r="AU88">
            <v>39975</v>
          </cell>
          <cell r="AV88">
            <v>107.5</v>
          </cell>
          <cell r="AW88">
            <v>6.6050000000000004</v>
          </cell>
          <cell r="AX88">
            <v>6.6050000000000004</v>
          </cell>
          <cell r="AY88">
            <v>39975</v>
          </cell>
          <cell r="AZ88">
            <v>117.218</v>
          </cell>
          <cell r="BA88">
            <v>8.3719999999999999</v>
          </cell>
          <cell r="BB88">
            <v>8.3840000000000003</v>
          </cell>
          <cell r="BC88">
            <v>39975</v>
          </cell>
          <cell r="BD88">
            <v>96.5</v>
          </cell>
          <cell r="BE88">
            <v>3.0350000000000001</v>
          </cell>
          <cell r="BF88">
            <v>3.0350000000000001</v>
          </cell>
          <cell r="BG88">
            <v>39975</v>
          </cell>
          <cell r="BH88">
            <v>112.959</v>
          </cell>
          <cell r="BI88">
            <v>6.2869999999999999</v>
          </cell>
          <cell r="BJ88">
            <v>6.3730000000000002</v>
          </cell>
          <cell r="BO88">
            <v>39975</v>
          </cell>
          <cell r="BP88">
            <v>115.175</v>
          </cell>
          <cell r="BQ88">
            <v>6.0570000000000004</v>
          </cell>
          <cell r="BR88">
            <v>6.0570000000000004</v>
          </cell>
          <cell r="BS88">
            <v>39975</v>
          </cell>
          <cell r="BT88">
            <v>107.25</v>
          </cell>
          <cell r="BU88">
            <v>6.1660000000000004</v>
          </cell>
          <cell r="BV88">
            <v>6.1660000000000004</v>
          </cell>
          <cell r="BW88">
            <v>39975</v>
          </cell>
          <cell r="BX88">
            <v>135</v>
          </cell>
          <cell r="BY88">
            <v>7.0350000000000001</v>
          </cell>
          <cell r="BZ88">
            <v>7.0350000000000001</v>
          </cell>
          <cell r="CA88">
            <v>39975</v>
          </cell>
          <cell r="CB88">
            <v>109</v>
          </cell>
          <cell r="CC88">
            <v>7.1349999999999998</v>
          </cell>
          <cell r="CD88">
            <v>7.1349999999999998</v>
          </cell>
          <cell r="CE88">
            <v>39975</v>
          </cell>
          <cell r="CF88">
            <v>107.872</v>
          </cell>
          <cell r="CG88">
            <v>7.5590000000000002</v>
          </cell>
          <cell r="CH88">
            <v>7.6079999999999997</v>
          </cell>
          <cell r="CI88">
            <v>39975</v>
          </cell>
          <cell r="CJ88">
            <v>92.790999999999997</v>
          </cell>
          <cell r="CK88">
            <v>10.77</v>
          </cell>
          <cell r="CL88">
            <v>10.803000000000001</v>
          </cell>
          <cell r="CM88">
            <v>39975</v>
          </cell>
          <cell r="CN88">
            <v>148.17699999999999</v>
          </cell>
          <cell r="CO88">
            <v>7.1429999999999998</v>
          </cell>
          <cell r="CP88">
            <v>7.1429999999999998</v>
          </cell>
          <cell r="CQ88">
            <v>39975</v>
          </cell>
          <cell r="CR88">
            <v>125</v>
          </cell>
          <cell r="CS88">
            <v>8.0009999999999994</v>
          </cell>
          <cell r="CT88">
            <v>8.0009999999999994</v>
          </cell>
          <cell r="CU88">
            <v>39975</v>
          </cell>
          <cell r="CV88">
            <v>100.16500000000001</v>
          </cell>
          <cell r="CW88">
            <v>7.36</v>
          </cell>
          <cell r="CX88">
            <v>7.391</v>
          </cell>
          <cell r="CY88">
            <v>39975</v>
          </cell>
          <cell r="CZ88">
            <v>105.215</v>
          </cell>
          <cell r="DA88">
            <v>6.6379999999999999</v>
          </cell>
          <cell r="DB88">
            <v>6.6379999999999999</v>
          </cell>
        </row>
        <row r="89">
          <cell r="D89">
            <v>39976</v>
          </cell>
          <cell r="E89" t="str">
            <v>#N/A N.A.</v>
          </cell>
          <cell r="F89" t="str">
            <v>#N/A N.A.</v>
          </cell>
          <cell r="G89" t="str">
            <v>#N/A N.A.</v>
          </cell>
          <cell r="H89">
            <v>39976</v>
          </cell>
          <cell r="I89" t="str">
            <v>#N/A N.A.</v>
          </cell>
          <cell r="J89" t="str">
            <v>#N/A N.A.</v>
          </cell>
          <cell r="K89" t="str">
            <v>#N/A N.A.</v>
          </cell>
          <cell r="L89">
            <v>39976</v>
          </cell>
          <cell r="M89" t="str">
            <v>#N/A N.A.</v>
          </cell>
          <cell r="N89" t="str">
            <v>#N/A N.A.</v>
          </cell>
          <cell r="O89" t="str">
            <v>#N/A N.A.</v>
          </cell>
          <cell r="P89">
            <v>39976</v>
          </cell>
          <cell r="Q89">
            <v>100.125</v>
          </cell>
          <cell r="R89">
            <v>-33.58</v>
          </cell>
          <cell r="S89">
            <v>52.280999999999999</v>
          </cell>
          <cell r="T89">
            <v>39976</v>
          </cell>
          <cell r="U89">
            <v>103.09690000000001</v>
          </cell>
          <cell r="V89">
            <v>6.9870000000000001</v>
          </cell>
          <cell r="W89">
            <v>7.0369999999999999</v>
          </cell>
          <cell r="X89">
            <v>39976</v>
          </cell>
          <cell r="Y89">
            <v>109.5</v>
          </cell>
          <cell r="Z89">
            <v>1.444</v>
          </cell>
          <cell r="AA89">
            <v>1.444</v>
          </cell>
          <cell r="AB89">
            <v>39976</v>
          </cell>
          <cell r="AC89">
            <v>107.624</v>
          </cell>
          <cell r="AD89">
            <v>5.2720000000000002</v>
          </cell>
          <cell r="AE89">
            <v>5.3970000000000002</v>
          </cell>
          <cell r="AF89">
            <v>39976</v>
          </cell>
          <cell r="AG89">
            <v>114.065</v>
          </cell>
          <cell r="AH89">
            <v>3.88</v>
          </cell>
          <cell r="AI89">
            <v>4</v>
          </cell>
          <cell r="AJ89">
            <v>39976</v>
          </cell>
          <cell r="AK89">
            <v>114.4</v>
          </cell>
          <cell r="AL89">
            <v>4.101</v>
          </cell>
          <cell r="AM89">
            <v>4.101</v>
          </cell>
          <cell r="AN89">
            <v>39976</v>
          </cell>
          <cell r="AO89">
            <v>119.65</v>
          </cell>
          <cell r="AP89">
            <v>4.7149999999999999</v>
          </cell>
          <cell r="AQ89">
            <v>4.7149999999999999</v>
          </cell>
          <cell r="AU89">
            <v>39976</v>
          </cell>
          <cell r="AV89">
            <v>113.25</v>
          </cell>
          <cell r="AW89">
            <v>5.4359999999999999</v>
          </cell>
          <cell r="AX89">
            <v>5.4359999999999999</v>
          </cell>
          <cell r="AY89">
            <v>39976</v>
          </cell>
          <cell r="AZ89">
            <v>117.218</v>
          </cell>
          <cell r="BA89">
            <v>8.3719999999999999</v>
          </cell>
          <cell r="BB89">
            <v>8.3840000000000003</v>
          </cell>
          <cell r="BC89">
            <v>39976</v>
          </cell>
          <cell r="BD89">
            <v>96.75</v>
          </cell>
          <cell r="BE89">
            <v>2.9870000000000001</v>
          </cell>
          <cell r="BF89">
            <v>2.9870000000000001</v>
          </cell>
          <cell r="BG89">
            <v>39976</v>
          </cell>
          <cell r="BH89">
            <v>112.595</v>
          </cell>
          <cell r="BI89">
            <v>6.3490000000000002</v>
          </cell>
          <cell r="BJ89">
            <v>6.4359999999999999</v>
          </cell>
          <cell r="BO89">
            <v>39976</v>
          </cell>
          <cell r="BP89">
            <v>115.316</v>
          </cell>
          <cell r="BQ89">
            <v>6.0339999999999998</v>
          </cell>
          <cell r="BR89">
            <v>6.0339999999999998</v>
          </cell>
          <cell r="BS89">
            <v>39976</v>
          </cell>
          <cell r="BT89">
            <v>107.75</v>
          </cell>
          <cell r="BU89">
            <v>6.0860000000000003</v>
          </cell>
          <cell r="BV89">
            <v>6.0860000000000003</v>
          </cell>
          <cell r="BW89">
            <v>39976</v>
          </cell>
          <cell r="BX89">
            <v>136</v>
          </cell>
          <cell r="BY89">
            <v>6.9249999999999998</v>
          </cell>
          <cell r="BZ89">
            <v>6.9249999999999998</v>
          </cell>
          <cell r="CA89">
            <v>39976</v>
          </cell>
          <cell r="CB89">
            <v>109</v>
          </cell>
          <cell r="CC89">
            <v>7.1340000000000003</v>
          </cell>
          <cell r="CD89">
            <v>7.1340000000000003</v>
          </cell>
          <cell r="CE89">
            <v>39976</v>
          </cell>
          <cell r="CF89">
            <v>107.98399999999999</v>
          </cell>
          <cell r="CG89">
            <v>7.5469999999999997</v>
          </cell>
          <cell r="CH89">
            <v>7.5969999999999995</v>
          </cell>
          <cell r="CI89">
            <v>39976</v>
          </cell>
          <cell r="CJ89">
            <v>92.790999999999997</v>
          </cell>
          <cell r="CK89">
            <v>10.771000000000001</v>
          </cell>
          <cell r="CL89">
            <v>10.803000000000001</v>
          </cell>
          <cell r="CM89">
            <v>39976</v>
          </cell>
          <cell r="CN89">
            <v>148.42099999999999</v>
          </cell>
          <cell r="CO89">
            <v>7.125</v>
          </cell>
          <cell r="CP89">
            <v>7.125</v>
          </cell>
          <cell r="CQ89">
            <v>39976</v>
          </cell>
          <cell r="CR89">
            <v>129.5</v>
          </cell>
          <cell r="CS89">
            <v>7.6539999999999999</v>
          </cell>
          <cell r="CT89">
            <v>7.6539999999999999</v>
          </cell>
          <cell r="CU89">
            <v>39976</v>
          </cell>
          <cell r="CV89">
            <v>100.91500000000001</v>
          </cell>
          <cell r="CW89">
            <v>7.2969999999999997</v>
          </cell>
          <cell r="CX89">
            <v>7.32</v>
          </cell>
          <cell r="CY89">
            <v>39976</v>
          </cell>
          <cell r="CZ89">
            <v>105.7</v>
          </cell>
          <cell r="DA89">
            <v>6.5720000000000001</v>
          </cell>
          <cell r="DB89">
            <v>6.5720000000000001</v>
          </cell>
        </row>
        <row r="90">
          <cell r="D90">
            <v>39977</v>
          </cell>
          <cell r="E90" t="str">
            <v>#N/A N.A.</v>
          </cell>
          <cell r="F90" t="str">
            <v>#N/A N.A.</v>
          </cell>
          <cell r="G90" t="str">
            <v>#N/A N.A.</v>
          </cell>
          <cell r="H90">
            <v>39977</v>
          </cell>
          <cell r="I90" t="str">
            <v>#N/A N.A.</v>
          </cell>
          <cell r="J90" t="str">
            <v>#N/A N.A.</v>
          </cell>
          <cell r="K90" t="str">
            <v>#N/A N.A.</v>
          </cell>
          <cell r="L90">
            <v>39977</v>
          </cell>
          <cell r="M90" t="str">
            <v>#N/A N.A.</v>
          </cell>
          <cell r="N90" t="str">
            <v>#N/A N.A.</v>
          </cell>
          <cell r="O90" t="str">
            <v>#N/A N.A.</v>
          </cell>
          <cell r="P90">
            <v>39977</v>
          </cell>
          <cell r="Q90">
            <v>100.125</v>
          </cell>
          <cell r="R90">
            <v>-33.58</v>
          </cell>
          <cell r="S90">
            <v>52.280999999999999</v>
          </cell>
          <cell r="T90">
            <v>39977</v>
          </cell>
          <cell r="U90">
            <v>103.09690000000001</v>
          </cell>
          <cell r="V90">
            <v>6.9870000000000001</v>
          </cell>
          <cell r="W90">
            <v>7.0369999999999999</v>
          </cell>
          <cell r="X90">
            <v>39977</v>
          </cell>
          <cell r="Y90">
            <v>109.5</v>
          </cell>
          <cell r="Z90">
            <v>1.444</v>
          </cell>
          <cell r="AA90">
            <v>1.444</v>
          </cell>
          <cell r="AB90">
            <v>39977</v>
          </cell>
          <cell r="AC90">
            <v>107.624</v>
          </cell>
          <cell r="AD90">
            <v>5.2720000000000002</v>
          </cell>
          <cell r="AE90">
            <v>5.3970000000000002</v>
          </cell>
          <cell r="AF90">
            <v>39977</v>
          </cell>
          <cell r="AG90">
            <v>114.065</v>
          </cell>
          <cell r="AH90">
            <v>3.88</v>
          </cell>
          <cell r="AI90">
            <v>4</v>
          </cell>
          <cell r="AJ90">
            <v>39977</v>
          </cell>
          <cell r="AK90">
            <v>114.4</v>
          </cell>
          <cell r="AL90">
            <v>4.101</v>
          </cell>
          <cell r="AM90">
            <v>4.101</v>
          </cell>
          <cell r="AN90">
            <v>39977</v>
          </cell>
          <cell r="AO90">
            <v>119.65</v>
          </cell>
          <cell r="AP90">
            <v>4.7149999999999999</v>
          </cell>
          <cell r="AQ90">
            <v>4.7149999999999999</v>
          </cell>
          <cell r="AU90">
            <v>39977</v>
          </cell>
          <cell r="AV90">
            <v>113.25</v>
          </cell>
          <cell r="AW90">
            <v>5.4359999999999999</v>
          </cell>
          <cell r="AX90">
            <v>5.4359999999999999</v>
          </cell>
          <cell r="AY90">
            <v>39977</v>
          </cell>
          <cell r="AZ90">
            <v>117.218</v>
          </cell>
          <cell r="BA90">
            <v>8.3719999999999999</v>
          </cell>
          <cell r="BB90">
            <v>8.3840000000000003</v>
          </cell>
          <cell r="BC90">
            <v>39977</v>
          </cell>
          <cell r="BD90">
            <v>96.75</v>
          </cell>
          <cell r="BE90">
            <v>2.9870000000000001</v>
          </cell>
          <cell r="BF90">
            <v>2.9870000000000001</v>
          </cell>
          <cell r="BG90">
            <v>39977</v>
          </cell>
          <cell r="BH90">
            <v>112.595</v>
          </cell>
          <cell r="BI90">
            <v>6.3490000000000002</v>
          </cell>
          <cell r="BJ90">
            <v>6.4359999999999999</v>
          </cell>
          <cell r="BO90">
            <v>39977</v>
          </cell>
          <cell r="BP90">
            <v>115.316</v>
          </cell>
          <cell r="BQ90">
            <v>6.0339999999999998</v>
          </cell>
          <cell r="BR90">
            <v>6.0339999999999998</v>
          </cell>
          <cell r="BS90">
            <v>39977</v>
          </cell>
          <cell r="BT90">
            <v>107.75</v>
          </cell>
          <cell r="BU90">
            <v>6.0860000000000003</v>
          </cell>
          <cell r="BV90">
            <v>6.0860000000000003</v>
          </cell>
          <cell r="BW90">
            <v>39977</v>
          </cell>
          <cell r="BX90">
            <v>136</v>
          </cell>
          <cell r="BY90">
            <v>6.9249999999999998</v>
          </cell>
          <cell r="BZ90">
            <v>6.9249999999999998</v>
          </cell>
          <cell r="CA90">
            <v>39977</v>
          </cell>
          <cell r="CB90">
            <v>109</v>
          </cell>
          <cell r="CC90">
            <v>7.1340000000000003</v>
          </cell>
          <cell r="CD90">
            <v>7.1340000000000003</v>
          </cell>
          <cell r="CE90">
            <v>39977</v>
          </cell>
          <cell r="CF90">
            <v>107.98399999999999</v>
          </cell>
          <cell r="CG90">
            <v>7.5469999999999997</v>
          </cell>
          <cell r="CH90">
            <v>7.5969999999999995</v>
          </cell>
          <cell r="CI90">
            <v>39977</v>
          </cell>
          <cell r="CJ90">
            <v>92.790999999999997</v>
          </cell>
          <cell r="CK90">
            <v>10.771000000000001</v>
          </cell>
          <cell r="CL90">
            <v>10.803000000000001</v>
          </cell>
          <cell r="CM90">
            <v>39977</v>
          </cell>
          <cell r="CN90">
            <v>148.42099999999999</v>
          </cell>
          <cell r="CO90">
            <v>7.125</v>
          </cell>
          <cell r="CP90">
            <v>7.125</v>
          </cell>
          <cell r="CQ90">
            <v>39977</v>
          </cell>
          <cell r="CR90">
            <v>129.5</v>
          </cell>
          <cell r="CS90">
            <v>7.6539999999999999</v>
          </cell>
          <cell r="CT90">
            <v>7.6539999999999999</v>
          </cell>
          <cell r="CU90">
            <v>39977</v>
          </cell>
          <cell r="CV90">
            <v>100.91500000000001</v>
          </cell>
          <cell r="CW90">
            <v>7.2969999999999997</v>
          </cell>
          <cell r="CX90">
            <v>7.32</v>
          </cell>
          <cell r="CY90">
            <v>39977</v>
          </cell>
          <cell r="CZ90">
            <v>105.7</v>
          </cell>
          <cell r="DA90">
            <v>6.5720000000000001</v>
          </cell>
          <cell r="DB90">
            <v>6.5720000000000001</v>
          </cell>
        </row>
        <row r="91">
          <cell r="D91">
            <v>39978</v>
          </cell>
          <cell r="E91" t="str">
            <v>#N/A N.A.</v>
          </cell>
          <cell r="F91" t="str">
            <v>#N/A N.A.</v>
          </cell>
          <cell r="G91" t="str">
            <v>#N/A N.A.</v>
          </cell>
          <cell r="H91">
            <v>39978</v>
          </cell>
          <cell r="I91" t="str">
            <v>#N/A N.A.</v>
          </cell>
          <cell r="J91" t="str">
            <v>#N/A N.A.</v>
          </cell>
          <cell r="K91" t="str">
            <v>#N/A N.A.</v>
          </cell>
          <cell r="L91">
            <v>39978</v>
          </cell>
          <cell r="M91" t="str">
            <v>#N/A N.A.</v>
          </cell>
          <cell r="N91" t="str">
            <v>#N/A N.A.</v>
          </cell>
          <cell r="O91" t="str">
            <v>#N/A N.A.</v>
          </cell>
          <cell r="P91">
            <v>39978</v>
          </cell>
          <cell r="Q91">
            <v>100.125</v>
          </cell>
          <cell r="R91">
            <v>-33.58</v>
          </cell>
          <cell r="S91">
            <v>52.280999999999999</v>
          </cell>
          <cell r="T91">
            <v>39978</v>
          </cell>
          <cell r="U91">
            <v>103.09690000000001</v>
          </cell>
          <cell r="V91">
            <v>6.9870000000000001</v>
          </cell>
          <cell r="W91">
            <v>7.0369999999999999</v>
          </cell>
          <cell r="X91">
            <v>39978</v>
          </cell>
          <cell r="Y91">
            <v>109.5</v>
          </cell>
          <cell r="Z91">
            <v>1.444</v>
          </cell>
          <cell r="AA91">
            <v>1.444</v>
          </cell>
          <cell r="AB91">
            <v>39978</v>
          </cell>
          <cell r="AC91">
            <v>107.624</v>
          </cell>
          <cell r="AD91">
            <v>5.2720000000000002</v>
          </cell>
          <cell r="AE91">
            <v>5.3970000000000002</v>
          </cell>
          <cell r="AF91">
            <v>39978</v>
          </cell>
          <cell r="AG91">
            <v>114.065</v>
          </cell>
          <cell r="AH91">
            <v>3.88</v>
          </cell>
          <cell r="AI91">
            <v>4</v>
          </cell>
          <cell r="AJ91">
            <v>39978</v>
          </cell>
          <cell r="AK91">
            <v>114.4</v>
          </cell>
          <cell r="AL91">
            <v>4.101</v>
          </cell>
          <cell r="AM91">
            <v>4.101</v>
          </cell>
          <cell r="AN91">
            <v>39978</v>
          </cell>
          <cell r="AO91">
            <v>119.65</v>
          </cell>
          <cell r="AP91">
            <v>4.7149999999999999</v>
          </cell>
          <cell r="AQ91">
            <v>4.7149999999999999</v>
          </cell>
          <cell r="AU91">
            <v>39978</v>
          </cell>
          <cell r="AV91">
            <v>113.25</v>
          </cell>
          <cell r="AW91">
            <v>5.4359999999999999</v>
          </cell>
          <cell r="AX91">
            <v>5.4359999999999999</v>
          </cell>
          <cell r="AY91">
            <v>39978</v>
          </cell>
          <cell r="AZ91">
            <v>117.218</v>
          </cell>
          <cell r="BA91">
            <v>8.3719999999999999</v>
          </cell>
          <cell r="BB91">
            <v>8.3840000000000003</v>
          </cell>
          <cell r="BC91">
            <v>39978</v>
          </cell>
          <cell r="BD91">
            <v>96.75</v>
          </cell>
          <cell r="BE91">
            <v>2.9870000000000001</v>
          </cell>
          <cell r="BF91">
            <v>2.9870000000000001</v>
          </cell>
          <cell r="BG91">
            <v>39978</v>
          </cell>
          <cell r="BH91">
            <v>112.595</v>
          </cell>
          <cell r="BI91">
            <v>6.3490000000000002</v>
          </cell>
          <cell r="BJ91">
            <v>6.4359999999999999</v>
          </cell>
          <cell r="BO91">
            <v>39978</v>
          </cell>
          <cell r="BP91">
            <v>115.316</v>
          </cell>
          <cell r="BQ91">
            <v>6.0339999999999998</v>
          </cell>
          <cell r="BR91">
            <v>6.0339999999999998</v>
          </cell>
          <cell r="BS91">
            <v>39978</v>
          </cell>
          <cell r="BT91">
            <v>107.75</v>
          </cell>
          <cell r="BU91">
            <v>6.0860000000000003</v>
          </cell>
          <cell r="BV91">
            <v>6.0860000000000003</v>
          </cell>
          <cell r="BW91">
            <v>39978</v>
          </cell>
          <cell r="BX91">
            <v>136</v>
          </cell>
          <cell r="BY91">
            <v>6.9249999999999998</v>
          </cell>
          <cell r="BZ91">
            <v>6.9249999999999998</v>
          </cell>
          <cell r="CA91">
            <v>39978</v>
          </cell>
          <cell r="CB91">
            <v>109</v>
          </cell>
          <cell r="CC91">
            <v>7.1340000000000003</v>
          </cell>
          <cell r="CD91">
            <v>7.1340000000000003</v>
          </cell>
          <cell r="CE91">
            <v>39978</v>
          </cell>
          <cell r="CF91">
            <v>107.98399999999999</v>
          </cell>
          <cell r="CG91">
            <v>7.5469999999999997</v>
          </cell>
          <cell r="CH91">
            <v>7.5969999999999995</v>
          </cell>
          <cell r="CI91">
            <v>39978</v>
          </cell>
          <cell r="CJ91">
            <v>92.790999999999997</v>
          </cell>
          <cell r="CK91">
            <v>10.771000000000001</v>
          </cell>
          <cell r="CL91">
            <v>10.803000000000001</v>
          </cell>
          <cell r="CM91">
            <v>39978</v>
          </cell>
          <cell r="CN91">
            <v>148.42099999999999</v>
          </cell>
          <cell r="CO91">
            <v>7.125</v>
          </cell>
          <cell r="CP91">
            <v>7.125</v>
          </cell>
          <cell r="CQ91">
            <v>39978</v>
          </cell>
          <cell r="CR91">
            <v>129.5</v>
          </cell>
          <cell r="CS91">
            <v>7.6539999999999999</v>
          </cell>
          <cell r="CT91">
            <v>7.6539999999999999</v>
          </cell>
          <cell r="CU91">
            <v>39978</v>
          </cell>
          <cell r="CV91">
            <v>100.91500000000001</v>
          </cell>
          <cell r="CW91">
            <v>7.2969999999999997</v>
          </cell>
          <cell r="CX91">
            <v>7.32</v>
          </cell>
          <cell r="CY91">
            <v>39978</v>
          </cell>
          <cell r="CZ91">
            <v>105.7</v>
          </cell>
          <cell r="DA91">
            <v>6.5720000000000001</v>
          </cell>
          <cell r="DB91">
            <v>6.5720000000000001</v>
          </cell>
        </row>
        <row r="92">
          <cell r="D92">
            <v>39979</v>
          </cell>
          <cell r="E92" t="str">
            <v>#N/A N.A.</v>
          </cell>
          <cell r="F92" t="str">
            <v>#N/A N.A.</v>
          </cell>
          <cell r="G92" t="str">
            <v>#N/A N.A.</v>
          </cell>
          <cell r="H92">
            <v>39979</v>
          </cell>
          <cell r="I92" t="str">
            <v>#N/A N.A.</v>
          </cell>
          <cell r="J92" t="str">
            <v>#N/A N.A.</v>
          </cell>
          <cell r="K92" t="str">
            <v>#N/A N.A.</v>
          </cell>
          <cell r="L92">
            <v>39979</v>
          </cell>
          <cell r="M92" t="str">
            <v>#N/A N.A.</v>
          </cell>
          <cell r="N92" t="str">
            <v>#N/A N.A.</v>
          </cell>
          <cell r="O92" t="str">
            <v>#N/A N.A.</v>
          </cell>
          <cell r="P92">
            <v>39979</v>
          </cell>
          <cell r="Q92">
            <v>100.125</v>
          </cell>
          <cell r="R92">
            <v>-33.58</v>
          </cell>
          <cell r="S92">
            <v>52.280999999999999</v>
          </cell>
          <cell r="T92">
            <v>39979</v>
          </cell>
          <cell r="U92">
            <v>103.09690000000001</v>
          </cell>
          <cell r="V92">
            <v>6.9870000000000001</v>
          </cell>
          <cell r="W92">
            <v>7.0369999999999999</v>
          </cell>
          <cell r="X92">
            <v>39979</v>
          </cell>
          <cell r="Y92">
            <v>109.5</v>
          </cell>
          <cell r="Z92">
            <v>1.4219999999999999</v>
          </cell>
          <cell r="AA92">
            <v>1.4219999999999999</v>
          </cell>
          <cell r="AB92">
            <v>39979</v>
          </cell>
          <cell r="AC92">
            <v>107.625</v>
          </cell>
          <cell r="AD92">
            <v>5.2649999999999997</v>
          </cell>
          <cell r="AE92">
            <v>5.39</v>
          </cell>
          <cell r="AF92">
            <v>39979</v>
          </cell>
          <cell r="AG92">
            <v>114.056</v>
          </cell>
          <cell r="AH92">
            <v>3.8740000000000001</v>
          </cell>
          <cell r="AI92">
            <v>3.9950000000000001</v>
          </cell>
          <cell r="AJ92">
            <v>39979</v>
          </cell>
          <cell r="AK92">
            <v>114.4</v>
          </cell>
          <cell r="AL92">
            <v>4.0960000000000001</v>
          </cell>
          <cell r="AM92">
            <v>4.0960000000000001</v>
          </cell>
          <cell r="AN92">
            <v>39979</v>
          </cell>
          <cell r="AO92">
            <v>119.65</v>
          </cell>
          <cell r="AP92">
            <v>4.7110000000000003</v>
          </cell>
          <cell r="AQ92">
            <v>4.7110000000000003</v>
          </cell>
          <cell r="AU92">
            <v>39979</v>
          </cell>
          <cell r="AV92">
            <v>113.25</v>
          </cell>
          <cell r="AW92">
            <v>5.4349999999999996</v>
          </cell>
          <cell r="AX92">
            <v>5.4349999999999996</v>
          </cell>
          <cell r="AY92">
            <v>39979</v>
          </cell>
          <cell r="AZ92">
            <v>117.218</v>
          </cell>
          <cell r="BA92">
            <v>8.3719999999999999</v>
          </cell>
          <cell r="BB92">
            <v>8.3840000000000003</v>
          </cell>
          <cell r="BC92">
            <v>39979</v>
          </cell>
          <cell r="BD92">
            <v>96.6</v>
          </cell>
          <cell r="BE92">
            <v>3.0030000000000001</v>
          </cell>
          <cell r="BF92">
            <v>3.0030000000000001</v>
          </cell>
          <cell r="BG92">
            <v>39979</v>
          </cell>
          <cell r="BH92">
            <v>112.452</v>
          </cell>
          <cell r="BI92">
            <v>6.3730000000000002</v>
          </cell>
          <cell r="BJ92">
            <v>6.46</v>
          </cell>
          <cell r="BO92">
            <v>39979</v>
          </cell>
          <cell r="BP92">
            <v>115.03</v>
          </cell>
          <cell r="BQ92">
            <v>6.0780000000000003</v>
          </cell>
          <cell r="BR92">
            <v>6.0780000000000003</v>
          </cell>
          <cell r="BS92">
            <v>39979</v>
          </cell>
          <cell r="BT92">
            <v>107</v>
          </cell>
          <cell r="BU92">
            <v>6.2050000000000001</v>
          </cell>
          <cell r="BV92">
            <v>6.2050000000000001</v>
          </cell>
          <cell r="BW92">
            <v>39979</v>
          </cell>
          <cell r="BX92">
            <v>136.5</v>
          </cell>
          <cell r="BY92">
            <v>6.87</v>
          </cell>
          <cell r="BZ92">
            <v>6.87</v>
          </cell>
          <cell r="CA92">
            <v>39979</v>
          </cell>
          <cell r="CB92">
            <v>108.75</v>
          </cell>
          <cell r="CC92">
            <v>7.16</v>
          </cell>
          <cell r="CD92">
            <v>7.16</v>
          </cell>
          <cell r="CE92">
            <v>39979</v>
          </cell>
          <cell r="CF92">
            <v>108.303</v>
          </cell>
          <cell r="CG92">
            <v>7.516</v>
          </cell>
          <cell r="CH92">
            <v>7.5650000000000004</v>
          </cell>
          <cell r="CI92">
            <v>39979</v>
          </cell>
          <cell r="CJ92">
            <v>92.790999999999997</v>
          </cell>
          <cell r="CK92">
            <v>10.771000000000001</v>
          </cell>
          <cell r="CL92">
            <v>10.803000000000001</v>
          </cell>
          <cell r="CM92">
            <v>39979</v>
          </cell>
          <cell r="CN92">
            <v>148.52500000000001</v>
          </cell>
          <cell r="CO92">
            <v>7.117</v>
          </cell>
          <cell r="CP92">
            <v>7.117</v>
          </cell>
          <cell r="CQ92">
            <v>39979</v>
          </cell>
          <cell r="CR92">
            <v>130</v>
          </cell>
          <cell r="CS92">
            <v>7.617</v>
          </cell>
          <cell r="CT92">
            <v>7.617</v>
          </cell>
          <cell r="CU92">
            <v>39979</v>
          </cell>
          <cell r="CV92">
            <v>100.97</v>
          </cell>
          <cell r="CW92">
            <v>7.2919999999999998</v>
          </cell>
          <cell r="CX92">
            <v>7.3339999999999996</v>
          </cell>
          <cell r="CY92">
            <v>39979</v>
          </cell>
          <cell r="CZ92">
            <v>105.7</v>
          </cell>
          <cell r="DA92">
            <v>6.5720000000000001</v>
          </cell>
          <cell r="DB92">
            <v>6.5720000000000001</v>
          </cell>
        </row>
        <row r="93">
          <cell r="D93">
            <v>39980</v>
          </cell>
          <cell r="E93" t="str">
            <v>#N/A N.A.</v>
          </cell>
          <cell r="F93" t="str">
            <v>#N/A N.A.</v>
          </cell>
          <cell r="G93" t="str">
            <v>#N/A N.A.</v>
          </cell>
          <cell r="H93">
            <v>39980</v>
          </cell>
          <cell r="I93" t="str">
            <v>#N/A N.A.</v>
          </cell>
          <cell r="J93" t="str">
            <v>#N/A N.A.</v>
          </cell>
          <cell r="K93" t="str">
            <v>#N/A N.A.</v>
          </cell>
          <cell r="L93">
            <v>39980</v>
          </cell>
          <cell r="M93" t="str">
            <v>#N/A N.A.</v>
          </cell>
          <cell r="N93" t="str">
            <v>#N/A N.A.</v>
          </cell>
          <cell r="O93" t="str">
            <v>#N/A N.A.</v>
          </cell>
          <cell r="P93">
            <v>39980</v>
          </cell>
          <cell r="Q93">
            <v>100.125</v>
          </cell>
          <cell r="R93">
            <v>-33.58</v>
          </cell>
          <cell r="S93">
            <v>52.280999999999999</v>
          </cell>
          <cell r="T93">
            <v>39980</v>
          </cell>
          <cell r="U93">
            <v>103.09690000000001</v>
          </cell>
          <cell r="V93">
            <v>6.9870000000000001</v>
          </cell>
          <cell r="W93">
            <v>7.0369999999999999</v>
          </cell>
          <cell r="X93">
            <v>39980</v>
          </cell>
          <cell r="Y93">
            <v>109.5</v>
          </cell>
          <cell r="Z93">
            <v>1.4</v>
          </cell>
          <cell r="AA93">
            <v>1.4</v>
          </cell>
          <cell r="AB93">
            <v>39980</v>
          </cell>
          <cell r="AC93">
            <v>107.65600000000001</v>
          </cell>
          <cell r="AD93">
            <v>5.242</v>
          </cell>
          <cell r="AE93">
            <v>5.3639999999999999</v>
          </cell>
          <cell r="AF93">
            <v>39980</v>
          </cell>
          <cell r="AG93">
            <v>114.078</v>
          </cell>
          <cell r="AH93">
            <v>3.8540000000000001</v>
          </cell>
          <cell r="AI93">
            <v>3.9750000000000001</v>
          </cell>
          <cell r="AJ93">
            <v>39980</v>
          </cell>
          <cell r="AK93">
            <v>113.85</v>
          </cell>
          <cell r="AL93">
            <v>4.298</v>
          </cell>
          <cell r="AM93">
            <v>4.298</v>
          </cell>
          <cell r="AN93">
            <v>39980</v>
          </cell>
          <cell r="AO93">
            <v>119</v>
          </cell>
          <cell r="AP93">
            <v>4.8860000000000001</v>
          </cell>
          <cell r="AQ93">
            <v>4.8860000000000001</v>
          </cell>
          <cell r="AU93">
            <v>39980</v>
          </cell>
          <cell r="AV93">
            <v>113.6</v>
          </cell>
          <cell r="AW93">
            <v>5.3650000000000002</v>
          </cell>
          <cell r="AX93">
            <v>5.3650000000000002</v>
          </cell>
          <cell r="AY93">
            <v>39980</v>
          </cell>
          <cell r="AZ93">
            <v>117.218</v>
          </cell>
          <cell r="BA93">
            <v>8.3719999999999999</v>
          </cell>
          <cell r="BB93">
            <v>8.3840000000000003</v>
          </cell>
          <cell r="BC93">
            <v>39980</v>
          </cell>
          <cell r="BD93">
            <v>96</v>
          </cell>
          <cell r="BE93">
            <v>3.1059999999999999</v>
          </cell>
          <cell r="BF93">
            <v>3.1059999999999999</v>
          </cell>
          <cell r="BG93">
            <v>39980</v>
          </cell>
          <cell r="BH93">
            <v>112.667</v>
          </cell>
          <cell r="BI93">
            <v>6.335</v>
          </cell>
          <cell r="BJ93">
            <v>6.4219999999999997</v>
          </cell>
          <cell r="BO93">
            <v>39980</v>
          </cell>
          <cell r="BP93">
            <v>114.337</v>
          </cell>
          <cell r="BQ93">
            <v>6.1870000000000003</v>
          </cell>
          <cell r="BR93">
            <v>6.1870000000000003</v>
          </cell>
          <cell r="BS93">
            <v>39980</v>
          </cell>
          <cell r="BT93">
            <v>106.25</v>
          </cell>
          <cell r="BU93">
            <v>6.3250000000000002</v>
          </cell>
          <cell r="BV93">
            <v>6.3250000000000002</v>
          </cell>
          <cell r="BW93">
            <v>39980</v>
          </cell>
          <cell r="BX93">
            <v>135.75</v>
          </cell>
          <cell r="BY93">
            <v>6.95</v>
          </cell>
          <cell r="BZ93">
            <v>6.95</v>
          </cell>
          <cell r="CA93">
            <v>39980</v>
          </cell>
          <cell r="CB93">
            <v>108.25</v>
          </cell>
          <cell r="CC93">
            <v>7.2119999999999997</v>
          </cell>
          <cell r="CD93">
            <v>7.2119999999999997</v>
          </cell>
          <cell r="CE93">
            <v>39980</v>
          </cell>
          <cell r="CF93">
            <v>110.875</v>
          </cell>
          <cell r="CG93">
            <v>7.27</v>
          </cell>
          <cell r="CH93">
            <v>7.3170000000000002</v>
          </cell>
          <cell r="CI93">
            <v>39980</v>
          </cell>
          <cell r="CJ93">
            <v>92.790999999999997</v>
          </cell>
          <cell r="CK93">
            <v>10.771000000000001</v>
          </cell>
          <cell r="CL93">
            <v>10.803000000000001</v>
          </cell>
          <cell r="CM93">
            <v>39980</v>
          </cell>
          <cell r="CN93">
            <v>147.86799999999999</v>
          </cell>
          <cell r="CO93">
            <v>7.1639999999999997</v>
          </cell>
          <cell r="CP93">
            <v>7.1639999999999997</v>
          </cell>
          <cell r="CQ93">
            <v>39980</v>
          </cell>
          <cell r="CR93">
            <v>128.5</v>
          </cell>
          <cell r="CS93">
            <v>7.7290000000000001</v>
          </cell>
          <cell r="CT93">
            <v>7.7290000000000001</v>
          </cell>
          <cell r="CU93">
            <v>39980</v>
          </cell>
          <cell r="CV93">
            <v>100.964</v>
          </cell>
          <cell r="CW93">
            <v>7.2930000000000001</v>
          </cell>
          <cell r="CX93">
            <v>7.3339999999999996</v>
          </cell>
          <cell r="CY93">
            <v>39980</v>
          </cell>
          <cell r="CZ93">
            <v>104.95</v>
          </cell>
          <cell r="DA93">
            <v>6.6740000000000004</v>
          </cell>
          <cell r="DB93">
            <v>6.6740000000000004</v>
          </cell>
        </row>
        <row r="94">
          <cell r="D94">
            <v>39981</v>
          </cell>
          <cell r="E94" t="str">
            <v>#N/A N.A.</v>
          </cell>
          <cell r="F94" t="str">
            <v>#N/A N.A.</v>
          </cell>
          <cell r="G94" t="str">
            <v>#N/A N.A.</v>
          </cell>
          <cell r="H94">
            <v>39981</v>
          </cell>
          <cell r="I94" t="str">
            <v>#N/A N.A.</v>
          </cell>
          <cell r="J94" t="str">
            <v>#N/A N.A.</v>
          </cell>
          <cell r="K94" t="str">
            <v>#N/A N.A.</v>
          </cell>
          <cell r="L94">
            <v>39981</v>
          </cell>
          <cell r="M94" t="str">
            <v>#N/A N.A.</v>
          </cell>
          <cell r="N94" t="str">
            <v>#N/A N.A.</v>
          </cell>
          <cell r="O94" t="str">
            <v>#N/A N.A.</v>
          </cell>
          <cell r="P94">
            <v>39981</v>
          </cell>
          <cell r="Q94">
            <v>100.125</v>
          </cell>
          <cell r="R94">
            <v>-33.58</v>
          </cell>
          <cell r="S94">
            <v>52.280999999999999</v>
          </cell>
          <cell r="T94">
            <v>39981</v>
          </cell>
          <cell r="U94">
            <v>103.09690000000001</v>
          </cell>
          <cell r="V94">
            <v>6.9870000000000001</v>
          </cell>
          <cell r="W94">
            <v>7.0369999999999999</v>
          </cell>
          <cell r="X94">
            <v>39981</v>
          </cell>
          <cell r="Y94">
            <v>109.25</v>
          </cell>
          <cell r="Z94">
            <v>1.5590000000000002</v>
          </cell>
          <cell r="AA94">
            <v>1.5590000000000002</v>
          </cell>
          <cell r="AB94">
            <v>39981</v>
          </cell>
          <cell r="AC94">
            <v>107.473</v>
          </cell>
          <cell r="AD94">
            <v>5.3250000000000002</v>
          </cell>
          <cell r="AE94">
            <v>5.45</v>
          </cell>
          <cell r="AF94">
            <v>39981</v>
          </cell>
          <cell r="AG94">
            <v>114.053</v>
          </cell>
          <cell r="AH94">
            <v>3.8380000000000001</v>
          </cell>
          <cell r="AI94">
            <v>3.9580000000000002</v>
          </cell>
          <cell r="AJ94">
            <v>39981</v>
          </cell>
          <cell r="AK94">
            <v>114</v>
          </cell>
          <cell r="AL94">
            <v>4.2249999999999996</v>
          </cell>
          <cell r="AM94">
            <v>4.2249999999999996</v>
          </cell>
          <cell r="AN94">
            <v>39981</v>
          </cell>
          <cell r="AO94">
            <v>119</v>
          </cell>
          <cell r="AP94">
            <v>4.875</v>
          </cell>
          <cell r="AQ94">
            <v>4.875</v>
          </cell>
          <cell r="AU94">
            <v>39981</v>
          </cell>
          <cell r="AV94">
            <v>113.5</v>
          </cell>
          <cell r="AW94">
            <v>5.3819999999999997</v>
          </cell>
          <cell r="AX94">
            <v>5.3819999999999997</v>
          </cell>
          <cell r="AY94">
            <v>39981</v>
          </cell>
          <cell r="AZ94">
            <v>115.206</v>
          </cell>
          <cell r="BA94">
            <v>8.7469999999999999</v>
          </cell>
          <cell r="BB94">
            <v>8.7590000000000003</v>
          </cell>
          <cell r="BC94">
            <v>39981</v>
          </cell>
          <cell r="BD94">
            <v>96</v>
          </cell>
          <cell r="BE94">
            <v>3.1040000000000001</v>
          </cell>
          <cell r="BF94">
            <v>3.1040000000000001</v>
          </cell>
          <cell r="BG94">
            <v>39981</v>
          </cell>
          <cell r="BH94">
            <v>111.77</v>
          </cell>
          <cell r="BI94">
            <v>6.4889999999999999</v>
          </cell>
          <cell r="BJ94">
            <v>6.577</v>
          </cell>
          <cell r="BO94">
            <v>39981</v>
          </cell>
          <cell r="BP94">
            <v>114.08499999999999</v>
          </cell>
          <cell r="BQ94">
            <v>6.2249999999999996</v>
          </cell>
          <cell r="BR94">
            <v>6.2249999999999996</v>
          </cell>
          <cell r="BS94">
            <v>39981</v>
          </cell>
          <cell r="BT94">
            <v>106</v>
          </cell>
          <cell r="BU94">
            <v>6.3650000000000002</v>
          </cell>
          <cell r="BV94">
            <v>6.3650000000000002</v>
          </cell>
          <cell r="BW94">
            <v>39981</v>
          </cell>
          <cell r="BX94">
            <v>135.75</v>
          </cell>
          <cell r="BY94">
            <v>6.9480000000000004</v>
          </cell>
          <cell r="BZ94">
            <v>6.9480000000000004</v>
          </cell>
          <cell r="CA94">
            <v>39981</v>
          </cell>
          <cell r="CB94">
            <v>108.25</v>
          </cell>
          <cell r="CC94">
            <v>7.2119999999999997</v>
          </cell>
          <cell r="CD94">
            <v>7.2119999999999997</v>
          </cell>
          <cell r="CE94">
            <v>39981</v>
          </cell>
          <cell r="CF94">
            <v>110.10299999999999</v>
          </cell>
          <cell r="CG94">
            <v>7.343</v>
          </cell>
          <cell r="CH94">
            <v>7.391</v>
          </cell>
          <cell r="CI94">
            <v>39981</v>
          </cell>
          <cell r="CJ94">
            <v>92.790999999999997</v>
          </cell>
          <cell r="CK94">
            <v>10.772</v>
          </cell>
          <cell r="CL94">
            <v>10.804</v>
          </cell>
          <cell r="CM94">
            <v>39981</v>
          </cell>
          <cell r="CN94">
            <v>147.21600000000001</v>
          </cell>
          <cell r="CO94">
            <v>7.2110000000000003</v>
          </cell>
          <cell r="CP94">
            <v>7.2110000000000003</v>
          </cell>
          <cell r="CQ94">
            <v>39981</v>
          </cell>
          <cell r="CR94">
            <v>129</v>
          </cell>
          <cell r="CS94">
            <v>7.6909999999999998</v>
          </cell>
          <cell r="CT94">
            <v>7.6909999999999998</v>
          </cell>
          <cell r="CU94">
            <v>39981</v>
          </cell>
          <cell r="CV94">
            <v>99.9</v>
          </cell>
          <cell r="CW94">
            <v>7.3819999999999997</v>
          </cell>
          <cell r="CX94">
            <v>7.4139999999999997</v>
          </cell>
          <cell r="CY94">
            <v>39981</v>
          </cell>
          <cell r="CZ94">
            <v>104.5</v>
          </cell>
          <cell r="DA94">
            <v>6.7350000000000003</v>
          </cell>
          <cell r="DB94">
            <v>6.7350000000000003</v>
          </cell>
        </row>
        <row r="95">
          <cell r="D95">
            <v>39982</v>
          </cell>
          <cell r="E95" t="str">
            <v>#N/A N.A.</v>
          </cell>
          <cell r="F95" t="str">
            <v>#N/A N.A.</v>
          </cell>
          <cell r="G95" t="str">
            <v>#N/A N.A.</v>
          </cell>
          <cell r="H95">
            <v>39982</v>
          </cell>
          <cell r="I95" t="str">
            <v>#N/A N.A.</v>
          </cell>
          <cell r="J95" t="str">
            <v>#N/A N.A.</v>
          </cell>
          <cell r="K95" t="str">
            <v>#N/A N.A.</v>
          </cell>
          <cell r="L95">
            <v>39982</v>
          </cell>
          <cell r="M95" t="str">
            <v>#N/A N.A.</v>
          </cell>
          <cell r="N95" t="str">
            <v>#N/A N.A.</v>
          </cell>
          <cell r="O95" t="str">
            <v>#N/A N.A.</v>
          </cell>
          <cell r="P95">
            <v>39982</v>
          </cell>
          <cell r="Q95">
            <v>100.125</v>
          </cell>
          <cell r="R95">
            <v>-33.58</v>
          </cell>
          <cell r="S95">
            <v>52.280999999999999</v>
          </cell>
          <cell r="T95">
            <v>39982</v>
          </cell>
          <cell r="U95">
            <v>103.09690000000001</v>
          </cell>
          <cell r="V95">
            <v>6.9870000000000001</v>
          </cell>
          <cell r="W95">
            <v>7.0369999999999999</v>
          </cell>
          <cell r="X95">
            <v>39982</v>
          </cell>
          <cell r="Y95">
            <v>109.25</v>
          </cell>
          <cell r="Z95">
            <v>1.5369999999999999</v>
          </cell>
          <cell r="AA95">
            <v>1.5369999999999999</v>
          </cell>
          <cell r="AB95">
            <v>39982</v>
          </cell>
          <cell r="AC95">
            <v>107.578</v>
          </cell>
          <cell r="AD95">
            <v>5.26</v>
          </cell>
          <cell r="AE95">
            <v>5.383</v>
          </cell>
          <cell r="AF95">
            <v>39982</v>
          </cell>
          <cell r="AG95">
            <v>113.994</v>
          </cell>
          <cell r="AH95">
            <v>3.8570000000000002</v>
          </cell>
          <cell r="AI95">
            <v>3.9769999999999999</v>
          </cell>
          <cell r="AJ95">
            <v>39982</v>
          </cell>
          <cell r="AK95">
            <v>114</v>
          </cell>
          <cell r="AL95">
            <v>4.22</v>
          </cell>
          <cell r="AM95">
            <v>4.22</v>
          </cell>
          <cell r="AN95">
            <v>39982</v>
          </cell>
          <cell r="AO95">
            <v>118.9</v>
          </cell>
          <cell r="AP95">
            <v>4.899</v>
          </cell>
          <cell r="AQ95">
            <v>4.899</v>
          </cell>
          <cell r="AU95">
            <v>39982</v>
          </cell>
          <cell r="AV95">
            <v>112.5</v>
          </cell>
          <cell r="AW95">
            <v>5.5780000000000003</v>
          </cell>
          <cell r="AX95">
            <v>5.5780000000000003</v>
          </cell>
          <cell r="AY95">
            <v>39982</v>
          </cell>
          <cell r="AZ95">
            <v>115.197</v>
          </cell>
          <cell r="BA95">
            <v>8.7479999999999993</v>
          </cell>
          <cell r="BB95">
            <v>8.76</v>
          </cell>
          <cell r="BC95">
            <v>39982</v>
          </cell>
          <cell r="BD95">
            <v>96.25</v>
          </cell>
          <cell r="BE95">
            <v>3.0590000000000002</v>
          </cell>
          <cell r="BF95">
            <v>3.0590000000000002</v>
          </cell>
          <cell r="BG95">
            <v>39982</v>
          </cell>
          <cell r="BH95">
            <v>111.354</v>
          </cell>
          <cell r="BI95">
            <v>6.5620000000000003</v>
          </cell>
          <cell r="BJ95">
            <v>6.65</v>
          </cell>
          <cell r="BO95">
            <v>39982</v>
          </cell>
          <cell r="BP95">
            <v>114.042</v>
          </cell>
          <cell r="BQ95">
            <v>6.2309999999999999</v>
          </cell>
          <cell r="BR95">
            <v>6.2309999999999999</v>
          </cell>
          <cell r="BS95">
            <v>39982</v>
          </cell>
          <cell r="BT95">
            <v>105.075</v>
          </cell>
          <cell r="BU95">
            <v>6.516</v>
          </cell>
          <cell r="BV95">
            <v>6.516</v>
          </cell>
          <cell r="BW95">
            <v>39982</v>
          </cell>
          <cell r="BX95">
            <v>135</v>
          </cell>
          <cell r="BY95">
            <v>7.03</v>
          </cell>
          <cell r="BZ95">
            <v>7.03</v>
          </cell>
          <cell r="CA95">
            <v>39982</v>
          </cell>
          <cell r="CB95">
            <v>108.25</v>
          </cell>
          <cell r="CC95">
            <v>7.2119999999999997</v>
          </cell>
          <cell r="CD95">
            <v>7.2119999999999997</v>
          </cell>
          <cell r="CE95">
            <v>39982</v>
          </cell>
          <cell r="CF95">
            <v>109.169</v>
          </cell>
          <cell r="CG95">
            <v>7.4320000000000004</v>
          </cell>
          <cell r="CH95">
            <v>7.4809999999999999</v>
          </cell>
          <cell r="CI95">
            <v>39982</v>
          </cell>
          <cell r="CJ95">
            <v>92.790999999999997</v>
          </cell>
          <cell r="CK95">
            <v>10.772</v>
          </cell>
          <cell r="CL95">
            <v>10.804</v>
          </cell>
          <cell r="CM95">
            <v>39982</v>
          </cell>
          <cell r="CN95">
            <v>146.93799999999999</v>
          </cell>
          <cell r="CO95">
            <v>7.2309999999999999</v>
          </cell>
          <cell r="CP95">
            <v>7.2309999999999999</v>
          </cell>
          <cell r="CQ95">
            <v>39982</v>
          </cell>
          <cell r="CR95">
            <v>127.5</v>
          </cell>
          <cell r="CS95">
            <v>7.8049999999999997</v>
          </cell>
          <cell r="CT95">
            <v>7.8049999999999997</v>
          </cell>
          <cell r="CU95">
            <v>39982</v>
          </cell>
          <cell r="CV95">
            <v>99.661000000000001</v>
          </cell>
          <cell r="CW95">
            <v>7.4020000000000001</v>
          </cell>
          <cell r="CX95">
            <v>7.4210000000000003</v>
          </cell>
          <cell r="CY95">
            <v>39982</v>
          </cell>
          <cell r="CZ95">
            <v>104</v>
          </cell>
          <cell r="DA95">
            <v>6.8040000000000003</v>
          </cell>
          <cell r="DB95">
            <v>6.8040000000000003</v>
          </cell>
        </row>
        <row r="96">
          <cell r="D96">
            <v>39983</v>
          </cell>
          <cell r="E96" t="str">
            <v>#N/A N.A.</v>
          </cell>
          <cell r="F96" t="str">
            <v>#N/A N.A.</v>
          </cell>
          <cell r="G96" t="str">
            <v>#N/A N.A.</v>
          </cell>
          <cell r="H96">
            <v>39983</v>
          </cell>
          <cell r="I96" t="str">
            <v>#N/A N.A.</v>
          </cell>
          <cell r="J96" t="str">
            <v>#N/A N.A.</v>
          </cell>
          <cell r="K96" t="str">
            <v>#N/A N.A.</v>
          </cell>
          <cell r="L96">
            <v>39983</v>
          </cell>
          <cell r="M96" t="str">
            <v>#N/A N.A.</v>
          </cell>
          <cell r="N96" t="str">
            <v>#N/A N.A.</v>
          </cell>
          <cell r="O96" t="str">
            <v>#N/A N.A.</v>
          </cell>
          <cell r="P96">
            <v>39983</v>
          </cell>
          <cell r="Q96">
            <v>100.125</v>
          </cell>
          <cell r="R96">
            <v>-33.58</v>
          </cell>
          <cell r="S96">
            <v>52.280999999999999</v>
          </cell>
          <cell r="T96">
            <v>39983</v>
          </cell>
          <cell r="U96">
            <v>102.7492</v>
          </cell>
          <cell r="V96">
            <v>7.25</v>
          </cell>
          <cell r="W96">
            <v>7.3</v>
          </cell>
          <cell r="X96">
            <v>39983</v>
          </cell>
          <cell r="Y96">
            <v>109</v>
          </cell>
          <cell r="Z96">
            <v>1.742</v>
          </cell>
          <cell r="AA96">
            <v>1.742</v>
          </cell>
          <cell r="AB96">
            <v>39983</v>
          </cell>
          <cell r="AC96">
            <v>107.636</v>
          </cell>
          <cell r="AD96">
            <v>5.2210000000000001</v>
          </cell>
          <cell r="AE96">
            <v>5.3460000000000001</v>
          </cell>
          <cell r="AF96">
            <v>39983</v>
          </cell>
          <cell r="AG96">
            <v>113.986</v>
          </cell>
          <cell r="AH96">
            <v>3.851</v>
          </cell>
          <cell r="AI96">
            <v>3.972</v>
          </cell>
          <cell r="AJ96">
            <v>39983</v>
          </cell>
          <cell r="AK96">
            <v>114</v>
          </cell>
          <cell r="AL96">
            <v>4.2149999999999999</v>
          </cell>
          <cell r="AM96">
            <v>4.2149999999999999</v>
          </cell>
          <cell r="AN96">
            <v>39983</v>
          </cell>
          <cell r="AO96">
            <v>119.3</v>
          </cell>
          <cell r="AP96">
            <v>4.7850000000000001</v>
          </cell>
          <cell r="AQ96">
            <v>4.7850000000000001</v>
          </cell>
          <cell r="AU96">
            <v>39983</v>
          </cell>
          <cell r="AV96">
            <v>112</v>
          </cell>
          <cell r="AW96">
            <v>5.6769999999999996</v>
          </cell>
          <cell r="AX96">
            <v>5.6769999999999996</v>
          </cell>
          <cell r="AY96">
            <v>39983</v>
          </cell>
          <cell r="AZ96">
            <v>115.361</v>
          </cell>
          <cell r="BA96">
            <v>8.7159999999999993</v>
          </cell>
          <cell r="BB96">
            <v>8.7279999999999998</v>
          </cell>
          <cell r="BC96">
            <v>39983</v>
          </cell>
          <cell r="BD96">
            <v>96</v>
          </cell>
          <cell r="BE96">
            <v>3.1059999999999999</v>
          </cell>
          <cell r="BF96">
            <v>3.1059999999999999</v>
          </cell>
          <cell r="BG96">
            <v>39983</v>
          </cell>
          <cell r="BH96">
            <v>111.06</v>
          </cell>
          <cell r="BI96">
            <v>6.6129999999999995</v>
          </cell>
          <cell r="BJ96">
            <v>6.7009999999999996</v>
          </cell>
          <cell r="BO96">
            <v>39983</v>
          </cell>
          <cell r="BP96">
            <v>114.242</v>
          </cell>
          <cell r="BQ96">
            <v>6.1980000000000004</v>
          </cell>
          <cell r="BR96">
            <v>6.1980000000000004</v>
          </cell>
          <cell r="BS96">
            <v>39983</v>
          </cell>
          <cell r="BT96">
            <v>105</v>
          </cell>
          <cell r="BU96">
            <v>6.5280000000000005</v>
          </cell>
          <cell r="BV96">
            <v>6.5280000000000005</v>
          </cell>
          <cell r="BW96">
            <v>39983</v>
          </cell>
          <cell r="BX96">
            <v>134</v>
          </cell>
          <cell r="BY96">
            <v>7.14</v>
          </cell>
          <cell r="BZ96">
            <v>7.14</v>
          </cell>
          <cell r="CA96">
            <v>39983</v>
          </cell>
          <cell r="CB96">
            <v>107.75</v>
          </cell>
          <cell r="CC96">
            <v>7.2640000000000002</v>
          </cell>
          <cell r="CD96">
            <v>7.2640000000000002</v>
          </cell>
          <cell r="CE96">
            <v>39983</v>
          </cell>
          <cell r="CF96">
            <v>108.866</v>
          </cell>
          <cell r="CG96">
            <v>7.4610000000000003</v>
          </cell>
          <cell r="CH96">
            <v>7.51</v>
          </cell>
          <cell r="CI96">
            <v>39983</v>
          </cell>
          <cell r="CJ96">
            <v>92.790999999999997</v>
          </cell>
          <cell r="CK96">
            <v>10.772</v>
          </cell>
          <cell r="CL96">
            <v>10.805</v>
          </cell>
          <cell r="CM96">
            <v>39983</v>
          </cell>
          <cell r="CN96">
            <v>146.768</v>
          </cell>
          <cell r="CO96">
            <v>7.2439999999999998</v>
          </cell>
          <cell r="CP96">
            <v>7.2439999999999998</v>
          </cell>
          <cell r="CQ96">
            <v>39983</v>
          </cell>
          <cell r="CR96">
            <v>126.5</v>
          </cell>
          <cell r="CS96">
            <v>7.883</v>
          </cell>
          <cell r="CT96">
            <v>7.883</v>
          </cell>
          <cell r="CU96">
            <v>39983</v>
          </cell>
          <cell r="CV96">
            <v>99.33</v>
          </cell>
          <cell r="CW96">
            <v>7.431</v>
          </cell>
          <cell r="CX96">
            <v>7.4690000000000003</v>
          </cell>
          <cell r="CY96">
            <v>39983</v>
          </cell>
          <cell r="CZ96">
            <v>105</v>
          </cell>
          <cell r="DA96">
            <v>6.6660000000000004</v>
          </cell>
          <cell r="DB96">
            <v>6.6660000000000004</v>
          </cell>
        </row>
        <row r="97">
          <cell r="D97">
            <v>39984</v>
          </cell>
          <cell r="E97" t="str">
            <v>#N/A N.A.</v>
          </cell>
          <cell r="F97" t="str">
            <v>#N/A N.A.</v>
          </cell>
          <cell r="G97" t="str">
            <v>#N/A N.A.</v>
          </cell>
          <cell r="H97">
            <v>39984</v>
          </cell>
          <cell r="I97" t="str">
            <v>#N/A N.A.</v>
          </cell>
          <cell r="J97" t="str">
            <v>#N/A N.A.</v>
          </cell>
          <cell r="K97" t="str">
            <v>#N/A N.A.</v>
          </cell>
          <cell r="L97">
            <v>39984</v>
          </cell>
          <cell r="M97" t="str">
            <v>#N/A N.A.</v>
          </cell>
          <cell r="N97" t="str">
            <v>#N/A N.A.</v>
          </cell>
          <cell r="O97" t="str">
            <v>#N/A N.A.</v>
          </cell>
          <cell r="P97">
            <v>39984</v>
          </cell>
          <cell r="Q97">
            <v>100.125</v>
          </cell>
          <cell r="R97">
            <v>-33.58</v>
          </cell>
          <cell r="S97">
            <v>52.280999999999999</v>
          </cell>
          <cell r="T97">
            <v>39984</v>
          </cell>
          <cell r="U97">
            <v>102.7492</v>
          </cell>
          <cell r="V97">
            <v>7.25</v>
          </cell>
          <cell r="W97">
            <v>7.3</v>
          </cell>
          <cell r="X97">
            <v>39984</v>
          </cell>
          <cell r="Y97">
            <v>109</v>
          </cell>
          <cell r="Z97">
            <v>1.742</v>
          </cell>
          <cell r="AA97">
            <v>1.742</v>
          </cell>
          <cell r="AB97">
            <v>39984</v>
          </cell>
          <cell r="AC97">
            <v>107.636</v>
          </cell>
          <cell r="AD97">
            <v>5.2210000000000001</v>
          </cell>
          <cell r="AE97">
            <v>5.3460000000000001</v>
          </cell>
          <cell r="AF97">
            <v>39984</v>
          </cell>
          <cell r="AG97">
            <v>113.986</v>
          </cell>
          <cell r="AH97">
            <v>3.851</v>
          </cell>
          <cell r="AI97">
            <v>3.972</v>
          </cell>
          <cell r="AJ97">
            <v>39984</v>
          </cell>
          <cell r="AK97">
            <v>114</v>
          </cell>
          <cell r="AL97">
            <v>4.2149999999999999</v>
          </cell>
          <cell r="AM97">
            <v>4.2149999999999999</v>
          </cell>
          <cell r="AN97">
            <v>39984</v>
          </cell>
          <cell r="AO97">
            <v>119.3</v>
          </cell>
          <cell r="AP97">
            <v>4.7850000000000001</v>
          </cell>
          <cell r="AQ97">
            <v>4.7850000000000001</v>
          </cell>
          <cell r="AU97">
            <v>39984</v>
          </cell>
          <cell r="AV97">
            <v>112</v>
          </cell>
          <cell r="AW97">
            <v>5.6769999999999996</v>
          </cell>
          <cell r="AX97">
            <v>5.6769999999999996</v>
          </cell>
          <cell r="AY97">
            <v>39984</v>
          </cell>
          <cell r="AZ97">
            <v>115.361</v>
          </cell>
          <cell r="BA97">
            <v>8.7159999999999993</v>
          </cell>
          <cell r="BB97">
            <v>8.7279999999999998</v>
          </cell>
          <cell r="BC97">
            <v>39984</v>
          </cell>
          <cell r="BD97">
            <v>96</v>
          </cell>
          <cell r="BE97">
            <v>3.1059999999999999</v>
          </cell>
          <cell r="BF97">
            <v>3.1059999999999999</v>
          </cell>
          <cell r="BG97">
            <v>39984</v>
          </cell>
          <cell r="BH97">
            <v>111.06</v>
          </cell>
          <cell r="BI97">
            <v>6.6129999999999995</v>
          </cell>
          <cell r="BJ97">
            <v>6.7009999999999996</v>
          </cell>
          <cell r="BO97">
            <v>39984</v>
          </cell>
          <cell r="BP97">
            <v>114.242</v>
          </cell>
          <cell r="BQ97">
            <v>6.1980000000000004</v>
          </cell>
          <cell r="BR97">
            <v>6.1980000000000004</v>
          </cell>
          <cell r="BS97">
            <v>39984</v>
          </cell>
          <cell r="BT97">
            <v>105</v>
          </cell>
          <cell r="BU97">
            <v>6.5280000000000005</v>
          </cell>
          <cell r="BV97">
            <v>6.5280000000000005</v>
          </cell>
          <cell r="BW97">
            <v>39984</v>
          </cell>
          <cell r="BX97">
            <v>134</v>
          </cell>
          <cell r="BY97">
            <v>7.14</v>
          </cell>
          <cell r="BZ97">
            <v>7.14</v>
          </cell>
          <cell r="CA97">
            <v>39984</v>
          </cell>
          <cell r="CB97">
            <v>107.75</v>
          </cell>
          <cell r="CC97">
            <v>7.2640000000000002</v>
          </cell>
          <cell r="CD97">
            <v>7.2640000000000002</v>
          </cell>
          <cell r="CE97">
            <v>39984</v>
          </cell>
          <cell r="CF97">
            <v>108.866</v>
          </cell>
          <cell r="CG97">
            <v>7.4610000000000003</v>
          </cell>
          <cell r="CH97">
            <v>7.51</v>
          </cell>
          <cell r="CI97">
            <v>39984</v>
          </cell>
          <cell r="CJ97">
            <v>92.790999999999997</v>
          </cell>
          <cell r="CK97">
            <v>10.772</v>
          </cell>
          <cell r="CL97">
            <v>10.805</v>
          </cell>
          <cell r="CM97">
            <v>39984</v>
          </cell>
          <cell r="CN97">
            <v>146.768</v>
          </cell>
          <cell r="CO97">
            <v>7.2439999999999998</v>
          </cell>
          <cell r="CP97">
            <v>7.2439999999999998</v>
          </cell>
          <cell r="CQ97">
            <v>39984</v>
          </cell>
          <cell r="CR97">
            <v>126.5</v>
          </cell>
          <cell r="CS97">
            <v>7.883</v>
          </cell>
          <cell r="CT97">
            <v>7.883</v>
          </cell>
          <cell r="CU97">
            <v>39984</v>
          </cell>
          <cell r="CV97">
            <v>99.33</v>
          </cell>
          <cell r="CW97">
            <v>7.431</v>
          </cell>
          <cell r="CX97">
            <v>7.4690000000000003</v>
          </cell>
          <cell r="CY97">
            <v>39984</v>
          </cell>
          <cell r="CZ97">
            <v>105</v>
          </cell>
          <cell r="DA97">
            <v>6.6660000000000004</v>
          </cell>
          <cell r="DB97">
            <v>6.6660000000000004</v>
          </cell>
        </row>
        <row r="98">
          <cell r="D98">
            <v>39985</v>
          </cell>
          <cell r="E98" t="str">
            <v>#N/A N.A.</v>
          </cell>
          <cell r="F98" t="str">
            <v>#N/A N.A.</v>
          </cell>
          <cell r="G98" t="str">
            <v>#N/A N.A.</v>
          </cell>
          <cell r="H98">
            <v>39985</v>
          </cell>
          <cell r="I98" t="str">
            <v>#N/A N.A.</v>
          </cell>
          <cell r="J98" t="str">
            <v>#N/A N.A.</v>
          </cell>
          <cell r="K98" t="str">
            <v>#N/A N.A.</v>
          </cell>
          <cell r="L98">
            <v>39985</v>
          </cell>
          <cell r="M98" t="str">
            <v>#N/A N.A.</v>
          </cell>
          <cell r="N98" t="str">
            <v>#N/A N.A.</v>
          </cell>
          <cell r="O98" t="str">
            <v>#N/A N.A.</v>
          </cell>
          <cell r="P98">
            <v>39985</v>
          </cell>
          <cell r="Q98">
            <v>100.125</v>
          </cell>
          <cell r="R98">
            <v>-33.58</v>
          </cell>
          <cell r="S98">
            <v>52.280999999999999</v>
          </cell>
          <cell r="T98">
            <v>39985</v>
          </cell>
          <cell r="U98">
            <v>102.7492</v>
          </cell>
          <cell r="V98">
            <v>7.25</v>
          </cell>
          <cell r="W98">
            <v>7.3</v>
          </cell>
          <cell r="X98">
            <v>39985</v>
          </cell>
          <cell r="Y98">
            <v>109</v>
          </cell>
          <cell r="Z98">
            <v>1.742</v>
          </cell>
          <cell r="AA98">
            <v>1.742</v>
          </cell>
          <cell r="AB98">
            <v>39985</v>
          </cell>
          <cell r="AC98">
            <v>107.636</v>
          </cell>
          <cell r="AD98">
            <v>5.2210000000000001</v>
          </cell>
          <cell r="AE98">
            <v>5.3460000000000001</v>
          </cell>
          <cell r="AF98">
            <v>39985</v>
          </cell>
          <cell r="AG98">
            <v>113.986</v>
          </cell>
          <cell r="AH98">
            <v>3.851</v>
          </cell>
          <cell r="AI98">
            <v>3.972</v>
          </cell>
          <cell r="AJ98">
            <v>39985</v>
          </cell>
          <cell r="AK98">
            <v>114</v>
          </cell>
          <cell r="AL98">
            <v>4.2149999999999999</v>
          </cell>
          <cell r="AM98">
            <v>4.2149999999999999</v>
          </cell>
          <cell r="AN98">
            <v>39985</v>
          </cell>
          <cell r="AO98">
            <v>119.3</v>
          </cell>
          <cell r="AP98">
            <v>4.7850000000000001</v>
          </cell>
          <cell r="AQ98">
            <v>4.7850000000000001</v>
          </cell>
          <cell r="AU98">
            <v>39985</v>
          </cell>
          <cell r="AV98">
            <v>112</v>
          </cell>
          <cell r="AW98">
            <v>5.6769999999999996</v>
          </cell>
          <cell r="AX98">
            <v>5.6769999999999996</v>
          </cell>
          <cell r="AY98">
            <v>39985</v>
          </cell>
          <cell r="AZ98">
            <v>115.361</v>
          </cell>
          <cell r="BA98">
            <v>8.7159999999999993</v>
          </cell>
          <cell r="BB98">
            <v>8.7279999999999998</v>
          </cell>
          <cell r="BC98">
            <v>39985</v>
          </cell>
          <cell r="BD98">
            <v>96</v>
          </cell>
          <cell r="BE98">
            <v>3.1059999999999999</v>
          </cell>
          <cell r="BF98">
            <v>3.1059999999999999</v>
          </cell>
          <cell r="BG98">
            <v>39985</v>
          </cell>
          <cell r="BH98">
            <v>111.06</v>
          </cell>
          <cell r="BI98">
            <v>6.6129999999999995</v>
          </cell>
          <cell r="BJ98">
            <v>6.7009999999999996</v>
          </cell>
          <cell r="BO98">
            <v>39985</v>
          </cell>
          <cell r="BP98">
            <v>114.242</v>
          </cell>
          <cell r="BQ98">
            <v>6.1980000000000004</v>
          </cell>
          <cell r="BR98">
            <v>6.1980000000000004</v>
          </cell>
          <cell r="BS98">
            <v>39985</v>
          </cell>
          <cell r="BT98">
            <v>105</v>
          </cell>
          <cell r="BU98">
            <v>6.5280000000000005</v>
          </cell>
          <cell r="BV98">
            <v>6.5280000000000005</v>
          </cell>
          <cell r="BW98">
            <v>39985</v>
          </cell>
          <cell r="BX98">
            <v>134</v>
          </cell>
          <cell r="BY98">
            <v>7.14</v>
          </cell>
          <cell r="BZ98">
            <v>7.14</v>
          </cell>
          <cell r="CA98">
            <v>39985</v>
          </cell>
          <cell r="CB98">
            <v>107.75</v>
          </cell>
          <cell r="CC98">
            <v>7.2640000000000002</v>
          </cell>
          <cell r="CD98">
            <v>7.2640000000000002</v>
          </cell>
          <cell r="CE98">
            <v>39985</v>
          </cell>
          <cell r="CF98">
            <v>108.866</v>
          </cell>
          <cell r="CG98">
            <v>7.4610000000000003</v>
          </cell>
          <cell r="CH98">
            <v>7.51</v>
          </cell>
          <cell r="CI98">
            <v>39985</v>
          </cell>
          <cell r="CJ98">
            <v>92.790999999999997</v>
          </cell>
          <cell r="CK98">
            <v>10.772</v>
          </cell>
          <cell r="CL98">
            <v>10.805</v>
          </cell>
          <cell r="CM98">
            <v>39985</v>
          </cell>
          <cell r="CN98">
            <v>146.768</v>
          </cell>
          <cell r="CO98">
            <v>7.2439999999999998</v>
          </cell>
          <cell r="CP98">
            <v>7.2439999999999998</v>
          </cell>
          <cell r="CQ98">
            <v>39985</v>
          </cell>
          <cell r="CR98">
            <v>126.5</v>
          </cell>
          <cell r="CS98">
            <v>7.883</v>
          </cell>
          <cell r="CT98">
            <v>7.883</v>
          </cell>
          <cell r="CU98">
            <v>39985</v>
          </cell>
          <cell r="CV98">
            <v>99.33</v>
          </cell>
          <cell r="CW98">
            <v>7.431</v>
          </cell>
          <cell r="CX98">
            <v>7.4690000000000003</v>
          </cell>
          <cell r="CY98">
            <v>39985</v>
          </cell>
          <cell r="CZ98">
            <v>105</v>
          </cell>
          <cell r="DA98">
            <v>6.6660000000000004</v>
          </cell>
          <cell r="DB98">
            <v>6.6660000000000004</v>
          </cell>
        </row>
        <row r="99">
          <cell r="D99">
            <v>39986</v>
          </cell>
          <cell r="E99" t="str">
            <v>#N/A N.A.</v>
          </cell>
          <cell r="F99" t="str">
            <v>#N/A N.A.</v>
          </cell>
          <cell r="G99" t="str">
            <v>#N/A N.A.</v>
          </cell>
          <cell r="H99">
            <v>39986</v>
          </cell>
          <cell r="I99" t="str">
            <v>#N/A N.A.</v>
          </cell>
          <cell r="J99" t="str">
            <v>#N/A N.A.</v>
          </cell>
          <cell r="K99" t="str">
            <v>#N/A N.A.</v>
          </cell>
          <cell r="L99">
            <v>39986</v>
          </cell>
          <cell r="M99" t="str">
            <v>#N/A N.A.</v>
          </cell>
          <cell r="N99" t="str">
            <v>#N/A N.A.</v>
          </cell>
          <cell r="O99" t="str">
            <v>#N/A N.A.</v>
          </cell>
          <cell r="P99">
            <v>39986</v>
          </cell>
          <cell r="Q99">
            <v>100.125</v>
          </cell>
          <cell r="R99">
            <v>-33.58</v>
          </cell>
          <cell r="S99">
            <v>52.280999999999999</v>
          </cell>
          <cell r="T99">
            <v>39986</v>
          </cell>
          <cell r="U99">
            <v>102.7492</v>
          </cell>
          <cell r="V99">
            <v>7.25</v>
          </cell>
          <cell r="W99">
            <v>7.3</v>
          </cell>
          <cell r="X99">
            <v>39986</v>
          </cell>
          <cell r="Y99">
            <v>110.5</v>
          </cell>
          <cell r="Z99">
            <v>0.36399999999999999</v>
          </cell>
          <cell r="AA99">
            <v>0.36399999999999999</v>
          </cell>
          <cell r="AB99">
            <v>39986</v>
          </cell>
          <cell r="AC99">
            <v>107.60899999999999</v>
          </cell>
          <cell r="AD99">
            <v>5.23</v>
          </cell>
          <cell r="AE99">
            <v>5.3540000000000001</v>
          </cell>
          <cell r="AF99">
            <v>39986</v>
          </cell>
          <cell r="AG99">
            <v>113.949</v>
          </cell>
          <cell r="AH99">
            <v>3.86</v>
          </cell>
          <cell r="AI99">
            <v>3.9779999999999998</v>
          </cell>
          <cell r="AJ99">
            <v>39986</v>
          </cell>
          <cell r="AK99">
            <v>114</v>
          </cell>
          <cell r="AL99">
            <v>4.2089999999999996</v>
          </cell>
          <cell r="AM99">
            <v>4.2089999999999996</v>
          </cell>
          <cell r="AN99">
            <v>39986</v>
          </cell>
          <cell r="AO99">
            <v>119</v>
          </cell>
          <cell r="AP99">
            <v>4.8639999999999999</v>
          </cell>
          <cell r="AQ99">
            <v>4.8639999999999999</v>
          </cell>
          <cell r="AU99">
            <v>39986</v>
          </cell>
          <cell r="AV99">
            <v>112</v>
          </cell>
          <cell r="AW99">
            <v>5.6760000000000002</v>
          </cell>
          <cell r="AX99">
            <v>5.6760000000000002</v>
          </cell>
          <cell r="AY99">
            <v>39986</v>
          </cell>
          <cell r="AZ99">
            <v>115.361</v>
          </cell>
          <cell r="BA99">
            <v>8.7159999999999993</v>
          </cell>
          <cell r="BB99">
            <v>8.7279999999999998</v>
          </cell>
          <cell r="BC99">
            <v>39986</v>
          </cell>
          <cell r="BD99">
            <v>96.25</v>
          </cell>
          <cell r="BE99">
            <v>3.0609999999999999</v>
          </cell>
          <cell r="BF99">
            <v>3.0609999999999999</v>
          </cell>
          <cell r="BG99">
            <v>39986</v>
          </cell>
          <cell r="BH99">
            <v>110.97499999999999</v>
          </cell>
          <cell r="BI99">
            <v>6.6269999999999998</v>
          </cell>
          <cell r="BJ99">
            <v>6.7160000000000002</v>
          </cell>
          <cell r="BO99">
            <v>39986</v>
          </cell>
          <cell r="BP99">
            <v>113.721</v>
          </cell>
          <cell r="BQ99">
            <v>6.2809999999999997</v>
          </cell>
          <cell r="BR99">
            <v>6.2809999999999997</v>
          </cell>
          <cell r="BS99">
            <v>39986</v>
          </cell>
          <cell r="BT99">
            <v>105</v>
          </cell>
          <cell r="BU99">
            <v>6.5280000000000005</v>
          </cell>
          <cell r="BV99">
            <v>6.5280000000000005</v>
          </cell>
          <cell r="BW99">
            <v>39986</v>
          </cell>
          <cell r="BX99">
            <v>133.5</v>
          </cell>
          <cell r="BY99">
            <v>7.1950000000000003</v>
          </cell>
          <cell r="BZ99">
            <v>7.1950000000000003</v>
          </cell>
          <cell r="CA99">
            <v>39986</v>
          </cell>
          <cell r="CB99">
            <v>106.5</v>
          </cell>
          <cell r="CC99">
            <v>7.3970000000000002</v>
          </cell>
          <cell r="CD99">
            <v>7.3970000000000002</v>
          </cell>
          <cell r="CE99">
            <v>39986</v>
          </cell>
          <cell r="CF99">
            <v>108.23699999999999</v>
          </cell>
          <cell r="CG99">
            <v>7.5220000000000002</v>
          </cell>
          <cell r="CH99">
            <v>7.5709999999999997</v>
          </cell>
          <cell r="CI99">
            <v>39986</v>
          </cell>
          <cell r="CJ99">
            <v>92.790999999999997</v>
          </cell>
          <cell r="CK99">
            <v>10.772</v>
          </cell>
          <cell r="CL99">
            <v>10.805</v>
          </cell>
          <cell r="CM99">
            <v>39986</v>
          </cell>
          <cell r="CN99">
            <v>146.21600000000001</v>
          </cell>
          <cell r="CO99">
            <v>7.2839999999999998</v>
          </cell>
          <cell r="CP99">
            <v>7.2839999999999998</v>
          </cell>
          <cell r="CQ99">
            <v>39986</v>
          </cell>
          <cell r="CR99">
            <v>130.5</v>
          </cell>
          <cell r="CS99">
            <v>7.5789999999999997</v>
          </cell>
          <cell r="CT99">
            <v>7.5789999999999997</v>
          </cell>
          <cell r="CU99">
            <v>39986</v>
          </cell>
          <cell r="CV99">
            <v>98.724000000000004</v>
          </cell>
          <cell r="CW99">
            <v>7.4829999999999997</v>
          </cell>
          <cell r="CX99">
            <v>7.5039999999999996</v>
          </cell>
          <cell r="CY99">
            <v>39986</v>
          </cell>
          <cell r="CZ99">
            <v>103.25</v>
          </cell>
          <cell r="DA99">
            <v>6.9089999999999998</v>
          </cell>
          <cell r="DB99">
            <v>6.9089999999999998</v>
          </cell>
        </row>
        <row r="100">
          <cell r="D100">
            <v>39987</v>
          </cell>
          <cell r="E100" t="str">
            <v>#N/A N.A.</v>
          </cell>
          <cell r="F100" t="str">
            <v>#N/A N.A.</v>
          </cell>
          <cell r="G100" t="str">
            <v>#N/A N.A.</v>
          </cell>
          <cell r="H100">
            <v>39987</v>
          </cell>
          <cell r="I100" t="str">
            <v>#N/A N.A.</v>
          </cell>
          <cell r="J100" t="str">
            <v>#N/A N.A.</v>
          </cell>
          <cell r="K100" t="str">
            <v>#N/A N.A.</v>
          </cell>
          <cell r="L100">
            <v>39987</v>
          </cell>
          <cell r="M100" t="str">
            <v>#N/A N.A.</v>
          </cell>
          <cell r="N100" t="str">
            <v>#N/A N.A.</v>
          </cell>
          <cell r="O100" t="str">
            <v>#N/A N.A.</v>
          </cell>
          <cell r="P100">
            <v>39987</v>
          </cell>
          <cell r="Q100">
            <v>100.125</v>
          </cell>
          <cell r="R100">
            <v>-33.58</v>
          </cell>
          <cell r="S100">
            <v>52.280999999999999</v>
          </cell>
          <cell r="T100">
            <v>39987</v>
          </cell>
          <cell r="U100">
            <v>102.7492</v>
          </cell>
          <cell r="V100">
            <v>7.25</v>
          </cell>
          <cell r="W100">
            <v>7.3</v>
          </cell>
          <cell r="X100">
            <v>39987</v>
          </cell>
          <cell r="Y100">
            <v>109.5</v>
          </cell>
          <cell r="Z100">
            <v>1.242</v>
          </cell>
          <cell r="AA100">
            <v>1.242</v>
          </cell>
          <cell r="AB100">
            <v>39987</v>
          </cell>
          <cell r="AC100">
            <v>107.64100000000001</v>
          </cell>
          <cell r="AD100">
            <v>5.2060000000000004</v>
          </cell>
          <cell r="AE100">
            <v>5.33</v>
          </cell>
          <cell r="AF100">
            <v>39987</v>
          </cell>
          <cell r="AG100">
            <v>113.881</v>
          </cell>
          <cell r="AH100">
            <v>3.883</v>
          </cell>
          <cell r="AI100">
            <v>4.0039999999999996</v>
          </cell>
          <cell r="AJ100">
            <v>39987</v>
          </cell>
          <cell r="AK100">
            <v>114.25</v>
          </cell>
          <cell r="AL100">
            <v>4.109</v>
          </cell>
          <cell r="AM100">
            <v>4.109</v>
          </cell>
          <cell r="AN100">
            <v>39987</v>
          </cell>
          <cell r="AO100">
            <v>119</v>
          </cell>
          <cell r="AP100">
            <v>4.8609999999999998</v>
          </cell>
          <cell r="AQ100">
            <v>4.8609999999999998</v>
          </cell>
          <cell r="AU100">
            <v>39987</v>
          </cell>
          <cell r="AV100">
            <v>112.75</v>
          </cell>
          <cell r="AW100">
            <v>5.5250000000000004</v>
          </cell>
          <cell r="AX100">
            <v>5.5250000000000004</v>
          </cell>
          <cell r="AY100">
            <v>39987</v>
          </cell>
          <cell r="AZ100">
            <v>115.44</v>
          </cell>
          <cell r="BA100">
            <v>8.6999999999999993</v>
          </cell>
          <cell r="BB100">
            <v>8.7119999999999997</v>
          </cell>
          <cell r="BC100">
            <v>39987</v>
          </cell>
          <cell r="BD100">
            <v>95.75</v>
          </cell>
          <cell r="BE100">
            <v>3.1459999999999999</v>
          </cell>
          <cell r="BF100">
            <v>3.1459999999999999</v>
          </cell>
          <cell r="BG100">
            <v>39987</v>
          </cell>
          <cell r="BH100">
            <v>110.944</v>
          </cell>
          <cell r="BI100">
            <v>6.6319999999999997</v>
          </cell>
          <cell r="BJ100">
            <v>6.7210000000000001</v>
          </cell>
          <cell r="BO100">
            <v>39987</v>
          </cell>
          <cell r="BP100">
            <v>113.682</v>
          </cell>
          <cell r="BQ100">
            <v>6.2859999999999996</v>
          </cell>
          <cell r="BR100">
            <v>6.2859999999999996</v>
          </cell>
          <cell r="BS100">
            <v>39987</v>
          </cell>
          <cell r="BT100">
            <v>105.15</v>
          </cell>
          <cell r="BU100">
            <v>6.5030000000000001</v>
          </cell>
          <cell r="BV100">
            <v>6.5030000000000001</v>
          </cell>
          <cell r="BW100">
            <v>39987</v>
          </cell>
          <cell r="BX100">
            <v>133.5</v>
          </cell>
          <cell r="BY100">
            <v>7.194</v>
          </cell>
          <cell r="BZ100">
            <v>7.194</v>
          </cell>
          <cell r="CA100">
            <v>39987</v>
          </cell>
          <cell r="CB100">
            <v>107</v>
          </cell>
          <cell r="CC100">
            <v>7.343</v>
          </cell>
          <cell r="CD100">
            <v>7.343</v>
          </cell>
          <cell r="CE100">
            <v>39987</v>
          </cell>
          <cell r="CF100">
            <v>108.71</v>
          </cell>
          <cell r="CG100">
            <v>7.476</v>
          </cell>
          <cell r="CH100">
            <v>7.5250000000000004</v>
          </cell>
          <cell r="CI100">
            <v>39987</v>
          </cell>
          <cell r="CJ100">
            <v>92.790999999999997</v>
          </cell>
          <cell r="CK100">
            <v>10.772</v>
          </cell>
          <cell r="CL100">
            <v>10.805</v>
          </cell>
          <cell r="CM100">
            <v>39987</v>
          </cell>
          <cell r="CN100">
            <v>146.22499999999999</v>
          </cell>
          <cell r="CO100">
            <v>7.2830000000000004</v>
          </cell>
          <cell r="CP100">
            <v>7.2830000000000004</v>
          </cell>
          <cell r="CQ100">
            <v>39987</v>
          </cell>
          <cell r="CR100">
            <v>129.5</v>
          </cell>
          <cell r="CS100">
            <v>7.6530000000000005</v>
          </cell>
          <cell r="CT100">
            <v>7.6530000000000005</v>
          </cell>
          <cell r="CU100">
            <v>39987</v>
          </cell>
          <cell r="CV100">
            <v>99.287999999999997</v>
          </cell>
          <cell r="CW100">
            <v>7.4340000000000002</v>
          </cell>
          <cell r="CX100">
            <v>7.4770000000000003</v>
          </cell>
          <cell r="CY100">
            <v>39987</v>
          </cell>
          <cell r="CZ100">
            <v>103.75</v>
          </cell>
          <cell r="DA100">
            <v>6.8390000000000004</v>
          </cell>
          <cell r="DB100">
            <v>6.8390000000000004</v>
          </cell>
        </row>
        <row r="101">
          <cell r="D101">
            <v>39988</v>
          </cell>
          <cell r="E101" t="str">
            <v>#N/A N.A.</v>
          </cell>
          <cell r="F101" t="str">
            <v>#N/A N.A.</v>
          </cell>
          <cell r="G101" t="str">
            <v>#N/A N.A.</v>
          </cell>
          <cell r="H101">
            <v>39988</v>
          </cell>
          <cell r="I101" t="str">
            <v>#N/A N.A.</v>
          </cell>
          <cell r="J101" t="str">
            <v>#N/A N.A.</v>
          </cell>
          <cell r="K101" t="str">
            <v>#N/A N.A.</v>
          </cell>
          <cell r="L101">
            <v>39988</v>
          </cell>
          <cell r="M101" t="str">
            <v>#N/A N.A.</v>
          </cell>
          <cell r="N101" t="str">
            <v>#N/A N.A.</v>
          </cell>
          <cell r="O101" t="str">
            <v>#N/A N.A.</v>
          </cell>
          <cell r="P101">
            <v>39988</v>
          </cell>
          <cell r="Q101">
            <v>100.125</v>
          </cell>
          <cell r="R101">
            <v>-33.58</v>
          </cell>
          <cell r="S101">
            <v>52.280999999999999</v>
          </cell>
          <cell r="T101">
            <v>39988</v>
          </cell>
          <cell r="U101">
            <v>102.7492</v>
          </cell>
          <cell r="V101">
            <v>7.25</v>
          </cell>
          <cell r="W101">
            <v>7.3</v>
          </cell>
          <cell r="X101">
            <v>39988</v>
          </cell>
          <cell r="Y101">
            <v>109</v>
          </cell>
          <cell r="Z101">
            <v>1.633</v>
          </cell>
          <cell r="AA101">
            <v>1.633</v>
          </cell>
          <cell r="AB101">
            <v>39988</v>
          </cell>
          <cell r="AC101">
            <v>107.699</v>
          </cell>
          <cell r="AD101">
            <v>5.1539999999999999</v>
          </cell>
          <cell r="AE101">
            <v>5.2780000000000005</v>
          </cell>
          <cell r="AF101">
            <v>39988</v>
          </cell>
          <cell r="AG101">
            <v>113.889</v>
          </cell>
          <cell r="AH101">
            <v>3.851</v>
          </cell>
          <cell r="AI101">
            <v>3.9710000000000001</v>
          </cell>
          <cell r="AJ101">
            <v>39988</v>
          </cell>
          <cell r="AK101">
            <v>114.5</v>
          </cell>
          <cell r="AL101">
            <v>3.9969999999999999</v>
          </cell>
          <cell r="AM101">
            <v>3.9969999999999999</v>
          </cell>
          <cell r="AN101">
            <v>39988</v>
          </cell>
          <cell r="AO101">
            <v>119.75</v>
          </cell>
          <cell r="AP101">
            <v>4.641</v>
          </cell>
          <cell r="AQ101">
            <v>4.641</v>
          </cell>
          <cell r="AU101">
            <v>39988</v>
          </cell>
          <cell r="AV101">
            <v>113.25</v>
          </cell>
          <cell r="AW101">
            <v>5.423</v>
          </cell>
          <cell r="AX101">
            <v>5.423</v>
          </cell>
          <cell r="AY101">
            <v>39988</v>
          </cell>
          <cell r="AZ101">
            <v>115.43</v>
          </cell>
          <cell r="BA101">
            <v>8.6980000000000004</v>
          </cell>
          <cell r="BB101">
            <v>8.7100000000000009</v>
          </cell>
          <cell r="BC101">
            <v>39988</v>
          </cell>
          <cell r="BD101">
            <v>96</v>
          </cell>
          <cell r="BE101">
            <v>3.0990000000000002</v>
          </cell>
          <cell r="BF101">
            <v>3.0990000000000002</v>
          </cell>
          <cell r="BG101">
            <v>39988</v>
          </cell>
          <cell r="BH101">
            <v>110.86799999999999</v>
          </cell>
          <cell r="BI101">
            <v>6.6440000000000001</v>
          </cell>
          <cell r="BJ101">
            <v>6.7320000000000002</v>
          </cell>
          <cell r="BO101">
            <v>39988</v>
          </cell>
          <cell r="BP101">
            <v>114.336</v>
          </cell>
          <cell r="BQ101">
            <v>6.18</v>
          </cell>
          <cell r="BR101">
            <v>6.18</v>
          </cell>
          <cell r="BS101">
            <v>39988</v>
          </cell>
          <cell r="BT101">
            <v>105.8</v>
          </cell>
          <cell r="BU101">
            <v>6.3959999999999999</v>
          </cell>
          <cell r="BV101">
            <v>6.3959999999999999</v>
          </cell>
          <cell r="BW101">
            <v>39988</v>
          </cell>
          <cell r="BX101">
            <v>133.75</v>
          </cell>
          <cell r="BY101">
            <v>7.1639999999999997</v>
          </cell>
          <cell r="BZ101">
            <v>7.1639999999999997</v>
          </cell>
          <cell r="CA101">
            <v>39988</v>
          </cell>
          <cell r="CB101">
            <v>107.75</v>
          </cell>
          <cell r="CC101">
            <v>7.2640000000000002</v>
          </cell>
          <cell r="CD101">
            <v>7.2640000000000002</v>
          </cell>
          <cell r="CE101">
            <v>39988</v>
          </cell>
          <cell r="CF101">
            <v>107.99299999999999</v>
          </cell>
          <cell r="CG101">
            <v>7.5460000000000003</v>
          </cell>
          <cell r="CH101">
            <v>7.5949999999999998</v>
          </cell>
          <cell r="CI101">
            <v>39988</v>
          </cell>
          <cell r="CJ101">
            <v>92.790999999999997</v>
          </cell>
          <cell r="CK101">
            <v>10.773</v>
          </cell>
          <cell r="CL101">
            <v>10.805</v>
          </cell>
          <cell r="CM101">
            <v>39988</v>
          </cell>
          <cell r="CN101">
            <v>146.852</v>
          </cell>
          <cell r="CO101">
            <v>7.2359999999999998</v>
          </cell>
          <cell r="CP101">
            <v>7.2359999999999998</v>
          </cell>
          <cell r="CQ101">
            <v>39988</v>
          </cell>
          <cell r="CR101">
            <v>130</v>
          </cell>
          <cell r="CS101">
            <v>7.6159999999999997</v>
          </cell>
          <cell r="CT101">
            <v>7.6159999999999997</v>
          </cell>
          <cell r="CU101">
            <v>39988</v>
          </cell>
          <cell r="CV101">
            <v>99.588999999999999</v>
          </cell>
          <cell r="CW101">
            <v>7.4089999999999998</v>
          </cell>
          <cell r="CX101">
            <v>7.4470000000000001</v>
          </cell>
          <cell r="CY101">
            <v>39988</v>
          </cell>
          <cell r="CZ101">
            <v>104.25</v>
          </cell>
          <cell r="DA101">
            <v>6.7690000000000001</v>
          </cell>
          <cell r="DB101">
            <v>6.7690000000000001</v>
          </cell>
        </row>
        <row r="102">
          <cell r="D102">
            <v>39989</v>
          </cell>
          <cell r="E102" t="str">
            <v>#N/A N.A.</v>
          </cell>
          <cell r="F102" t="str">
            <v>#N/A N.A.</v>
          </cell>
          <cell r="G102" t="str">
            <v>#N/A N.A.</v>
          </cell>
          <cell r="H102">
            <v>39989</v>
          </cell>
          <cell r="I102" t="str">
            <v>#N/A N.A.</v>
          </cell>
          <cell r="J102" t="str">
            <v>#N/A N.A.</v>
          </cell>
          <cell r="K102" t="str">
            <v>#N/A N.A.</v>
          </cell>
          <cell r="L102">
            <v>39989</v>
          </cell>
          <cell r="M102" t="str">
            <v>#N/A N.A.</v>
          </cell>
          <cell r="N102" t="str">
            <v>#N/A N.A.</v>
          </cell>
          <cell r="O102" t="str">
            <v>#N/A N.A.</v>
          </cell>
          <cell r="P102">
            <v>39989</v>
          </cell>
          <cell r="Q102">
            <v>100.125</v>
          </cell>
          <cell r="R102">
            <v>-33.58</v>
          </cell>
          <cell r="S102">
            <v>52.280999999999999</v>
          </cell>
          <cell r="T102">
            <v>39989</v>
          </cell>
          <cell r="U102">
            <v>102.7492</v>
          </cell>
          <cell r="V102">
            <v>7.25</v>
          </cell>
          <cell r="W102">
            <v>7.3</v>
          </cell>
          <cell r="X102">
            <v>39989</v>
          </cell>
          <cell r="Y102">
            <v>109</v>
          </cell>
          <cell r="Z102">
            <v>1.611</v>
          </cell>
          <cell r="AA102">
            <v>1.611</v>
          </cell>
          <cell r="AB102">
            <v>39989</v>
          </cell>
          <cell r="AC102">
            <v>107.581</v>
          </cell>
          <cell r="AD102">
            <v>5.2140000000000004</v>
          </cell>
          <cell r="AE102">
            <v>5.2560000000000002</v>
          </cell>
          <cell r="AF102">
            <v>39989</v>
          </cell>
          <cell r="AG102">
            <v>113.956</v>
          </cell>
          <cell r="AH102">
            <v>3.8079999999999998</v>
          </cell>
          <cell r="AI102">
            <v>3.9260000000000002</v>
          </cell>
          <cell r="AJ102">
            <v>39989</v>
          </cell>
          <cell r="AK102">
            <v>114.85</v>
          </cell>
          <cell r="AL102">
            <v>3.859</v>
          </cell>
          <cell r="AM102">
            <v>3.859</v>
          </cell>
          <cell r="AN102">
            <v>39989</v>
          </cell>
          <cell r="AO102">
            <v>119.85</v>
          </cell>
          <cell r="AP102">
            <v>4.6100000000000003</v>
          </cell>
          <cell r="AQ102">
            <v>4.6100000000000003</v>
          </cell>
          <cell r="AU102">
            <v>39989</v>
          </cell>
          <cell r="AV102">
            <v>113.9</v>
          </cell>
          <cell r="AW102">
            <v>5.2930000000000001</v>
          </cell>
          <cell r="AX102">
            <v>5.2930000000000001</v>
          </cell>
          <cell r="AY102">
            <v>39989</v>
          </cell>
          <cell r="AZ102">
            <v>115.43</v>
          </cell>
          <cell r="BA102">
            <v>8.6980000000000004</v>
          </cell>
          <cell r="BB102">
            <v>8.7100000000000009</v>
          </cell>
          <cell r="BC102">
            <v>39989</v>
          </cell>
          <cell r="BD102">
            <v>96.25</v>
          </cell>
          <cell r="BE102">
            <v>3.0529999999999999</v>
          </cell>
          <cell r="BF102">
            <v>3.0529999999999999</v>
          </cell>
          <cell r="BG102">
            <v>39989</v>
          </cell>
          <cell r="BH102">
            <v>110.807</v>
          </cell>
          <cell r="BI102">
            <v>6.6539999999999999</v>
          </cell>
          <cell r="BJ102">
            <v>6.7430000000000003</v>
          </cell>
          <cell r="BO102">
            <v>39989</v>
          </cell>
          <cell r="BP102">
            <v>114.974</v>
          </cell>
          <cell r="BQ102">
            <v>6.0780000000000003</v>
          </cell>
          <cell r="BR102">
            <v>6.0780000000000003</v>
          </cell>
          <cell r="BS102">
            <v>39989</v>
          </cell>
          <cell r="BT102">
            <v>106.5</v>
          </cell>
          <cell r="BU102">
            <v>6.282</v>
          </cell>
          <cell r="BV102">
            <v>6.282</v>
          </cell>
          <cell r="BW102">
            <v>39989</v>
          </cell>
          <cell r="BX102">
            <v>134.75</v>
          </cell>
          <cell r="BY102">
            <v>7.0529999999999999</v>
          </cell>
          <cell r="BZ102">
            <v>7.0529999999999999</v>
          </cell>
          <cell r="CA102">
            <v>39989</v>
          </cell>
          <cell r="CB102">
            <v>108</v>
          </cell>
          <cell r="CC102">
            <v>7.2370000000000001</v>
          </cell>
          <cell r="CD102">
            <v>7.2370000000000001</v>
          </cell>
          <cell r="CE102">
            <v>39989</v>
          </cell>
          <cell r="CF102">
            <v>108.84699999999999</v>
          </cell>
          <cell r="CG102">
            <v>7.4630000000000001</v>
          </cell>
          <cell r="CH102">
            <v>7.4870000000000001</v>
          </cell>
          <cell r="CI102">
            <v>39989</v>
          </cell>
          <cell r="CJ102">
            <v>92.790999999999997</v>
          </cell>
          <cell r="CK102">
            <v>10.773</v>
          </cell>
          <cell r="CL102">
            <v>10.805</v>
          </cell>
          <cell r="CM102">
            <v>39989</v>
          </cell>
          <cell r="CN102">
            <v>147.83000000000001</v>
          </cell>
          <cell r="CO102">
            <v>7.1639999999999997</v>
          </cell>
          <cell r="CP102">
            <v>7.1639999999999997</v>
          </cell>
          <cell r="CQ102">
            <v>39989</v>
          </cell>
          <cell r="CR102">
            <v>130</v>
          </cell>
          <cell r="CS102">
            <v>7.6159999999999997</v>
          </cell>
          <cell r="CT102">
            <v>7.6159999999999997</v>
          </cell>
          <cell r="CU102">
            <v>39989</v>
          </cell>
          <cell r="CV102">
            <v>99.894000000000005</v>
          </cell>
          <cell r="CW102">
            <v>7.383</v>
          </cell>
          <cell r="CX102">
            <v>7.4180000000000001</v>
          </cell>
          <cell r="CY102">
            <v>39989</v>
          </cell>
          <cell r="CZ102">
            <v>105.1</v>
          </cell>
          <cell r="DA102">
            <v>6.6520000000000001</v>
          </cell>
          <cell r="DB102">
            <v>6.6520000000000001</v>
          </cell>
        </row>
        <row r="103">
          <cell r="D103">
            <v>39990</v>
          </cell>
          <cell r="E103" t="str">
            <v>#N/A N.A.</v>
          </cell>
          <cell r="F103" t="str">
            <v>#N/A N.A.</v>
          </cell>
          <cell r="G103" t="str">
            <v>#N/A N.A.</v>
          </cell>
          <cell r="H103">
            <v>39990</v>
          </cell>
          <cell r="I103" t="str">
            <v>#N/A N.A.</v>
          </cell>
          <cell r="J103" t="str">
            <v>#N/A N.A.</v>
          </cell>
          <cell r="K103" t="str">
            <v>#N/A N.A.</v>
          </cell>
          <cell r="L103">
            <v>39990</v>
          </cell>
          <cell r="M103" t="str">
            <v>#N/A N.A.</v>
          </cell>
          <cell r="N103" t="str">
            <v>#N/A N.A.</v>
          </cell>
          <cell r="O103" t="str">
            <v>#N/A N.A.</v>
          </cell>
          <cell r="P103">
            <v>39990</v>
          </cell>
          <cell r="Q103">
            <v>100.125</v>
          </cell>
          <cell r="R103">
            <v>-33.58</v>
          </cell>
          <cell r="S103">
            <v>52.280999999999999</v>
          </cell>
          <cell r="T103">
            <v>39990</v>
          </cell>
          <cell r="U103">
            <v>102.7492</v>
          </cell>
          <cell r="V103">
            <v>7.25</v>
          </cell>
          <cell r="W103">
            <v>7.3</v>
          </cell>
          <cell r="X103">
            <v>39990</v>
          </cell>
          <cell r="Y103">
            <v>109</v>
          </cell>
          <cell r="Z103">
            <v>1.5880000000000001</v>
          </cell>
          <cell r="AA103">
            <v>1.5880000000000001</v>
          </cell>
          <cell r="AB103">
            <v>39990</v>
          </cell>
          <cell r="AC103">
            <v>107.541</v>
          </cell>
          <cell r="AD103">
            <v>5.23</v>
          </cell>
          <cell r="AE103">
            <v>5.2729999999999997</v>
          </cell>
          <cell r="AF103">
            <v>39990</v>
          </cell>
          <cell r="AG103">
            <v>113.96899999999999</v>
          </cell>
          <cell r="AH103">
            <v>3.7909999999999999</v>
          </cell>
          <cell r="AI103">
            <v>3.9119999999999999</v>
          </cell>
          <cell r="AJ103">
            <v>39990</v>
          </cell>
          <cell r="AK103">
            <v>115.25</v>
          </cell>
          <cell r="AL103">
            <v>3.702</v>
          </cell>
          <cell r="AM103">
            <v>3.702</v>
          </cell>
          <cell r="AN103">
            <v>39990</v>
          </cell>
          <cell r="AO103">
            <v>120.5</v>
          </cell>
          <cell r="AP103">
            <v>4.4269999999999996</v>
          </cell>
          <cell r="AQ103">
            <v>4.4269999999999996</v>
          </cell>
          <cell r="AU103">
            <v>39990</v>
          </cell>
          <cell r="AV103">
            <v>114.4</v>
          </cell>
          <cell r="AW103">
            <v>5.194</v>
          </cell>
          <cell r="AX103">
            <v>5.194</v>
          </cell>
          <cell r="AY103">
            <v>39990</v>
          </cell>
          <cell r="AZ103">
            <v>115.43</v>
          </cell>
          <cell r="BA103">
            <v>8.6980000000000004</v>
          </cell>
          <cell r="BB103">
            <v>8.7100000000000009</v>
          </cell>
          <cell r="BC103">
            <v>39990</v>
          </cell>
          <cell r="BD103">
            <v>96</v>
          </cell>
          <cell r="BE103">
            <v>3.093</v>
          </cell>
          <cell r="BF103">
            <v>3.093</v>
          </cell>
          <cell r="BG103">
            <v>39990</v>
          </cell>
          <cell r="BH103">
            <v>110.72</v>
          </cell>
          <cell r="BI103">
            <v>6.6690000000000005</v>
          </cell>
          <cell r="BJ103">
            <v>6.758</v>
          </cell>
          <cell r="BO103">
            <v>39990</v>
          </cell>
          <cell r="BP103">
            <v>115.40300000000001</v>
          </cell>
          <cell r="BQ103">
            <v>6.01</v>
          </cell>
          <cell r="BR103">
            <v>6.01</v>
          </cell>
          <cell r="BS103">
            <v>39990</v>
          </cell>
          <cell r="BT103">
            <v>107</v>
          </cell>
          <cell r="BU103">
            <v>6.2009999999999996</v>
          </cell>
          <cell r="BV103">
            <v>6.2009999999999996</v>
          </cell>
          <cell r="BW103">
            <v>39990</v>
          </cell>
          <cell r="BX103">
            <v>134.5</v>
          </cell>
          <cell r="BY103">
            <v>7.08</v>
          </cell>
          <cell r="BZ103">
            <v>7.08</v>
          </cell>
          <cell r="CA103">
            <v>39990</v>
          </cell>
          <cell r="CB103">
            <v>108.75</v>
          </cell>
          <cell r="CC103">
            <v>7.1589999999999998</v>
          </cell>
          <cell r="CD103">
            <v>7.1589999999999998</v>
          </cell>
          <cell r="CE103">
            <v>39990</v>
          </cell>
          <cell r="CF103">
            <v>109.557</v>
          </cell>
          <cell r="CG103">
            <v>7.3949999999999996</v>
          </cell>
          <cell r="CH103">
            <v>7.4189999999999996</v>
          </cell>
          <cell r="CI103">
            <v>39990</v>
          </cell>
          <cell r="CJ103">
            <v>92.790999999999997</v>
          </cell>
          <cell r="CK103">
            <v>10.772</v>
          </cell>
          <cell r="CL103">
            <v>10.805</v>
          </cell>
          <cell r="CM103">
            <v>39990</v>
          </cell>
          <cell r="CN103">
            <v>146.4</v>
          </cell>
          <cell r="CO103">
            <v>7.2690000000000001</v>
          </cell>
          <cell r="CP103">
            <v>7.2690000000000001</v>
          </cell>
          <cell r="CQ103">
            <v>39990</v>
          </cell>
          <cell r="CR103">
            <v>131</v>
          </cell>
          <cell r="CS103">
            <v>7.5410000000000004</v>
          </cell>
          <cell r="CT103">
            <v>7.5410000000000004</v>
          </cell>
          <cell r="CU103">
            <v>39990</v>
          </cell>
          <cell r="CV103">
            <v>101.06699999999999</v>
          </cell>
          <cell r="CW103">
            <v>7.2839999999999998</v>
          </cell>
          <cell r="CX103">
            <v>7.2919999999999998</v>
          </cell>
          <cell r="CY103">
            <v>39990</v>
          </cell>
          <cell r="CZ103">
            <v>105.75</v>
          </cell>
          <cell r="DA103">
            <v>6.5629999999999997</v>
          </cell>
          <cell r="DB103">
            <v>6.5629999999999997</v>
          </cell>
        </row>
        <row r="104">
          <cell r="D104">
            <v>39991</v>
          </cell>
          <cell r="E104" t="str">
            <v>#N/A N.A.</v>
          </cell>
          <cell r="F104" t="str">
            <v>#N/A N.A.</v>
          </cell>
          <cell r="G104" t="str">
            <v>#N/A N.A.</v>
          </cell>
          <cell r="H104">
            <v>39991</v>
          </cell>
          <cell r="I104" t="str">
            <v>#N/A N.A.</v>
          </cell>
          <cell r="J104" t="str">
            <v>#N/A N.A.</v>
          </cell>
          <cell r="K104" t="str">
            <v>#N/A N.A.</v>
          </cell>
          <cell r="L104">
            <v>39991</v>
          </cell>
          <cell r="M104" t="str">
            <v>#N/A N.A.</v>
          </cell>
          <cell r="N104" t="str">
            <v>#N/A N.A.</v>
          </cell>
          <cell r="O104" t="str">
            <v>#N/A N.A.</v>
          </cell>
          <cell r="P104">
            <v>39991</v>
          </cell>
          <cell r="Q104">
            <v>100.125</v>
          </cell>
          <cell r="R104">
            <v>-33.58</v>
          </cell>
          <cell r="S104">
            <v>52.280999999999999</v>
          </cell>
          <cell r="T104">
            <v>39991</v>
          </cell>
          <cell r="U104">
            <v>102.7492</v>
          </cell>
          <cell r="V104">
            <v>7.25</v>
          </cell>
          <cell r="W104">
            <v>7.3</v>
          </cell>
          <cell r="X104">
            <v>39991</v>
          </cell>
          <cell r="Y104">
            <v>109</v>
          </cell>
          <cell r="Z104">
            <v>1.5880000000000001</v>
          </cell>
          <cell r="AA104">
            <v>1.5880000000000001</v>
          </cell>
          <cell r="AB104">
            <v>39991</v>
          </cell>
          <cell r="AC104">
            <v>107.541</v>
          </cell>
          <cell r="AD104">
            <v>5.23</v>
          </cell>
          <cell r="AE104">
            <v>5.2729999999999997</v>
          </cell>
          <cell r="AF104">
            <v>39991</v>
          </cell>
          <cell r="AG104">
            <v>113.96899999999999</v>
          </cell>
          <cell r="AH104">
            <v>3.7909999999999999</v>
          </cell>
          <cell r="AI104">
            <v>3.9119999999999999</v>
          </cell>
          <cell r="AJ104">
            <v>39991</v>
          </cell>
          <cell r="AK104">
            <v>115.25</v>
          </cell>
          <cell r="AL104">
            <v>3.702</v>
          </cell>
          <cell r="AM104">
            <v>3.702</v>
          </cell>
          <cell r="AN104">
            <v>39991</v>
          </cell>
          <cell r="AO104">
            <v>120.5</v>
          </cell>
          <cell r="AP104">
            <v>4.4269999999999996</v>
          </cell>
          <cell r="AQ104">
            <v>4.4269999999999996</v>
          </cell>
          <cell r="AU104">
            <v>39991</v>
          </cell>
          <cell r="AV104">
            <v>114.4</v>
          </cell>
          <cell r="AW104">
            <v>5.194</v>
          </cell>
          <cell r="AX104">
            <v>5.194</v>
          </cell>
          <cell r="AY104">
            <v>39991</v>
          </cell>
          <cell r="AZ104">
            <v>115.43</v>
          </cell>
          <cell r="BA104">
            <v>8.6980000000000004</v>
          </cell>
          <cell r="BB104">
            <v>8.7100000000000009</v>
          </cell>
          <cell r="BC104">
            <v>39991</v>
          </cell>
          <cell r="BD104">
            <v>96</v>
          </cell>
          <cell r="BE104">
            <v>3.093</v>
          </cell>
          <cell r="BF104">
            <v>3.093</v>
          </cell>
          <cell r="BG104">
            <v>39991</v>
          </cell>
          <cell r="BH104">
            <v>110.72</v>
          </cell>
          <cell r="BI104">
            <v>6.6690000000000005</v>
          </cell>
          <cell r="BJ104">
            <v>6.758</v>
          </cell>
          <cell r="BO104">
            <v>39991</v>
          </cell>
          <cell r="BP104">
            <v>115.40300000000001</v>
          </cell>
          <cell r="BQ104">
            <v>6.01</v>
          </cell>
          <cell r="BR104">
            <v>6.01</v>
          </cell>
          <cell r="BS104">
            <v>39991</v>
          </cell>
          <cell r="BT104">
            <v>107</v>
          </cell>
          <cell r="BU104">
            <v>6.2009999999999996</v>
          </cell>
          <cell r="BV104">
            <v>6.2009999999999996</v>
          </cell>
          <cell r="BW104">
            <v>39991</v>
          </cell>
          <cell r="BX104">
            <v>134.5</v>
          </cell>
          <cell r="BY104">
            <v>7.08</v>
          </cell>
          <cell r="BZ104">
            <v>7.08</v>
          </cell>
          <cell r="CA104">
            <v>39991</v>
          </cell>
          <cell r="CB104">
            <v>108.75</v>
          </cell>
          <cell r="CC104">
            <v>7.1589999999999998</v>
          </cell>
          <cell r="CD104">
            <v>7.1589999999999998</v>
          </cell>
          <cell r="CE104">
            <v>39991</v>
          </cell>
          <cell r="CF104">
            <v>109.557</v>
          </cell>
          <cell r="CG104">
            <v>7.3949999999999996</v>
          </cell>
          <cell r="CH104">
            <v>7.4189999999999996</v>
          </cell>
          <cell r="CI104">
            <v>39991</v>
          </cell>
          <cell r="CJ104">
            <v>92.790999999999997</v>
          </cell>
          <cell r="CK104">
            <v>10.772</v>
          </cell>
          <cell r="CL104">
            <v>10.805</v>
          </cell>
          <cell r="CM104">
            <v>39991</v>
          </cell>
          <cell r="CN104">
            <v>146.4</v>
          </cell>
          <cell r="CO104">
            <v>7.2690000000000001</v>
          </cell>
          <cell r="CP104">
            <v>7.2690000000000001</v>
          </cell>
          <cell r="CQ104">
            <v>39991</v>
          </cell>
          <cell r="CR104">
            <v>131</v>
          </cell>
          <cell r="CS104">
            <v>7.5410000000000004</v>
          </cell>
          <cell r="CT104">
            <v>7.5410000000000004</v>
          </cell>
          <cell r="CU104">
            <v>39991</v>
          </cell>
          <cell r="CV104">
            <v>101.06699999999999</v>
          </cell>
          <cell r="CW104">
            <v>7.2839999999999998</v>
          </cell>
          <cell r="CX104">
            <v>7.2919999999999998</v>
          </cell>
          <cell r="CY104">
            <v>39991</v>
          </cell>
          <cell r="CZ104">
            <v>105.75</v>
          </cell>
          <cell r="DA104">
            <v>6.5629999999999997</v>
          </cell>
          <cell r="DB104">
            <v>6.5629999999999997</v>
          </cell>
        </row>
        <row r="105">
          <cell r="D105">
            <v>39992</v>
          </cell>
          <cell r="E105" t="str">
            <v>#N/A N.A.</v>
          </cell>
          <cell r="F105" t="str">
            <v>#N/A N.A.</v>
          </cell>
          <cell r="G105" t="str">
            <v>#N/A N.A.</v>
          </cell>
          <cell r="H105">
            <v>39992</v>
          </cell>
          <cell r="I105" t="str">
            <v>#N/A N.A.</v>
          </cell>
          <cell r="J105" t="str">
            <v>#N/A N.A.</v>
          </cell>
          <cell r="K105" t="str">
            <v>#N/A N.A.</v>
          </cell>
          <cell r="L105">
            <v>39992</v>
          </cell>
          <cell r="M105" t="str">
            <v>#N/A N.A.</v>
          </cell>
          <cell r="N105" t="str">
            <v>#N/A N.A.</v>
          </cell>
          <cell r="O105" t="str">
            <v>#N/A N.A.</v>
          </cell>
          <cell r="P105">
            <v>39992</v>
          </cell>
          <cell r="Q105">
            <v>100.125</v>
          </cell>
          <cell r="R105">
            <v>-33.58</v>
          </cell>
          <cell r="S105">
            <v>52.280999999999999</v>
          </cell>
          <cell r="T105">
            <v>39992</v>
          </cell>
          <cell r="U105">
            <v>102.7492</v>
          </cell>
          <cell r="V105">
            <v>7.25</v>
          </cell>
          <cell r="W105">
            <v>7.3</v>
          </cell>
          <cell r="X105">
            <v>39992</v>
          </cell>
          <cell r="Y105">
            <v>109</v>
          </cell>
          <cell r="Z105">
            <v>1.5880000000000001</v>
          </cell>
          <cell r="AA105">
            <v>1.5880000000000001</v>
          </cell>
          <cell r="AB105">
            <v>39992</v>
          </cell>
          <cell r="AC105">
            <v>107.541</v>
          </cell>
          <cell r="AD105">
            <v>5.23</v>
          </cell>
          <cell r="AE105">
            <v>5.2729999999999997</v>
          </cell>
          <cell r="AF105">
            <v>39992</v>
          </cell>
          <cell r="AG105">
            <v>113.96899999999999</v>
          </cell>
          <cell r="AH105">
            <v>3.7909999999999999</v>
          </cell>
          <cell r="AI105">
            <v>3.9119999999999999</v>
          </cell>
          <cell r="AJ105">
            <v>39992</v>
          </cell>
          <cell r="AK105">
            <v>115.25</v>
          </cell>
          <cell r="AL105">
            <v>3.702</v>
          </cell>
          <cell r="AM105">
            <v>3.702</v>
          </cell>
          <cell r="AN105">
            <v>39992</v>
          </cell>
          <cell r="AO105">
            <v>120.5</v>
          </cell>
          <cell r="AP105">
            <v>4.4269999999999996</v>
          </cell>
          <cell r="AQ105">
            <v>4.4269999999999996</v>
          </cell>
          <cell r="AU105">
            <v>39992</v>
          </cell>
          <cell r="AV105">
            <v>114.4</v>
          </cell>
          <cell r="AW105">
            <v>5.194</v>
          </cell>
          <cell r="AX105">
            <v>5.194</v>
          </cell>
          <cell r="AY105">
            <v>39992</v>
          </cell>
          <cell r="AZ105">
            <v>115.43</v>
          </cell>
          <cell r="BA105">
            <v>8.6980000000000004</v>
          </cell>
          <cell r="BB105">
            <v>8.7100000000000009</v>
          </cell>
          <cell r="BC105">
            <v>39992</v>
          </cell>
          <cell r="BD105">
            <v>96</v>
          </cell>
          <cell r="BE105">
            <v>3.093</v>
          </cell>
          <cell r="BF105">
            <v>3.093</v>
          </cell>
          <cell r="BG105">
            <v>39992</v>
          </cell>
          <cell r="BH105">
            <v>110.72</v>
          </cell>
          <cell r="BI105">
            <v>6.6690000000000005</v>
          </cell>
          <cell r="BJ105">
            <v>6.758</v>
          </cell>
          <cell r="BO105">
            <v>39992</v>
          </cell>
          <cell r="BP105">
            <v>115.40300000000001</v>
          </cell>
          <cell r="BQ105">
            <v>6.01</v>
          </cell>
          <cell r="BR105">
            <v>6.01</v>
          </cell>
          <cell r="BS105">
            <v>39992</v>
          </cell>
          <cell r="BT105">
            <v>107</v>
          </cell>
          <cell r="BU105">
            <v>6.2009999999999996</v>
          </cell>
          <cell r="BV105">
            <v>6.2009999999999996</v>
          </cell>
          <cell r="BW105">
            <v>39992</v>
          </cell>
          <cell r="BX105">
            <v>134.5</v>
          </cell>
          <cell r="BY105">
            <v>7.08</v>
          </cell>
          <cell r="BZ105">
            <v>7.08</v>
          </cell>
          <cell r="CA105">
            <v>39992</v>
          </cell>
          <cell r="CB105">
            <v>108.75</v>
          </cell>
          <cell r="CC105">
            <v>7.1589999999999998</v>
          </cell>
          <cell r="CD105">
            <v>7.1589999999999998</v>
          </cell>
          <cell r="CE105">
            <v>39992</v>
          </cell>
          <cell r="CF105">
            <v>109.557</v>
          </cell>
          <cell r="CG105">
            <v>7.3949999999999996</v>
          </cell>
          <cell r="CH105">
            <v>7.4189999999999996</v>
          </cell>
          <cell r="CI105">
            <v>39992</v>
          </cell>
          <cell r="CJ105">
            <v>92.790999999999997</v>
          </cell>
          <cell r="CK105">
            <v>10.772</v>
          </cell>
          <cell r="CL105">
            <v>10.805</v>
          </cell>
          <cell r="CM105">
            <v>39992</v>
          </cell>
          <cell r="CN105">
            <v>146.4</v>
          </cell>
          <cell r="CO105">
            <v>7.2690000000000001</v>
          </cell>
          <cell r="CP105">
            <v>7.2690000000000001</v>
          </cell>
          <cell r="CQ105">
            <v>39992</v>
          </cell>
          <cell r="CR105">
            <v>131</v>
          </cell>
          <cell r="CS105">
            <v>7.5410000000000004</v>
          </cell>
          <cell r="CT105">
            <v>7.5410000000000004</v>
          </cell>
          <cell r="CU105">
            <v>39992</v>
          </cell>
          <cell r="CV105">
            <v>101.06699999999999</v>
          </cell>
          <cell r="CW105">
            <v>7.2839999999999998</v>
          </cell>
          <cell r="CX105">
            <v>7.2919999999999998</v>
          </cell>
          <cell r="CY105">
            <v>39992</v>
          </cell>
          <cell r="CZ105">
            <v>105.75</v>
          </cell>
          <cell r="DA105">
            <v>6.5629999999999997</v>
          </cell>
          <cell r="DB105">
            <v>6.5629999999999997</v>
          </cell>
        </row>
        <row r="106">
          <cell r="D106">
            <v>39993</v>
          </cell>
          <cell r="E106" t="str">
            <v>#N/A N.A.</v>
          </cell>
          <cell r="F106" t="str">
            <v>#N/A N.A.</v>
          </cell>
          <cell r="G106" t="str">
            <v>#N/A N.A.</v>
          </cell>
          <cell r="H106">
            <v>39993</v>
          </cell>
          <cell r="I106" t="str">
            <v>#N/A N.A.</v>
          </cell>
          <cell r="J106" t="str">
            <v>#N/A N.A.</v>
          </cell>
          <cell r="K106" t="str">
            <v>#N/A N.A.</v>
          </cell>
          <cell r="L106">
            <v>39993</v>
          </cell>
          <cell r="M106" t="str">
            <v>#N/A N.A.</v>
          </cell>
          <cell r="N106" t="str">
            <v>#N/A N.A.</v>
          </cell>
          <cell r="O106" t="str">
            <v>#N/A N.A.</v>
          </cell>
          <cell r="P106">
            <v>39993</v>
          </cell>
          <cell r="Q106">
            <v>100.125</v>
          </cell>
          <cell r="R106">
            <v>-33.58</v>
          </cell>
          <cell r="S106">
            <v>52.280999999999999</v>
          </cell>
          <cell r="T106">
            <v>39993</v>
          </cell>
          <cell r="U106">
            <v>102.7492</v>
          </cell>
          <cell r="V106">
            <v>7.25</v>
          </cell>
          <cell r="W106">
            <v>7.3</v>
          </cell>
          <cell r="X106">
            <v>39993</v>
          </cell>
          <cell r="Y106">
            <v>109</v>
          </cell>
          <cell r="Z106">
            <v>1.5659999999999998</v>
          </cell>
          <cell r="AA106">
            <v>1.5659999999999998</v>
          </cell>
          <cell r="AB106">
            <v>39993</v>
          </cell>
          <cell r="AC106">
            <v>107.605</v>
          </cell>
          <cell r="AD106">
            <v>5.1870000000000003</v>
          </cell>
          <cell r="AE106">
            <v>5.3109999999999999</v>
          </cell>
          <cell r="AF106">
            <v>39993</v>
          </cell>
          <cell r="AG106">
            <v>113.956</v>
          </cell>
          <cell r="AH106">
            <v>3.7880000000000003</v>
          </cell>
          <cell r="AI106">
            <v>3.9089999999999998</v>
          </cell>
          <cell r="AJ106">
            <v>39993</v>
          </cell>
          <cell r="AK106">
            <v>115.25</v>
          </cell>
          <cell r="AL106">
            <v>3.6959999999999997</v>
          </cell>
          <cell r="AM106">
            <v>3.6959999999999997</v>
          </cell>
          <cell r="AN106">
            <v>39993</v>
          </cell>
          <cell r="AO106">
            <v>120.75</v>
          </cell>
          <cell r="AP106">
            <v>4.3540000000000001</v>
          </cell>
          <cell r="AQ106">
            <v>4.3540000000000001</v>
          </cell>
          <cell r="AU106">
            <v>39993</v>
          </cell>
          <cell r="AV106">
            <v>114.4</v>
          </cell>
          <cell r="AW106">
            <v>5.1929999999999996</v>
          </cell>
          <cell r="AX106">
            <v>5.1929999999999996</v>
          </cell>
          <cell r="AY106">
            <v>39993</v>
          </cell>
          <cell r="AZ106">
            <v>115.42100000000001</v>
          </cell>
          <cell r="BA106">
            <v>8.6980000000000004</v>
          </cell>
          <cell r="BB106">
            <v>8.7100000000000009</v>
          </cell>
          <cell r="BC106">
            <v>39993</v>
          </cell>
          <cell r="BD106">
            <v>96.25</v>
          </cell>
          <cell r="BE106">
            <v>3.0489999999999999</v>
          </cell>
          <cell r="BF106">
            <v>3.0489999999999999</v>
          </cell>
          <cell r="BG106">
            <v>39993</v>
          </cell>
          <cell r="BH106">
            <v>110.657</v>
          </cell>
          <cell r="BI106">
            <v>6.6790000000000003</v>
          </cell>
          <cell r="BJ106">
            <v>6.7679999999999998</v>
          </cell>
          <cell r="BO106">
            <v>39993</v>
          </cell>
          <cell r="BP106">
            <v>115.751</v>
          </cell>
          <cell r="BQ106">
            <v>5.9550000000000001</v>
          </cell>
          <cell r="BR106">
            <v>5.9550000000000001</v>
          </cell>
          <cell r="BS106">
            <v>39993</v>
          </cell>
          <cell r="BT106">
            <v>107.5</v>
          </cell>
          <cell r="BU106">
            <v>6.1210000000000004</v>
          </cell>
          <cell r="BV106">
            <v>6.1210000000000004</v>
          </cell>
          <cell r="BW106">
            <v>39993</v>
          </cell>
          <cell r="BX106">
            <v>134.75</v>
          </cell>
          <cell r="BY106">
            <v>7.0519999999999996</v>
          </cell>
          <cell r="BZ106">
            <v>7.0519999999999996</v>
          </cell>
          <cell r="CA106">
            <v>39993</v>
          </cell>
          <cell r="CB106">
            <v>108.75</v>
          </cell>
          <cell r="CC106">
            <v>7.1589999999999998</v>
          </cell>
          <cell r="CD106">
            <v>7.1589999999999998</v>
          </cell>
          <cell r="CE106">
            <v>39993</v>
          </cell>
          <cell r="CF106">
            <v>109.017</v>
          </cell>
          <cell r="CG106">
            <v>7.4459999999999997</v>
          </cell>
          <cell r="CH106">
            <v>7.4950000000000001</v>
          </cell>
          <cell r="CI106">
            <v>39993</v>
          </cell>
          <cell r="CJ106">
            <v>92.790999999999997</v>
          </cell>
          <cell r="CK106">
            <v>10.772</v>
          </cell>
          <cell r="CL106">
            <v>10.805</v>
          </cell>
          <cell r="CM106">
            <v>39993</v>
          </cell>
          <cell r="CN106">
            <v>146.96299999999999</v>
          </cell>
          <cell r="CO106">
            <v>7.2270000000000003</v>
          </cell>
          <cell r="CP106">
            <v>7.2270000000000003</v>
          </cell>
          <cell r="CQ106">
            <v>39993</v>
          </cell>
          <cell r="CR106">
            <v>131.5</v>
          </cell>
          <cell r="CS106">
            <v>7.5049999999999999</v>
          </cell>
          <cell r="CT106">
            <v>7.5049999999999999</v>
          </cell>
          <cell r="CU106">
            <v>39993</v>
          </cell>
          <cell r="CV106">
            <v>101.935</v>
          </cell>
          <cell r="CW106">
            <v>7.2119999999999997</v>
          </cell>
          <cell r="CX106">
            <v>7.218</v>
          </cell>
          <cell r="CY106">
            <v>39993</v>
          </cell>
          <cell r="CZ106">
            <v>107</v>
          </cell>
          <cell r="DA106">
            <v>6.3940000000000001</v>
          </cell>
          <cell r="DB106">
            <v>6.3940000000000001</v>
          </cell>
        </row>
        <row r="107">
          <cell r="D107">
            <v>39994</v>
          </cell>
          <cell r="E107" t="str">
            <v>#N/A N.A.</v>
          </cell>
          <cell r="F107" t="str">
            <v>#N/A N.A.</v>
          </cell>
          <cell r="G107" t="str">
            <v>#N/A N.A.</v>
          </cell>
          <cell r="H107">
            <v>39994</v>
          </cell>
          <cell r="I107" t="str">
            <v>#N/A N.A.</v>
          </cell>
          <cell r="J107" t="str">
            <v>#N/A N.A.</v>
          </cell>
          <cell r="K107" t="str">
            <v>#N/A N.A.</v>
          </cell>
          <cell r="L107">
            <v>39994</v>
          </cell>
          <cell r="M107" t="str">
            <v>#N/A N.A.</v>
          </cell>
          <cell r="N107" t="str">
            <v>#N/A N.A.</v>
          </cell>
          <cell r="O107" t="str">
            <v>#N/A N.A.</v>
          </cell>
          <cell r="P107">
            <v>39994</v>
          </cell>
          <cell r="Q107">
            <v>100.125</v>
          </cell>
          <cell r="R107">
            <v>-33.58</v>
          </cell>
          <cell r="S107">
            <v>52.280999999999999</v>
          </cell>
          <cell r="T107">
            <v>39994</v>
          </cell>
          <cell r="U107">
            <v>102.7492</v>
          </cell>
          <cell r="V107">
            <v>7.25</v>
          </cell>
          <cell r="W107">
            <v>7.3</v>
          </cell>
          <cell r="X107">
            <v>39994</v>
          </cell>
          <cell r="Y107">
            <v>108.75</v>
          </cell>
          <cell r="Z107">
            <v>1.71</v>
          </cell>
          <cell r="AA107">
            <v>1.71</v>
          </cell>
          <cell r="AB107">
            <v>39994</v>
          </cell>
          <cell r="AC107">
            <v>107.747</v>
          </cell>
          <cell r="AD107">
            <v>5.08</v>
          </cell>
          <cell r="AE107">
            <v>5.2030000000000003</v>
          </cell>
          <cell r="AF107">
            <v>39994</v>
          </cell>
          <cell r="AG107">
            <v>113.961</v>
          </cell>
          <cell r="AH107">
            <v>3.7759999999999998</v>
          </cell>
          <cell r="AI107">
            <v>3.8959999999999999</v>
          </cell>
          <cell r="AJ107">
            <v>39994</v>
          </cell>
          <cell r="AK107">
            <v>115.5</v>
          </cell>
          <cell r="AL107">
            <v>3.5779999999999998</v>
          </cell>
          <cell r="AM107">
            <v>3.5779999999999998</v>
          </cell>
          <cell r="AN107">
            <v>39994</v>
          </cell>
          <cell r="AO107">
            <v>121</v>
          </cell>
          <cell r="AP107">
            <v>4.2690000000000001</v>
          </cell>
          <cell r="AQ107">
            <v>4.2690000000000001</v>
          </cell>
          <cell r="AU107">
            <v>39994</v>
          </cell>
          <cell r="AV107">
            <v>115.5</v>
          </cell>
          <cell r="AW107">
            <v>4.9729999999999999</v>
          </cell>
          <cell r="AX107">
            <v>4.9729999999999999</v>
          </cell>
          <cell r="AY107">
            <v>39994</v>
          </cell>
          <cell r="AZ107">
            <v>115.42100000000001</v>
          </cell>
          <cell r="BA107">
            <v>8.6980000000000004</v>
          </cell>
          <cell r="BB107">
            <v>8.7100000000000009</v>
          </cell>
          <cell r="BC107">
            <v>39994</v>
          </cell>
          <cell r="BD107">
            <v>96.25</v>
          </cell>
          <cell r="BE107">
            <v>3.0470000000000002</v>
          </cell>
          <cell r="BF107">
            <v>3.0470000000000002</v>
          </cell>
          <cell r="BG107">
            <v>39994</v>
          </cell>
          <cell r="BH107">
            <v>110.64</v>
          </cell>
          <cell r="BI107">
            <v>6.68</v>
          </cell>
          <cell r="BJ107">
            <v>6.7690000000000001</v>
          </cell>
          <cell r="BO107">
            <v>39994</v>
          </cell>
          <cell r="BP107">
            <v>116.012</v>
          </cell>
          <cell r="BQ107">
            <v>5.9109999999999996</v>
          </cell>
          <cell r="BR107">
            <v>5.9109999999999996</v>
          </cell>
          <cell r="BS107">
            <v>39994</v>
          </cell>
          <cell r="BT107">
            <v>107.5</v>
          </cell>
          <cell r="BU107">
            <v>6.12</v>
          </cell>
          <cell r="BV107">
            <v>6.12</v>
          </cell>
          <cell r="BW107">
            <v>39994</v>
          </cell>
          <cell r="BX107">
            <v>135.25</v>
          </cell>
          <cell r="BY107">
            <v>6.9939999999999998</v>
          </cell>
          <cell r="BZ107">
            <v>6.9939999999999998</v>
          </cell>
          <cell r="CA107">
            <v>39994</v>
          </cell>
          <cell r="CB107">
            <v>109</v>
          </cell>
          <cell r="CC107">
            <v>7.1319999999999997</v>
          </cell>
          <cell r="CD107">
            <v>7.1319999999999997</v>
          </cell>
          <cell r="CE107">
            <v>39994</v>
          </cell>
          <cell r="CF107">
            <v>109.057</v>
          </cell>
          <cell r="CG107">
            <v>7.4420000000000002</v>
          </cell>
          <cell r="CH107">
            <v>7.4909999999999997</v>
          </cell>
          <cell r="CI107">
            <v>39994</v>
          </cell>
          <cell r="CJ107">
            <v>92.790999999999997</v>
          </cell>
          <cell r="CK107">
            <v>10.772</v>
          </cell>
          <cell r="CL107">
            <v>10.805</v>
          </cell>
          <cell r="CM107">
            <v>39994</v>
          </cell>
          <cell r="CN107">
            <v>147.482</v>
          </cell>
          <cell r="CO107">
            <v>7.1879999999999997</v>
          </cell>
          <cell r="CP107">
            <v>7.1879999999999997</v>
          </cell>
          <cell r="CQ107">
            <v>39994</v>
          </cell>
          <cell r="CR107">
            <v>132</v>
          </cell>
          <cell r="CS107">
            <v>7.468</v>
          </cell>
          <cell r="CT107">
            <v>7.468</v>
          </cell>
          <cell r="CU107">
            <v>39994</v>
          </cell>
          <cell r="CV107">
            <v>102.256</v>
          </cell>
          <cell r="CW107">
            <v>7.1859999999999999</v>
          </cell>
          <cell r="CX107">
            <v>7.218</v>
          </cell>
          <cell r="CY107">
            <v>39994</v>
          </cell>
          <cell r="CZ107">
            <v>106.75</v>
          </cell>
          <cell r="DA107">
            <v>6.4269999999999996</v>
          </cell>
          <cell r="DB107">
            <v>6.4269999999999996</v>
          </cell>
        </row>
        <row r="108">
          <cell r="D108">
            <v>39995</v>
          </cell>
          <cell r="E108" t="str">
            <v>#N/A N.A.</v>
          </cell>
          <cell r="F108" t="str">
            <v>#N/A N.A.</v>
          </cell>
          <cell r="G108" t="str">
            <v>#N/A N.A.</v>
          </cell>
          <cell r="H108">
            <v>39995</v>
          </cell>
          <cell r="I108" t="str">
            <v>#N/A N.A.</v>
          </cell>
          <cell r="J108" t="str">
            <v>#N/A N.A.</v>
          </cell>
          <cell r="K108" t="str">
            <v>#N/A N.A.</v>
          </cell>
          <cell r="L108">
            <v>39995</v>
          </cell>
          <cell r="M108" t="str">
            <v>#N/A N.A.</v>
          </cell>
          <cell r="N108" t="str">
            <v>#N/A N.A.</v>
          </cell>
          <cell r="O108" t="str">
            <v>#N/A N.A.</v>
          </cell>
          <cell r="P108">
            <v>39995</v>
          </cell>
          <cell r="Q108">
            <v>100.125</v>
          </cell>
          <cell r="R108">
            <v>-33.58</v>
          </cell>
          <cell r="S108">
            <v>52.280999999999999</v>
          </cell>
          <cell r="T108">
            <v>39995</v>
          </cell>
          <cell r="U108">
            <v>102.7492</v>
          </cell>
          <cell r="V108">
            <v>7.25</v>
          </cell>
          <cell r="W108">
            <v>7.3</v>
          </cell>
          <cell r="X108">
            <v>39995</v>
          </cell>
          <cell r="Y108">
            <v>108</v>
          </cell>
          <cell r="Z108">
            <v>2.4</v>
          </cell>
          <cell r="AA108">
            <v>2.4</v>
          </cell>
          <cell r="AB108">
            <v>39995</v>
          </cell>
          <cell r="AC108">
            <v>107.78100000000001</v>
          </cell>
          <cell r="AD108">
            <v>5.0540000000000003</v>
          </cell>
          <cell r="AE108">
            <v>5.1779999999999999</v>
          </cell>
          <cell r="AF108">
            <v>39995</v>
          </cell>
          <cell r="AG108">
            <v>113.958</v>
          </cell>
          <cell r="AH108">
            <v>3.7469999999999999</v>
          </cell>
          <cell r="AI108">
            <v>3.8660000000000001</v>
          </cell>
          <cell r="AJ108">
            <v>39995</v>
          </cell>
          <cell r="AK108">
            <v>115.5</v>
          </cell>
          <cell r="AL108">
            <v>3.5720000000000001</v>
          </cell>
          <cell r="AM108">
            <v>3.5720000000000001</v>
          </cell>
          <cell r="AN108">
            <v>39995</v>
          </cell>
          <cell r="AO108">
            <v>121.25</v>
          </cell>
          <cell r="AP108">
            <v>4.1959999999999997</v>
          </cell>
          <cell r="AQ108">
            <v>4.1959999999999997</v>
          </cell>
          <cell r="AU108">
            <v>39995</v>
          </cell>
          <cell r="AV108">
            <v>115.35</v>
          </cell>
          <cell r="AW108">
            <v>5.0010000000000003</v>
          </cell>
          <cell r="AX108">
            <v>5.0010000000000003</v>
          </cell>
          <cell r="AY108">
            <v>39995</v>
          </cell>
          <cell r="AZ108">
            <v>115.407</v>
          </cell>
          <cell r="BA108">
            <v>8.6969999999999992</v>
          </cell>
          <cell r="BB108">
            <v>8.7089999999999996</v>
          </cell>
          <cell r="BC108">
            <v>39995</v>
          </cell>
          <cell r="BD108">
            <v>96.5</v>
          </cell>
          <cell r="BE108">
            <v>2.996</v>
          </cell>
          <cell r="BF108">
            <v>2.996</v>
          </cell>
          <cell r="BG108">
            <v>39995</v>
          </cell>
          <cell r="BH108">
            <v>110.688</v>
          </cell>
          <cell r="BI108">
            <v>6.6710000000000003</v>
          </cell>
          <cell r="BJ108">
            <v>6.76</v>
          </cell>
          <cell r="BO108">
            <v>39995</v>
          </cell>
          <cell r="BP108">
            <v>116.398</v>
          </cell>
          <cell r="BQ108">
            <v>5.85</v>
          </cell>
          <cell r="BR108">
            <v>5.85</v>
          </cell>
          <cell r="BS108">
            <v>39995</v>
          </cell>
          <cell r="BT108">
            <v>107</v>
          </cell>
          <cell r="BU108">
            <v>6.2</v>
          </cell>
          <cell r="BV108">
            <v>6.2</v>
          </cell>
          <cell r="BW108">
            <v>39995</v>
          </cell>
          <cell r="BX108">
            <v>135.5</v>
          </cell>
          <cell r="BY108">
            <v>6.9660000000000002</v>
          </cell>
          <cell r="BZ108">
            <v>6.9660000000000002</v>
          </cell>
          <cell r="CA108">
            <v>39995</v>
          </cell>
          <cell r="CB108">
            <v>109</v>
          </cell>
          <cell r="CC108">
            <v>7.1319999999999997</v>
          </cell>
          <cell r="CD108">
            <v>7.1319999999999997</v>
          </cell>
          <cell r="CE108">
            <v>39995</v>
          </cell>
          <cell r="CF108">
            <v>109.44199999999999</v>
          </cell>
          <cell r="CG108">
            <v>7.4050000000000002</v>
          </cell>
          <cell r="CH108">
            <v>7.4530000000000003</v>
          </cell>
          <cell r="CI108">
            <v>39995</v>
          </cell>
          <cell r="CJ108">
            <v>92.790999999999997</v>
          </cell>
          <cell r="CK108">
            <v>10.772</v>
          </cell>
          <cell r="CL108">
            <v>10.804</v>
          </cell>
          <cell r="CM108">
            <v>39995</v>
          </cell>
          <cell r="CN108">
            <v>148.19800000000001</v>
          </cell>
          <cell r="CO108">
            <v>7.1360000000000001</v>
          </cell>
          <cell r="CP108">
            <v>7.1360000000000001</v>
          </cell>
          <cell r="CQ108">
            <v>39995</v>
          </cell>
          <cell r="CR108">
            <v>133.75</v>
          </cell>
          <cell r="CS108">
            <v>7.3419999999999996</v>
          </cell>
          <cell r="CT108">
            <v>7.3419999999999996</v>
          </cell>
          <cell r="CU108">
            <v>39995</v>
          </cell>
          <cell r="CV108">
            <v>102.277</v>
          </cell>
          <cell r="CW108">
            <v>7.1840000000000002</v>
          </cell>
          <cell r="CX108">
            <v>7.2050000000000001</v>
          </cell>
          <cell r="CY108">
            <v>39995</v>
          </cell>
          <cell r="CZ108">
            <v>107.4</v>
          </cell>
          <cell r="DA108">
            <v>6.34</v>
          </cell>
          <cell r="DB108">
            <v>6.34</v>
          </cell>
        </row>
        <row r="109">
          <cell r="D109">
            <v>39996</v>
          </cell>
          <cell r="E109" t="str">
            <v>#N/A N.A.</v>
          </cell>
          <cell r="F109" t="str">
            <v>#N/A N.A.</v>
          </cell>
          <cell r="G109" t="str">
            <v>#N/A N.A.</v>
          </cell>
          <cell r="H109">
            <v>39996</v>
          </cell>
          <cell r="I109" t="str">
            <v>#N/A N.A.</v>
          </cell>
          <cell r="J109" t="str">
            <v>#N/A N.A.</v>
          </cell>
          <cell r="K109" t="str">
            <v>#N/A N.A.</v>
          </cell>
          <cell r="L109">
            <v>39996</v>
          </cell>
          <cell r="M109" t="str">
            <v>#N/A N.A.</v>
          </cell>
          <cell r="N109" t="str">
            <v>#N/A N.A.</v>
          </cell>
          <cell r="O109" t="str">
            <v>#N/A N.A.</v>
          </cell>
          <cell r="P109">
            <v>39996</v>
          </cell>
          <cell r="Q109">
            <v>100.125</v>
          </cell>
          <cell r="R109">
            <v>-33.58</v>
          </cell>
          <cell r="S109">
            <v>52.280999999999999</v>
          </cell>
          <cell r="T109">
            <v>39996</v>
          </cell>
          <cell r="U109">
            <v>102.7492</v>
          </cell>
          <cell r="V109">
            <v>7.25</v>
          </cell>
          <cell r="W109">
            <v>7.3</v>
          </cell>
          <cell r="X109">
            <v>39996</v>
          </cell>
          <cell r="Y109">
            <v>108</v>
          </cell>
          <cell r="Z109">
            <v>2.379</v>
          </cell>
          <cell r="AA109">
            <v>2.379</v>
          </cell>
          <cell r="AB109">
            <v>39996</v>
          </cell>
          <cell r="AC109">
            <v>107.599</v>
          </cell>
          <cell r="AD109">
            <v>5.1509999999999998</v>
          </cell>
          <cell r="AE109">
            <v>5.2229999999999999</v>
          </cell>
          <cell r="AF109">
            <v>39996</v>
          </cell>
          <cell r="AG109">
            <v>113.83799999999999</v>
          </cell>
          <cell r="AH109">
            <v>3.798</v>
          </cell>
          <cell r="AI109">
            <v>3.9180000000000001</v>
          </cell>
          <cell r="AJ109">
            <v>39996</v>
          </cell>
          <cell r="AK109">
            <v>115.75</v>
          </cell>
          <cell r="AL109">
            <v>3.4710000000000001</v>
          </cell>
          <cell r="AM109">
            <v>3.4710000000000001</v>
          </cell>
          <cell r="AN109">
            <v>39996</v>
          </cell>
          <cell r="AO109">
            <v>121</v>
          </cell>
          <cell r="AP109">
            <v>4.2610000000000001</v>
          </cell>
          <cell r="AQ109">
            <v>4.2610000000000001</v>
          </cell>
          <cell r="AU109">
            <v>39996</v>
          </cell>
          <cell r="AV109">
            <v>115.25</v>
          </cell>
          <cell r="AW109">
            <v>5.0190000000000001</v>
          </cell>
          <cell r="AX109">
            <v>5.0190000000000001</v>
          </cell>
          <cell r="AY109">
            <v>39996</v>
          </cell>
          <cell r="AZ109">
            <v>115.398</v>
          </cell>
          <cell r="BA109">
            <v>8.6980000000000004</v>
          </cell>
          <cell r="BB109">
            <v>8.7100000000000009</v>
          </cell>
          <cell r="BC109">
            <v>39996</v>
          </cell>
          <cell r="BD109">
            <v>96.5</v>
          </cell>
          <cell r="BE109">
            <v>2.9859999999999998</v>
          </cell>
          <cell r="BF109">
            <v>2.9859999999999998</v>
          </cell>
          <cell r="BG109">
            <v>39996</v>
          </cell>
          <cell r="BH109">
            <v>110.52800000000001</v>
          </cell>
          <cell r="BI109">
            <v>6.6989999999999998</v>
          </cell>
          <cell r="BJ109">
            <v>6.7880000000000003</v>
          </cell>
          <cell r="BO109">
            <v>39996</v>
          </cell>
          <cell r="BP109">
            <v>116.206</v>
          </cell>
          <cell r="BQ109">
            <v>5.8789999999999996</v>
          </cell>
          <cell r="BR109">
            <v>5.8789999999999996</v>
          </cell>
          <cell r="BS109">
            <v>39996</v>
          </cell>
          <cell r="BT109">
            <v>107.75</v>
          </cell>
          <cell r="BU109">
            <v>6.0789999999999997</v>
          </cell>
          <cell r="BV109">
            <v>6.0789999999999997</v>
          </cell>
          <cell r="BW109">
            <v>39996</v>
          </cell>
          <cell r="BX109">
            <v>135.5</v>
          </cell>
          <cell r="BY109">
            <v>6.9649999999999999</v>
          </cell>
          <cell r="BZ109">
            <v>6.9649999999999999</v>
          </cell>
          <cell r="CA109">
            <v>39996</v>
          </cell>
          <cell r="CB109">
            <v>109</v>
          </cell>
          <cell r="CC109">
            <v>7.1319999999999997</v>
          </cell>
          <cell r="CD109">
            <v>7.1319999999999997</v>
          </cell>
          <cell r="CE109">
            <v>39996</v>
          </cell>
          <cell r="CF109">
            <v>110.014</v>
          </cell>
          <cell r="CG109">
            <v>7.35</v>
          </cell>
          <cell r="CH109">
            <v>7.3979999999999997</v>
          </cell>
          <cell r="CI109">
            <v>39996</v>
          </cell>
          <cell r="CJ109">
            <v>92.790999999999997</v>
          </cell>
          <cell r="CK109">
            <v>10.772</v>
          </cell>
          <cell r="CL109">
            <v>10.804</v>
          </cell>
          <cell r="CM109">
            <v>39996</v>
          </cell>
          <cell r="CN109">
            <v>148.00399999999999</v>
          </cell>
          <cell r="CO109">
            <v>7.15</v>
          </cell>
          <cell r="CP109">
            <v>7.15</v>
          </cell>
          <cell r="CQ109">
            <v>39996</v>
          </cell>
          <cell r="CR109">
            <v>133.75</v>
          </cell>
          <cell r="CS109">
            <v>7.3410000000000002</v>
          </cell>
          <cell r="CT109">
            <v>7.3410000000000002</v>
          </cell>
          <cell r="CU109">
            <v>39996</v>
          </cell>
          <cell r="CV109">
            <v>101.83</v>
          </cell>
          <cell r="CW109">
            <v>7.2210000000000001</v>
          </cell>
          <cell r="CX109">
            <v>7.2620000000000005</v>
          </cell>
          <cell r="CY109">
            <v>39996</v>
          </cell>
          <cell r="CZ109">
            <v>106.75</v>
          </cell>
          <cell r="DA109">
            <v>6.4269999999999996</v>
          </cell>
          <cell r="DB109">
            <v>6.4269999999999996</v>
          </cell>
        </row>
        <row r="110">
          <cell r="D110">
            <v>39997</v>
          </cell>
          <cell r="E110" t="str">
            <v>#N/A N.A.</v>
          </cell>
          <cell r="F110" t="str">
            <v>#N/A N.A.</v>
          </cell>
          <cell r="G110" t="str">
            <v>#N/A N.A.</v>
          </cell>
          <cell r="H110">
            <v>39997</v>
          </cell>
          <cell r="I110" t="str">
            <v>#N/A N.A.</v>
          </cell>
          <cell r="J110" t="str">
            <v>#N/A N.A.</v>
          </cell>
          <cell r="K110" t="str">
            <v>#N/A N.A.</v>
          </cell>
          <cell r="L110">
            <v>39997</v>
          </cell>
          <cell r="M110" t="str">
            <v>#N/A N.A.</v>
          </cell>
          <cell r="N110" t="str">
            <v>#N/A N.A.</v>
          </cell>
          <cell r="O110" t="str">
            <v>#N/A N.A.</v>
          </cell>
          <cell r="P110">
            <v>39997</v>
          </cell>
          <cell r="Q110">
            <v>100.125</v>
          </cell>
          <cell r="R110">
            <v>-33.58</v>
          </cell>
          <cell r="S110">
            <v>52.280999999999999</v>
          </cell>
          <cell r="T110">
            <v>39997</v>
          </cell>
          <cell r="U110">
            <v>102.7492</v>
          </cell>
          <cell r="V110">
            <v>7.25</v>
          </cell>
          <cell r="W110">
            <v>7.3</v>
          </cell>
          <cell r="X110">
            <v>39997</v>
          </cell>
          <cell r="Y110">
            <v>108.5</v>
          </cell>
          <cell r="Z110">
            <v>1.9020000000000001</v>
          </cell>
          <cell r="AA110">
            <v>1.9020000000000001</v>
          </cell>
          <cell r="AB110">
            <v>39997</v>
          </cell>
          <cell r="AC110">
            <v>107.687</v>
          </cell>
          <cell r="AD110">
            <v>5.0999999999999996</v>
          </cell>
          <cell r="AE110">
            <v>5.2249999999999996</v>
          </cell>
          <cell r="AF110">
            <v>39997</v>
          </cell>
          <cell r="AG110">
            <v>113.678</v>
          </cell>
          <cell r="AH110">
            <v>3.8679999999999999</v>
          </cell>
          <cell r="AI110">
            <v>3.9889999999999999</v>
          </cell>
          <cell r="AJ110">
            <v>39997</v>
          </cell>
          <cell r="AK110">
            <v>116</v>
          </cell>
          <cell r="AL110">
            <v>3.3769999999999998</v>
          </cell>
          <cell r="AM110">
            <v>3.3769999999999998</v>
          </cell>
          <cell r="AN110">
            <v>39997</v>
          </cell>
          <cell r="AO110">
            <v>121.25</v>
          </cell>
          <cell r="AP110">
            <v>4.1920000000000002</v>
          </cell>
          <cell r="AQ110">
            <v>4.1920000000000002</v>
          </cell>
          <cell r="AU110">
            <v>39997</v>
          </cell>
          <cell r="AV110">
            <v>115.35</v>
          </cell>
          <cell r="AW110">
            <v>5</v>
          </cell>
          <cell r="AX110">
            <v>5</v>
          </cell>
          <cell r="AY110">
            <v>39997</v>
          </cell>
          <cell r="AZ110">
            <v>115.39100000000001</v>
          </cell>
          <cell r="BA110">
            <v>8.6989999999999998</v>
          </cell>
          <cell r="BB110">
            <v>8.7110000000000003</v>
          </cell>
          <cell r="BC110">
            <v>39997</v>
          </cell>
          <cell r="BD110">
            <v>96.5</v>
          </cell>
          <cell r="BE110">
            <v>2.9670000000000001</v>
          </cell>
          <cell r="BF110">
            <v>2.9670000000000001</v>
          </cell>
          <cell r="BG110">
            <v>39997</v>
          </cell>
          <cell r="BH110">
            <v>110.363</v>
          </cell>
          <cell r="BI110">
            <v>6.7279999999999998</v>
          </cell>
          <cell r="BJ110">
            <v>6.8179999999999996</v>
          </cell>
          <cell r="BO110">
            <v>39997</v>
          </cell>
          <cell r="BP110">
            <v>116.446</v>
          </cell>
          <cell r="BQ110">
            <v>5.8410000000000002</v>
          </cell>
          <cell r="BR110">
            <v>5.8410000000000002</v>
          </cell>
          <cell r="BS110">
            <v>39997</v>
          </cell>
          <cell r="BT110">
            <v>107.75</v>
          </cell>
          <cell r="BU110">
            <v>6.0789999999999997</v>
          </cell>
          <cell r="BV110">
            <v>6.0789999999999997</v>
          </cell>
          <cell r="BW110">
            <v>39997</v>
          </cell>
          <cell r="BX110">
            <v>135</v>
          </cell>
          <cell r="BY110">
            <v>7.02</v>
          </cell>
          <cell r="BZ110">
            <v>7.02</v>
          </cell>
          <cell r="CA110">
            <v>39997</v>
          </cell>
          <cell r="CB110">
            <v>109.25</v>
          </cell>
          <cell r="CC110">
            <v>7.1059999999999999</v>
          </cell>
          <cell r="CD110">
            <v>7.1059999999999999</v>
          </cell>
          <cell r="CE110">
            <v>39997</v>
          </cell>
          <cell r="CF110">
            <v>110.08799999999999</v>
          </cell>
          <cell r="CG110">
            <v>7.343</v>
          </cell>
          <cell r="CH110">
            <v>7.391</v>
          </cell>
          <cell r="CI110">
            <v>39997</v>
          </cell>
          <cell r="CJ110">
            <v>92.790999999999997</v>
          </cell>
          <cell r="CK110">
            <v>10.772</v>
          </cell>
          <cell r="CL110">
            <v>10.804</v>
          </cell>
          <cell r="CM110">
            <v>39997</v>
          </cell>
          <cell r="CN110">
            <v>147.92099999999999</v>
          </cell>
          <cell r="CO110">
            <v>7.1559999999999997</v>
          </cell>
          <cell r="CP110">
            <v>7.1559999999999997</v>
          </cell>
          <cell r="CQ110">
            <v>39997</v>
          </cell>
          <cell r="CR110">
            <v>133.25</v>
          </cell>
          <cell r="CS110">
            <v>7.3769999999999998</v>
          </cell>
          <cell r="CT110">
            <v>7.3769999999999998</v>
          </cell>
          <cell r="CU110">
            <v>39997</v>
          </cell>
          <cell r="CV110">
            <v>101.88200000000001</v>
          </cell>
          <cell r="CW110">
            <v>7.2169999999999996</v>
          </cell>
          <cell r="CX110">
            <v>7.2480000000000002</v>
          </cell>
          <cell r="CY110">
            <v>39997</v>
          </cell>
          <cell r="CZ110">
            <v>107</v>
          </cell>
          <cell r="DA110">
            <v>6.3929999999999998</v>
          </cell>
          <cell r="DB110">
            <v>6.3929999999999998</v>
          </cell>
        </row>
        <row r="111">
          <cell r="D111">
            <v>39998</v>
          </cell>
          <cell r="E111" t="str">
            <v>#N/A N.A.</v>
          </cell>
          <cell r="F111" t="str">
            <v>#N/A N.A.</v>
          </cell>
          <cell r="G111" t="str">
            <v>#N/A N.A.</v>
          </cell>
          <cell r="H111">
            <v>39998</v>
          </cell>
          <cell r="I111" t="str">
            <v>#N/A N.A.</v>
          </cell>
          <cell r="J111" t="str">
            <v>#N/A N.A.</v>
          </cell>
          <cell r="K111" t="str">
            <v>#N/A N.A.</v>
          </cell>
          <cell r="L111">
            <v>39998</v>
          </cell>
          <cell r="M111" t="str">
            <v>#N/A N.A.</v>
          </cell>
          <cell r="N111" t="str">
            <v>#N/A N.A.</v>
          </cell>
          <cell r="O111" t="str">
            <v>#N/A N.A.</v>
          </cell>
          <cell r="P111">
            <v>39998</v>
          </cell>
          <cell r="Q111">
            <v>100.125</v>
          </cell>
          <cell r="R111">
            <v>-33.58</v>
          </cell>
          <cell r="S111">
            <v>52.280999999999999</v>
          </cell>
          <cell r="T111">
            <v>39998</v>
          </cell>
          <cell r="U111">
            <v>102.7492</v>
          </cell>
          <cell r="V111">
            <v>7.25</v>
          </cell>
          <cell r="W111">
            <v>7.3</v>
          </cell>
          <cell r="X111">
            <v>39998</v>
          </cell>
          <cell r="Y111">
            <v>108.5</v>
          </cell>
          <cell r="Z111">
            <v>1.9020000000000001</v>
          </cell>
          <cell r="AA111">
            <v>1.9020000000000001</v>
          </cell>
          <cell r="AB111">
            <v>39998</v>
          </cell>
          <cell r="AC111">
            <v>107.687</v>
          </cell>
          <cell r="AD111">
            <v>5.0999999999999996</v>
          </cell>
          <cell r="AE111">
            <v>5.2249999999999996</v>
          </cell>
          <cell r="AF111">
            <v>39998</v>
          </cell>
          <cell r="AG111">
            <v>113.678</v>
          </cell>
          <cell r="AH111">
            <v>3.8679999999999999</v>
          </cell>
          <cell r="AI111">
            <v>3.9889999999999999</v>
          </cell>
          <cell r="AJ111">
            <v>39998</v>
          </cell>
          <cell r="AK111">
            <v>116</v>
          </cell>
          <cell r="AL111">
            <v>3.3769999999999998</v>
          </cell>
          <cell r="AM111">
            <v>3.3769999999999998</v>
          </cell>
          <cell r="AN111">
            <v>39998</v>
          </cell>
          <cell r="AO111">
            <v>121.25</v>
          </cell>
          <cell r="AP111">
            <v>4.1920000000000002</v>
          </cell>
          <cell r="AQ111">
            <v>4.1920000000000002</v>
          </cell>
          <cell r="AU111">
            <v>39998</v>
          </cell>
          <cell r="AV111">
            <v>115.35</v>
          </cell>
          <cell r="AW111">
            <v>5</v>
          </cell>
          <cell r="AX111">
            <v>5</v>
          </cell>
          <cell r="AY111">
            <v>39998</v>
          </cell>
          <cell r="AZ111">
            <v>115.39100000000001</v>
          </cell>
          <cell r="BA111">
            <v>8.6989999999999998</v>
          </cell>
          <cell r="BB111">
            <v>8.7110000000000003</v>
          </cell>
          <cell r="BC111">
            <v>39998</v>
          </cell>
          <cell r="BD111">
            <v>96.5</v>
          </cell>
          <cell r="BE111">
            <v>2.9670000000000001</v>
          </cell>
          <cell r="BF111">
            <v>2.9670000000000001</v>
          </cell>
          <cell r="BG111">
            <v>39998</v>
          </cell>
          <cell r="BH111">
            <v>110.363</v>
          </cell>
          <cell r="BI111">
            <v>6.7279999999999998</v>
          </cell>
          <cell r="BJ111">
            <v>6.8179999999999996</v>
          </cell>
          <cell r="BO111">
            <v>39998</v>
          </cell>
          <cell r="BP111">
            <v>116.446</v>
          </cell>
          <cell r="BQ111">
            <v>5.8410000000000002</v>
          </cell>
          <cell r="BR111">
            <v>5.8410000000000002</v>
          </cell>
          <cell r="BS111">
            <v>39998</v>
          </cell>
          <cell r="BT111">
            <v>107.75</v>
          </cell>
          <cell r="BU111">
            <v>6.0789999999999997</v>
          </cell>
          <cell r="BV111">
            <v>6.0789999999999997</v>
          </cell>
          <cell r="BW111">
            <v>39998</v>
          </cell>
          <cell r="BX111">
            <v>135</v>
          </cell>
          <cell r="BY111">
            <v>7.02</v>
          </cell>
          <cell r="BZ111">
            <v>7.02</v>
          </cell>
          <cell r="CA111">
            <v>39998</v>
          </cell>
          <cell r="CB111">
            <v>109.25</v>
          </cell>
          <cell r="CC111">
            <v>7.1059999999999999</v>
          </cell>
          <cell r="CD111">
            <v>7.1059999999999999</v>
          </cell>
          <cell r="CE111">
            <v>39998</v>
          </cell>
          <cell r="CF111">
            <v>110.08799999999999</v>
          </cell>
          <cell r="CG111">
            <v>7.343</v>
          </cell>
          <cell r="CH111">
            <v>7.391</v>
          </cell>
          <cell r="CI111">
            <v>39998</v>
          </cell>
          <cell r="CJ111">
            <v>92.790999999999997</v>
          </cell>
          <cell r="CK111">
            <v>10.772</v>
          </cell>
          <cell r="CL111">
            <v>10.804</v>
          </cell>
          <cell r="CM111">
            <v>39998</v>
          </cell>
          <cell r="CN111">
            <v>147.92099999999999</v>
          </cell>
          <cell r="CO111">
            <v>7.1559999999999997</v>
          </cell>
          <cell r="CP111">
            <v>7.1559999999999997</v>
          </cell>
          <cell r="CQ111">
            <v>39998</v>
          </cell>
          <cell r="CR111">
            <v>133.25</v>
          </cell>
          <cell r="CS111">
            <v>7.3769999999999998</v>
          </cell>
          <cell r="CT111">
            <v>7.3769999999999998</v>
          </cell>
          <cell r="CU111">
            <v>39998</v>
          </cell>
          <cell r="CV111">
            <v>101.88200000000001</v>
          </cell>
          <cell r="CW111">
            <v>7.2169999999999996</v>
          </cell>
          <cell r="CX111">
            <v>7.2480000000000002</v>
          </cell>
          <cell r="CY111">
            <v>39998</v>
          </cell>
          <cell r="CZ111">
            <v>107</v>
          </cell>
          <cell r="DA111">
            <v>6.3929999999999998</v>
          </cell>
          <cell r="DB111">
            <v>6.3929999999999998</v>
          </cell>
        </row>
        <row r="112">
          <cell r="D112">
            <v>39999</v>
          </cell>
          <cell r="E112" t="str">
            <v>#N/A N.A.</v>
          </cell>
          <cell r="F112" t="str">
            <v>#N/A N.A.</v>
          </cell>
          <cell r="G112" t="str">
            <v>#N/A N.A.</v>
          </cell>
          <cell r="H112">
            <v>39999</v>
          </cell>
          <cell r="I112" t="str">
            <v>#N/A N.A.</v>
          </cell>
          <cell r="J112" t="str">
            <v>#N/A N.A.</v>
          </cell>
          <cell r="K112" t="str">
            <v>#N/A N.A.</v>
          </cell>
          <cell r="L112">
            <v>39999</v>
          </cell>
          <cell r="M112" t="str">
            <v>#N/A N.A.</v>
          </cell>
          <cell r="N112" t="str">
            <v>#N/A N.A.</v>
          </cell>
          <cell r="O112" t="str">
            <v>#N/A N.A.</v>
          </cell>
          <cell r="P112">
            <v>39999</v>
          </cell>
          <cell r="Q112">
            <v>100.125</v>
          </cell>
          <cell r="R112">
            <v>-33.58</v>
          </cell>
          <cell r="S112">
            <v>52.280999999999999</v>
          </cell>
          <cell r="T112">
            <v>39999</v>
          </cell>
          <cell r="U112">
            <v>102.7492</v>
          </cell>
          <cell r="V112">
            <v>7.25</v>
          </cell>
          <cell r="W112">
            <v>7.3</v>
          </cell>
          <cell r="X112">
            <v>39999</v>
          </cell>
          <cell r="Y112">
            <v>108.5</v>
          </cell>
          <cell r="Z112">
            <v>1.9020000000000001</v>
          </cell>
          <cell r="AA112">
            <v>1.9020000000000001</v>
          </cell>
          <cell r="AB112">
            <v>39999</v>
          </cell>
          <cell r="AC112">
            <v>107.687</v>
          </cell>
          <cell r="AD112">
            <v>5.0999999999999996</v>
          </cell>
          <cell r="AE112">
            <v>5.2249999999999996</v>
          </cell>
          <cell r="AF112">
            <v>39999</v>
          </cell>
          <cell r="AG112">
            <v>113.678</v>
          </cell>
          <cell r="AH112">
            <v>3.8679999999999999</v>
          </cell>
          <cell r="AI112">
            <v>3.9889999999999999</v>
          </cell>
          <cell r="AJ112">
            <v>39999</v>
          </cell>
          <cell r="AK112">
            <v>116</v>
          </cell>
          <cell r="AL112">
            <v>3.3769999999999998</v>
          </cell>
          <cell r="AM112">
            <v>3.3769999999999998</v>
          </cell>
          <cell r="AN112">
            <v>39999</v>
          </cell>
          <cell r="AO112">
            <v>121.25</v>
          </cell>
          <cell r="AP112">
            <v>4.1920000000000002</v>
          </cell>
          <cell r="AQ112">
            <v>4.1920000000000002</v>
          </cell>
          <cell r="AU112">
            <v>39999</v>
          </cell>
          <cell r="AV112">
            <v>115.35</v>
          </cell>
          <cell r="AW112">
            <v>5</v>
          </cell>
          <cell r="AX112">
            <v>5</v>
          </cell>
          <cell r="AY112">
            <v>39999</v>
          </cell>
          <cell r="AZ112">
            <v>115.39100000000001</v>
          </cell>
          <cell r="BA112">
            <v>8.6989999999999998</v>
          </cell>
          <cell r="BB112">
            <v>8.7110000000000003</v>
          </cell>
          <cell r="BC112">
            <v>39999</v>
          </cell>
          <cell r="BD112">
            <v>96.5</v>
          </cell>
          <cell r="BE112">
            <v>2.9670000000000001</v>
          </cell>
          <cell r="BF112">
            <v>2.9670000000000001</v>
          </cell>
          <cell r="BG112">
            <v>39999</v>
          </cell>
          <cell r="BH112">
            <v>110.363</v>
          </cell>
          <cell r="BI112">
            <v>6.7279999999999998</v>
          </cell>
          <cell r="BJ112">
            <v>6.8179999999999996</v>
          </cell>
          <cell r="BO112">
            <v>39999</v>
          </cell>
          <cell r="BP112">
            <v>116.446</v>
          </cell>
          <cell r="BQ112">
            <v>5.8410000000000002</v>
          </cell>
          <cell r="BR112">
            <v>5.8410000000000002</v>
          </cell>
          <cell r="BS112">
            <v>39999</v>
          </cell>
          <cell r="BT112">
            <v>107.75</v>
          </cell>
          <cell r="BU112">
            <v>6.0789999999999997</v>
          </cell>
          <cell r="BV112">
            <v>6.0789999999999997</v>
          </cell>
          <cell r="BW112">
            <v>39999</v>
          </cell>
          <cell r="BX112">
            <v>135</v>
          </cell>
          <cell r="BY112">
            <v>7.02</v>
          </cell>
          <cell r="BZ112">
            <v>7.02</v>
          </cell>
          <cell r="CA112">
            <v>39999</v>
          </cell>
          <cell r="CB112">
            <v>109.25</v>
          </cell>
          <cell r="CC112">
            <v>7.1059999999999999</v>
          </cell>
          <cell r="CD112">
            <v>7.1059999999999999</v>
          </cell>
          <cell r="CE112">
            <v>39999</v>
          </cell>
          <cell r="CF112">
            <v>110.08799999999999</v>
          </cell>
          <cell r="CG112">
            <v>7.343</v>
          </cell>
          <cell r="CH112">
            <v>7.391</v>
          </cell>
          <cell r="CI112">
            <v>39999</v>
          </cell>
          <cell r="CJ112">
            <v>92.790999999999997</v>
          </cell>
          <cell r="CK112">
            <v>10.772</v>
          </cell>
          <cell r="CL112">
            <v>10.804</v>
          </cell>
          <cell r="CM112">
            <v>39999</v>
          </cell>
          <cell r="CN112">
            <v>147.92099999999999</v>
          </cell>
          <cell r="CO112">
            <v>7.1559999999999997</v>
          </cell>
          <cell r="CP112">
            <v>7.1559999999999997</v>
          </cell>
          <cell r="CQ112">
            <v>39999</v>
          </cell>
          <cell r="CR112">
            <v>133.25</v>
          </cell>
          <cell r="CS112">
            <v>7.3769999999999998</v>
          </cell>
          <cell r="CT112">
            <v>7.3769999999999998</v>
          </cell>
          <cell r="CU112">
            <v>39999</v>
          </cell>
          <cell r="CV112">
            <v>101.88200000000001</v>
          </cell>
          <cell r="CW112">
            <v>7.2169999999999996</v>
          </cell>
          <cell r="CX112">
            <v>7.2480000000000002</v>
          </cell>
          <cell r="CY112">
            <v>39999</v>
          </cell>
          <cell r="CZ112">
            <v>107</v>
          </cell>
          <cell r="DA112">
            <v>6.3929999999999998</v>
          </cell>
          <cell r="DB112">
            <v>6.3929999999999998</v>
          </cell>
        </row>
        <row r="113">
          <cell r="D113">
            <v>40000</v>
          </cell>
          <cell r="E113" t="str">
            <v>#N/A N.A.</v>
          </cell>
          <cell r="F113" t="str">
            <v>#N/A N.A.</v>
          </cell>
          <cell r="G113" t="str">
            <v>#N/A N.A.</v>
          </cell>
          <cell r="H113">
            <v>40000</v>
          </cell>
          <cell r="I113" t="str">
            <v>#N/A N.A.</v>
          </cell>
          <cell r="J113" t="str">
            <v>#N/A N.A.</v>
          </cell>
          <cell r="K113" t="str">
            <v>#N/A N.A.</v>
          </cell>
          <cell r="L113">
            <v>40000</v>
          </cell>
          <cell r="M113" t="str">
            <v>#N/A N.A.</v>
          </cell>
          <cell r="N113" t="str">
            <v>#N/A N.A.</v>
          </cell>
          <cell r="O113" t="str">
            <v>#N/A N.A.</v>
          </cell>
          <cell r="P113">
            <v>40000</v>
          </cell>
          <cell r="Q113">
            <v>100.125</v>
          </cell>
          <cell r="R113">
            <v>-33.58</v>
          </cell>
          <cell r="S113">
            <v>52.280999999999999</v>
          </cell>
          <cell r="T113">
            <v>40000</v>
          </cell>
          <cell r="U113">
            <v>102.7492</v>
          </cell>
          <cell r="V113">
            <v>7.25</v>
          </cell>
          <cell r="W113">
            <v>7.3</v>
          </cell>
          <cell r="X113">
            <v>40000</v>
          </cell>
          <cell r="Y113">
            <v>108.5</v>
          </cell>
          <cell r="Z113">
            <v>1.88</v>
          </cell>
          <cell r="AA113">
            <v>1.88</v>
          </cell>
          <cell r="AB113">
            <v>40000</v>
          </cell>
          <cell r="AC113">
            <v>107.649</v>
          </cell>
          <cell r="AD113">
            <v>5.1159999999999997</v>
          </cell>
          <cell r="AE113">
            <v>5.1879999999999997</v>
          </cell>
          <cell r="AF113">
            <v>40000</v>
          </cell>
          <cell r="AG113">
            <v>113.751</v>
          </cell>
          <cell r="AH113">
            <v>3.8209999999999997</v>
          </cell>
          <cell r="AI113">
            <v>3.9420000000000002</v>
          </cell>
          <cell r="AJ113">
            <v>40000</v>
          </cell>
          <cell r="AK113">
            <v>115.75</v>
          </cell>
          <cell r="AL113">
            <v>3.4649999999999999</v>
          </cell>
          <cell r="AM113">
            <v>3.4649999999999999</v>
          </cell>
          <cell r="AN113">
            <v>40000</v>
          </cell>
          <cell r="AO113">
            <v>120.75</v>
          </cell>
          <cell r="AP113">
            <v>4.3250000000000002</v>
          </cell>
          <cell r="AQ113">
            <v>4.3250000000000002</v>
          </cell>
          <cell r="AU113">
            <v>40000</v>
          </cell>
          <cell r="AV113">
            <v>114.75</v>
          </cell>
          <cell r="AW113">
            <v>5.1150000000000002</v>
          </cell>
          <cell r="AX113">
            <v>5.1150000000000002</v>
          </cell>
          <cell r="AY113">
            <v>40000</v>
          </cell>
          <cell r="AZ113">
            <v>115.38500000000001</v>
          </cell>
          <cell r="BA113">
            <v>8.6989999999999998</v>
          </cell>
          <cell r="BB113">
            <v>8.7110000000000003</v>
          </cell>
          <cell r="BC113">
            <v>40000</v>
          </cell>
          <cell r="BD113">
            <v>96.25</v>
          </cell>
          <cell r="BE113">
            <v>3</v>
          </cell>
          <cell r="BF113">
            <v>3</v>
          </cell>
          <cell r="BG113">
            <v>40000</v>
          </cell>
          <cell r="BH113">
            <v>110.291</v>
          </cell>
          <cell r="BI113">
            <v>6.74</v>
          </cell>
          <cell r="BJ113">
            <v>6.83</v>
          </cell>
          <cell r="BO113">
            <v>40000</v>
          </cell>
          <cell r="BP113">
            <v>117.325</v>
          </cell>
          <cell r="BQ113">
            <v>5.7039999999999997</v>
          </cell>
          <cell r="BR113">
            <v>5.7039999999999997</v>
          </cell>
          <cell r="BS113">
            <v>40000</v>
          </cell>
          <cell r="BT113">
            <v>107</v>
          </cell>
          <cell r="BU113">
            <v>6.1989999999999998</v>
          </cell>
          <cell r="BV113">
            <v>6.1989999999999998</v>
          </cell>
          <cell r="BW113">
            <v>40000</v>
          </cell>
          <cell r="BX113">
            <v>135.5</v>
          </cell>
          <cell r="BY113">
            <v>6.9640000000000004</v>
          </cell>
          <cell r="BZ113">
            <v>6.9640000000000004</v>
          </cell>
          <cell r="CA113">
            <v>40000</v>
          </cell>
          <cell r="CB113">
            <v>108.75</v>
          </cell>
          <cell r="CC113">
            <v>7.1580000000000004</v>
          </cell>
          <cell r="CD113">
            <v>7.1580000000000004</v>
          </cell>
          <cell r="CE113">
            <v>40000</v>
          </cell>
          <cell r="CF113">
            <v>109.745</v>
          </cell>
          <cell r="CG113">
            <v>7.3760000000000003</v>
          </cell>
          <cell r="CH113">
            <v>7.4240000000000004</v>
          </cell>
          <cell r="CI113">
            <v>40000</v>
          </cell>
          <cell r="CJ113">
            <v>92.790999999999997</v>
          </cell>
          <cell r="CK113">
            <v>10.772</v>
          </cell>
          <cell r="CL113">
            <v>10.804</v>
          </cell>
          <cell r="CM113">
            <v>40000</v>
          </cell>
          <cell r="CN113">
            <v>147.28</v>
          </cell>
          <cell r="CO113">
            <v>7.2030000000000003</v>
          </cell>
          <cell r="CP113">
            <v>7.2030000000000003</v>
          </cell>
          <cell r="CQ113">
            <v>40000</v>
          </cell>
          <cell r="CR113">
            <v>133</v>
          </cell>
          <cell r="CS113">
            <v>7.3949999999999996</v>
          </cell>
          <cell r="CT113">
            <v>7.3949999999999996</v>
          </cell>
          <cell r="CU113">
            <v>40000</v>
          </cell>
          <cell r="CV113">
            <v>100.85599999999999</v>
          </cell>
          <cell r="CW113">
            <v>7.3019999999999996</v>
          </cell>
          <cell r="CX113">
            <v>7.3440000000000003</v>
          </cell>
          <cell r="CY113">
            <v>40000</v>
          </cell>
          <cell r="CZ113">
            <v>106.75</v>
          </cell>
          <cell r="DA113">
            <v>6.4269999999999996</v>
          </cell>
          <cell r="DB113">
            <v>6.4269999999999996</v>
          </cell>
        </row>
        <row r="114">
          <cell r="D114">
            <v>40001</v>
          </cell>
          <cell r="E114" t="str">
            <v>#N/A N.A.</v>
          </cell>
          <cell r="F114" t="str">
            <v>#N/A N.A.</v>
          </cell>
          <cell r="G114" t="str">
            <v>#N/A N.A.</v>
          </cell>
          <cell r="H114">
            <v>40001</v>
          </cell>
          <cell r="I114" t="str">
            <v>#N/A N.A.</v>
          </cell>
          <cell r="J114" t="str">
            <v>#N/A N.A.</v>
          </cell>
          <cell r="K114" t="str">
            <v>#N/A N.A.</v>
          </cell>
          <cell r="L114">
            <v>40001</v>
          </cell>
          <cell r="M114" t="str">
            <v>#N/A N.A.</v>
          </cell>
          <cell r="N114" t="str">
            <v>#N/A N.A.</v>
          </cell>
          <cell r="O114" t="str">
            <v>#N/A N.A.</v>
          </cell>
          <cell r="P114">
            <v>40001</v>
          </cell>
          <cell r="Q114">
            <v>100.125</v>
          </cell>
          <cell r="R114">
            <v>-33.58</v>
          </cell>
          <cell r="S114">
            <v>52.280999999999999</v>
          </cell>
          <cell r="T114">
            <v>40001</v>
          </cell>
          <cell r="U114">
            <v>102.7492</v>
          </cell>
          <cell r="V114">
            <v>7.25</v>
          </cell>
          <cell r="W114">
            <v>7.3</v>
          </cell>
          <cell r="X114">
            <v>40001</v>
          </cell>
          <cell r="Y114">
            <v>108.5</v>
          </cell>
          <cell r="Z114">
            <v>1.857</v>
          </cell>
          <cell r="AA114">
            <v>1.857</v>
          </cell>
          <cell r="AB114">
            <v>40001</v>
          </cell>
          <cell r="AC114">
            <v>107.664</v>
          </cell>
          <cell r="AD114">
            <v>5.101</v>
          </cell>
          <cell r="AE114">
            <v>5.2249999999999996</v>
          </cell>
          <cell r="AF114">
            <v>40001</v>
          </cell>
          <cell r="AG114">
            <v>113.83799999999999</v>
          </cell>
          <cell r="AH114">
            <v>3.7679999999999998</v>
          </cell>
          <cell r="AI114">
            <v>3.8879999999999999</v>
          </cell>
          <cell r="AJ114">
            <v>40001</v>
          </cell>
          <cell r="AK114">
            <v>115.9</v>
          </cell>
          <cell r="AL114">
            <v>3.4020000000000001</v>
          </cell>
          <cell r="AM114">
            <v>3.4020000000000001</v>
          </cell>
          <cell r="AN114">
            <v>40001</v>
          </cell>
          <cell r="AO114">
            <v>120.75</v>
          </cell>
          <cell r="AP114">
            <v>4.3209999999999997</v>
          </cell>
          <cell r="AQ114">
            <v>4.3209999999999997</v>
          </cell>
          <cell r="AU114">
            <v>40001</v>
          </cell>
          <cell r="AV114">
            <v>114.9</v>
          </cell>
          <cell r="AW114">
            <v>5.0839999999999996</v>
          </cell>
          <cell r="AX114">
            <v>5.0839999999999996</v>
          </cell>
          <cell r="AY114">
            <v>40001</v>
          </cell>
          <cell r="AZ114">
            <v>115.38500000000001</v>
          </cell>
          <cell r="BA114">
            <v>8.6989999999999998</v>
          </cell>
          <cell r="BB114">
            <v>8.7110000000000003</v>
          </cell>
          <cell r="BC114">
            <v>40001</v>
          </cell>
          <cell r="BD114">
            <v>96.5</v>
          </cell>
          <cell r="BE114">
            <v>2.9449999999999998</v>
          </cell>
          <cell r="BF114">
            <v>2.9449999999999998</v>
          </cell>
          <cell r="BG114">
            <v>40001</v>
          </cell>
          <cell r="BH114">
            <v>110.309</v>
          </cell>
          <cell r="BI114">
            <v>6.7370000000000001</v>
          </cell>
          <cell r="BJ114">
            <v>6.8259999999999996</v>
          </cell>
          <cell r="BO114">
            <v>40001</v>
          </cell>
          <cell r="BP114">
            <v>117.175</v>
          </cell>
          <cell r="BQ114">
            <v>5.7270000000000003</v>
          </cell>
          <cell r="BR114">
            <v>5.7270000000000003</v>
          </cell>
          <cell r="BS114">
            <v>40001</v>
          </cell>
          <cell r="BT114">
            <v>106.86</v>
          </cell>
          <cell r="BU114">
            <v>6.2210000000000001</v>
          </cell>
          <cell r="BV114">
            <v>6.2210000000000001</v>
          </cell>
          <cell r="BW114">
            <v>40001</v>
          </cell>
          <cell r="BX114">
            <v>135.5</v>
          </cell>
          <cell r="BY114">
            <v>6.9640000000000004</v>
          </cell>
          <cell r="BZ114">
            <v>6.9640000000000004</v>
          </cell>
          <cell r="CA114">
            <v>40001</v>
          </cell>
          <cell r="CB114">
            <v>107.65</v>
          </cell>
          <cell r="CC114">
            <v>7.2729999999999997</v>
          </cell>
          <cell r="CD114">
            <v>7.2729999999999997</v>
          </cell>
          <cell r="CE114">
            <v>40001</v>
          </cell>
          <cell r="CF114">
            <v>109.79300000000001</v>
          </cell>
          <cell r="CG114">
            <v>7.3719999999999999</v>
          </cell>
          <cell r="CH114">
            <v>7.42</v>
          </cell>
          <cell r="CI114">
            <v>40001</v>
          </cell>
          <cell r="CJ114">
            <v>92.790999999999997</v>
          </cell>
          <cell r="CK114">
            <v>10.771000000000001</v>
          </cell>
          <cell r="CL114">
            <v>10.804</v>
          </cell>
          <cell r="CM114">
            <v>40001</v>
          </cell>
          <cell r="CN114">
            <v>146.221</v>
          </cell>
          <cell r="CO114">
            <v>7.28</v>
          </cell>
          <cell r="CP114">
            <v>7.28</v>
          </cell>
          <cell r="CQ114">
            <v>40001</v>
          </cell>
          <cell r="CR114">
            <v>131</v>
          </cell>
          <cell r="CS114">
            <v>7.5410000000000004</v>
          </cell>
          <cell r="CT114">
            <v>7.5410000000000004</v>
          </cell>
          <cell r="CU114">
            <v>40001</v>
          </cell>
          <cell r="CV114">
            <v>100.396</v>
          </cell>
          <cell r="CW114">
            <v>7.34</v>
          </cell>
          <cell r="CX114">
            <v>7.3570000000000002</v>
          </cell>
          <cell r="CY114">
            <v>40001</v>
          </cell>
          <cell r="CZ114">
            <v>106.289</v>
          </cell>
          <cell r="DA114">
            <v>6.4889999999999999</v>
          </cell>
          <cell r="DB114">
            <v>6.4889999999999999</v>
          </cell>
        </row>
        <row r="115">
          <cell r="D115">
            <v>40002</v>
          </cell>
          <cell r="E115" t="str">
            <v>#N/A N.A.</v>
          </cell>
          <cell r="F115" t="str">
            <v>#N/A N.A.</v>
          </cell>
          <cell r="G115" t="str">
            <v>#N/A N.A.</v>
          </cell>
          <cell r="H115">
            <v>40002</v>
          </cell>
          <cell r="I115" t="str">
            <v>#N/A N.A.</v>
          </cell>
          <cell r="J115" t="str">
            <v>#N/A N.A.</v>
          </cell>
          <cell r="K115" t="str">
            <v>#N/A N.A.</v>
          </cell>
          <cell r="L115">
            <v>40002</v>
          </cell>
          <cell r="M115" t="str">
            <v>#N/A N.A.</v>
          </cell>
          <cell r="N115" t="str">
            <v>#N/A N.A.</v>
          </cell>
          <cell r="O115" t="str">
            <v>#N/A N.A.</v>
          </cell>
          <cell r="P115">
            <v>40002</v>
          </cell>
          <cell r="Q115">
            <v>100.125</v>
          </cell>
          <cell r="R115">
            <v>-33.58</v>
          </cell>
          <cell r="S115">
            <v>52.280999999999999</v>
          </cell>
          <cell r="T115">
            <v>40002</v>
          </cell>
          <cell r="U115">
            <v>102.7492</v>
          </cell>
          <cell r="V115">
            <v>7.25</v>
          </cell>
          <cell r="W115">
            <v>7.3</v>
          </cell>
          <cell r="X115">
            <v>40002</v>
          </cell>
          <cell r="Y115">
            <v>108.25</v>
          </cell>
          <cell r="Z115">
            <v>2.0299999999999998</v>
          </cell>
          <cell r="AA115">
            <v>2.0299999999999998</v>
          </cell>
          <cell r="AB115">
            <v>40002</v>
          </cell>
          <cell r="AC115">
            <v>107.613</v>
          </cell>
          <cell r="AD115">
            <v>5.1100000000000003</v>
          </cell>
          <cell r="AE115">
            <v>5.234</v>
          </cell>
          <cell r="AF115">
            <v>40002</v>
          </cell>
          <cell r="AG115">
            <v>113.795</v>
          </cell>
          <cell r="AH115">
            <v>3.7589999999999999</v>
          </cell>
          <cell r="AI115">
            <v>3.88</v>
          </cell>
          <cell r="AJ115">
            <v>40002</v>
          </cell>
          <cell r="AK115">
            <v>116</v>
          </cell>
          <cell r="AL115">
            <v>3.3450000000000002</v>
          </cell>
          <cell r="AM115">
            <v>3.3450000000000002</v>
          </cell>
          <cell r="AN115">
            <v>40002</v>
          </cell>
          <cell r="AO115">
            <v>120.5</v>
          </cell>
          <cell r="AP115">
            <v>4.3780000000000001</v>
          </cell>
          <cell r="AQ115">
            <v>4.3780000000000001</v>
          </cell>
          <cell r="AU115">
            <v>40002</v>
          </cell>
          <cell r="AV115">
            <v>114.5</v>
          </cell>
          <cell r="AW115">
            <v>5.1589999999999998</v>
          </cell>
          <cell r="AX115">
            <v>5.1589999999999998</v>
          </cell>
          <cell r="AY115">
            <v>40002</v>
          </cell>
          <cell r="AZ115">
            <v>115.38500000000001</v>
          </cell>
          <cell r="BA115">
            <v>8.6989999999999998</v>
          </cell>
          <cell r="BB115">
            <v>8.7110000000000003</v>
          </cell>
          <cell r="BC115">
            <v>40002</v>
          </cell>
          <cell r="BD115">
            <v>96.25</v>
          </cell>
          <cell r="BE115">
            <v>2.976</v>
          </cell>
          <cell r="BF115">
            <v>2.976</v>
          </cell>
          <cell r="BG115">
            <v>40002</v>
          </cell>
          <cell r="BH115">
            <v>110.218</v>
          </cell>
          <cell r="BI115">
            <v>6.7510000000000003</v>
          </cell>
          <cell r="BJ115">
            <v>6.8410000000000002</v>
          </cell>
          <cell r="BO115">
            <v>40002</v>
          </cell>
          <cell r="BP115">
            <v>116.675</v>
          </cell>
          <cell r="BQ115">
            <v>5.8019999999999996</v>
          </cell>
          <cell r="BR115">
            <v>5.8019999999999996</v>
          </cell>
          <cell r="BS115">
            <v>40002</v>
          </cell>
          <cell r="BT115">
            <v>106.5</v>
          </cell>
          <cell r="BU115">
            <v>6.2789999999999999</v>
          </cell>
          <cell r="BV115">
            <v>6.2789999999999999</v>
          </cell>
          <cell r="BW115">
            <v>40002</v>
          </cell>
          <cell r="BX115">
            <v>133</v>
          </cell>
          <cell r="BY115">
            <v>7.24</v>
          </cell>
          <cell r="BZ115">
            <v>7.24</v>
          </cell>
          <cell r="CA115">
            <v>40002</v>
          </cell>
          <cell r="CB115">
            <v>108</v>
          </cell>
          <cell r="CC115">
            <v>7.2359999999999998</v>
          </cell>
          <cell r="CD115">
            <v>7.2359999999999998</v>
          </cell>
          <cell r="CE115">
            <v>40002</v>
          </cell>
          <cell r="CF115">
            <v>109.139</v>
          </cell>
          <cell r="CG115">
            <v>7.4340000000000002</v>
          </cell>
          <cell r="CH115">
            <v>7.4829999999999997</v>
          </cell>
          <cell r="CI115">
            <v>40002</v>
          </cell>
          <cell r="CJ115">
            <v>92.790999999999997</v>
          </cell>
          <cell r="CK115">
            <v>10.771000000000001</v>
          </cell>
          <cell r="CL115">
            <v>10.804</v>
          </cell>
          <cell r="CM115">
            <v>40002</v>
          </cell>
          <cell r="CN115">
            <v>145.24700000000001</v>
          </cell>
          <cell r="CO115">
            <v>7.3520000000000003</v>
          </cell>
          <cell r="CP115">
            <v>7.3520000000000003</v>
          </cell>
          <cell r="CQ115">
            <v>40002</v>
          </cell>
          <cell r="CR115">
            <v>129</v>
          </cell>
          <cell r="CS115">
            <v>7.69</v>
          </cell>
          <cell r="CT115">
            <v>7.69</v>
          </cell>
          <cell r="CU115">
            <v>40002</v>
          </cell>
          <cell r="CV115">
            <v>99.994</v>
          </cell>
          <cell r="CW115">
            <v>7.3739999999999997</v>
          </cell>
          <cell r="CX115">
            <v>7.3979999999999997</v>
          </cell>
          <cell r="CY115">
            <v>40002</v>
          </cell>
          <cell r="CZ115">
            <v>106.1</v>
          </cell>
          <cell r="DA115">
            <v>6.5140000000000002</v>
          </cell>
          <cell r="DB115">
            <v>6.5140000000000002</v>
          </cell>
        </row>
        <row r="116">
          <cell r="D116">
            <v>40003</v>
          </cell>
          <cell r="E116" t="str">
            <v>#N/A N.A.</v>
          </cell>
          <cell r="F116" t="str">
            <v>#N/A N.A.</v>
          </cell>
          <cell r="G116" t="str">
            <v>#N/A N.A.</v>
          </cell>
          <cell r="H116">
            <v>40003</v>
          </cell>
          <cell r="I116" t="str">
            <v>#N/A N.A.</v>
          </cell>
          <cell r="J116" t="str">
            <v>#N/A N.A.</v>
          </cell>
          <cell r="K116" t="str">
            <v>#N/A N.A.</v>
          </cell>
          <cell r="L116">
            <v>40003</v>
          </cell>
          <cell r="M116" t="str">
            <v>#N/A N.A.</v>
          </cell>
          <cell r="N116" t="str">
            <v>#N/A N.A.</v>
          </cell>
          <cell r="O116" t="str">
            <v>#N/A N.A.</v>
          </cell>
          <cell r="P116">
            <v>40003</v>
          </cell>
          <cell r="Q116">
            <v>100.125</v>
          </cell>
          <cell r="R116">
            <v>-33.58</v>
          </cell>
          <cell r="S116">
            <v>52.280999999999999</v>
          </cell>
          <cell r="T116">
            <v>40003</v>
          </cell>
          <cell r="U116">
            <v>102.7492</v>
          </cell>
          <cell r="V116">
            <v>7.25</v>
          </cell>
          <cell r="W116">
            <v>7.3</v>
          </cell>
          <cell r="X116">
            <v>40003</v>
          </cell>
          <cell r="Y116">
            <v>108.25</v>
          </cell>
          <cell r="Z116">
            <v>2.008</v>
          </cell>
          <cell r="AA116">
            <v>2.008</v>
          </cell>
          <cell r="AB116">
            <v>40003</v>
          </cell>
          <cell r="AC116">
            <v>107.65900000000001</v>
          </cell>
          <cell r="AD116">
            <v>5.0759999999999996</v>
          </cell>
          <cell r="AE116">
            <v>5.2009999999999996</v>
          </cell>
          <cell r="AF116">
            <v>40003</v>
          </cell>
          <cell r="AG116">
            <v>113.97799999999999</v>
          </cell>
          <cell r="AH116">
            <v>3.657</v>
          </cell>
          <cell r="AI116">
            <v>3.7770000000000001</v>
          </cell>
          <cell r="AJ116">
            <v>40003</v>
          </cell>
          <cell r="AK116">
            <v>116.25</v>
          </cell>
          <cell r="AL116">
            <v>3.2439999999999998</v>
          </cell>
          <cell r="AM116">
            <v>3.2439999999999998</v>
          </cell>
          <cell r="AN116">
            <v>40003</v>
          </cell>
          <cell r="AO116">
            <v>121.1</v>
          </cell>
          <cell r="AP116">
            <v>4.2080000000000002</v>
          </cell>
          <cell r="AQ116">
            <v>4.2080000000000002</v>
          </cell>
          <cell r="AU116">
            <v>40003</v>
          </cell>
          <cell r="AV116">
            <v>115.2</v>
          </cell>
          <cell r="AW116">
            <v>5.0209999999999999</v>
          </cell>
          <cell r="AX116">
            <v>5.0209999999999999</v>
          </cell>
          <cell r="AY116">
            <v>40003</v>
          </cell>
          <cell r="AZ116">
            <v>115.38500000000001</v>
          </cell>
          <cell r="BA116">
            <v>8.6989999999999998</v>
          </cell>
          <cell r="BB116">
            <v>8.7110000000000003</v>
          </cell>
          <cell r="BC116">
            <v>40003</v>
          </cell>
          <cell r="BD116">
            <v>96.25</v>
          </cell>
          <cell r="BE116">
            <v>2.9609999999999999</v>
          </cell>
          <cell r="BF116">
            <v>2.9609999999999999</v>
          </cell>
          <cell r="BG116">
            <v>40003</v>
          </cell>
          <cell r="BH116">
            <v>110.187</v>
          </cell>
          <cell r="BI116">
            <v>6.7560000000000002</v>
          </cell>
          <cell r="BJ116">
            <v>6.8460000000000001</v>
          </cell>
          <cell r="BO116">
            <v>40003</v>
          </cell>
          <cell r="BP116">
            <v>117.03100000000001</v>
          </cell>
          <cell r="BQ116">
            <v>5.7460000000000004</v>
          </cell>
          <cell r="BR116">
            <v>5.7460000000000004</v>
          </cell>
          <cell r="BS116">
            <v>40003</v>
          </cell>
          <cell r="BT116">
            <v>107</v>
          </cell>
          <cell r="BU116">
            <v>6.1980000000000004</v>
          </cell>
          <cell r="BV116">
            <v>6.1980000000000004</v>
          </cell>
          <cell r="BW116">
            <v>40003</v>
          </cell>
          <cell r="BX116">
            <v>133</v>
          </cell>
          <cell r="BY116">
            <v>7.2389999999999999</v>
          </cell>
          <cell r="BZ116">
            <v>7.2389999999999999</v>
          </cell>
          <cell r="CA116">
            <v>40003</v>
          </cell>
          <cell r="CB116">
            <v>108.25</v>
          </cell>
          <cell r="CC116">
            <v>7.2089999999999996</v>
          </cell>
          <cell r="CD116">
            <v>7.2089999999999996</v>
          </cell>
          <cell r="CE116">
            <v>40003</v>
          </cell>
          <cell r="CF116">
            <v>108.89100000000001</v>
          </cell>
          <cell r="CG116">
            <v>7.4580000000000002</v>
          </cell>
          <cell r="CH116">
            <v>7.5069999999999997</v>
          </cell>
          <cell r="CI116">
            <v>40003</v>
          </cell>
          <cell r="CJ116">
            <v>92.790999999999997</v>
          </cell>
          <cell r="CK116">
            <v>10.771000000000001</v>
          </cell>
          <cell r="CL116">
            <v>10.803000000000001</v>
          </cell>
          <cell r="CM116">
            <v>40003</v>
          </cell>
          <cell r="CN116">
            <v>145.536</v>
          </cell>
          <cell r="CO116">
            <v>7.33</v>
          </cell>
          <cell r="CP116">
            <v>7.33</v>
          </cell>
          <cell r="CQ116">
            <v>40003</v>
          </cell>
          <cell r="CR116">
            <v>130.5</v>
          </cell>
          <cell r="CS116">
            <v>7.5780000000000003</v>
          </cell>
          <cell r="CT116">
            <v>7.5780000000000003</v>
          </cell>
          <cell r="CU116">
            <v>40003</v>
          </cell>
          <cell r="CV116">
            <v>100.187</v>
          </cell>
          <cell r="CW116">
            <v>7.3579999999999997</v>
          </cell>
          <cell r="CX116">
            <v>7.3659999999999997</v>
          </cell>
          <cell r="CY116">
            <v>40003</v>
          </cell>
          <cell r="CZ116">
            <v>106.44499999999999</v>
          </cell>
          <cell r="DA116">
            <v>6.4669999999999996</v>
          </cell>
          <cell r="DB116">
            <v>6.4669999999999996</v>
          </cell>
        </row>
        <row r="117">
          <cell r="D117">
            <v>40004</v>
          </cell>
          <cell r="E117" t="str">
            <v>#N/A N.A.</v>
          </cell>
          <cell r="F117" t="str">
            <v>#N/A N.A.</v>
          </cell>
          <cell r="G117" t="str">
            <v>#N/A N.A.</v>
          </cell>
          <cell r="H117">
            <v>40004</v>
          </cell>
          <cell r="I117" t="str">
            <v>#N/A N.A.</v>
          </cell>
          <cell r="J117" t="str">
            <v>#N/A N.A.</v>
          </cell>
          <cell r="K117" t="str">
            <v>#N/A N.A.</v>
          </cell>
          <cell r="L117">
            <v>40004</v>
          </cell>
          <cell r="M117" t="str">
            <v>#N/A N.A.</v>
          </cell>
          <cell r="N117" t="str">
            <v>#N/A N.A.</v>
          </cell>
          <cell r="O117" t="str">
            <v>#N/A N.A.</v>
          </cell>
          <cell r="P117">
            <v>40004</v>
          </cell>
          <cell r="Q117">
            <v>100.125</v>
          </cell>
          <cell r="R117">
            <v>-33.58</v>
          </cell>
          <cell r="S117">
            <v>52.280999999999999</v>
          </cell>
          <cell r="T117">
            <v>40004</v>
          </cell>
          <cell r="U117">
            <v>102.7492</v>
          </cell>
          <cell r="V117">
            <v>7.25</v>
          </cell>
          <cell r="W117">
            <v>7.3</v>
          </cell>
          <cell r="X117">
            <v>40004</v>
          </cell>
          <cell r="Y117">
            <v>108.25</v>
          </cell>
          <cell r="Z117">
            <v>1.986</v>
          </cell>
          <cell r="AA117">
            <v>1.986</v>
          </cell>
          <cell r="AB117">
            <v>40004</v>
          </cell>
          <cell r="AC117">
            <v>107.66500000000001</v>
          </cell>
          <cell r="AD117">
            <v>5.0659999999999998</v>
          </cell>
          <cell r="AE117">
            <v>5.19</v>
          </cell>
          <cell r="AF117">
            <v>40004</v>
          </cell>
          <cell r="AG117">
            <v>113.943</v>
          </cell>
          <cell r="AH117">
            <v>3.665</v>
          </cell>
          <cell r="AI117">
            <v>3.7850000000000001</v>
          </cell>
          <cell r="AJ117">
            <v>40004</v>
          </cell>
          <cell r="AK117">
            <v>116</v>
          </cell>
          <cell r="AL117">
            <v>3.3330000000000002</v>
          </cell>
          <cell r="AM117">
            <v>3.3330000000000002</v>
          </cell>
          <cell r="AN117">
            <v>40004</v>
          </cell>
          <cell r="AO117">
            <v>121.1</v>
          </cell>
          <cell r="AP117">
            <v>4.2039999999999997</v>
          </cell>
          <cell r="AQ117">
            <v>4.2039999999999997</v>
          </cell>
          <cell r="AU117">
            <v>40004</v>
          </cell>
          <cell r="AV117">
            <v>114.75</v>
          </cell>
          <cell r="AW117">
            <v>5.1070000000000002</v>
          </cell>
          <cell r="AX117">
            <v>5.1070000000000002</v>
          </cell>
          <cell r="AY117">
            <v>40004</v>
          </cell>
          <cell r="AZ117">
            <v>115.38500000000001</v>
          </cell>
          <cell r="BA117">
            <v>8.6989999999999998</v>
          </cell>
          <cell r="BB117">
            <v>8.7110000000000003</v>
          </cell>
          <cell r="BC117">
            <v>40004</v>
          </cell>
          <cell r="BD117">
            <v>96.25</v>
          </cell>
          <cell r="BE117">
            <v>2.956</v>
          </cell>
          <cell r="BF117">
            <v>2.956</v>
          </cell>
          <cell r="BG117">
            <v>40004</v>
          </cell>
          <cell r="BH117">
            <v>110.17100000000001</v>
          </cell>
          <cell r="BI117">
            <v>6.758</v>
          </cell>
          <cell r="BJ117">
            <v>6.8479999999999999</v>
          </cell>
          <cell r="BO117">
            <v>40004</v>
          </cell>
          <cell r="BP117">
            <v>117.05500000000001</v>
          </cell>
          <cell r="BQ117">
            <v>5.7409999999999997</v>
          </cell>
          <cell r="BR117">
            <v>5.7409999999999997</v>
          </cell>
          <cell r="BS117">
            <v>40004</v>
          </cell>
          <cell r="BT117">
            <v>107</v>
          </cell>
          <cell r="BU117">
            <v>6.1970000000000001</v>
          </cell>
          <cell r="BV117">
            <v>6.1970000000000001</v>
          </cell>
          <cell r="BW117">
            <v>40004</v>
          </cell>
          <cell r="BX117">
            <v>134.5</v>
          </cell>
          <cell r="BY117">
            <v>7.0709999999999997</v>
          </cell>
          <cell r="BZ117">
            <v>7.0709999999999997</v>
          </cell>
          <cell r="CA117">
            <v>40004</v>
          </cell>
          <cell r="CB117">
            <v>108</v>
          </cell>
          <cell r="CC117">
            <v>7.2359999999999998</v>
          </cell>
          <cell r="CD117">
            <v>7.2359999999999998</v>
          </cell>
          <cell r="CE117">
            <v>40004</v>
          </cell>
          <cell r="CF117">
            <v>109.121</v>
          </cell>
          <cell r="CG117">
            <v>7.4359999999999999</v>
          </cell>
          <cell r="CH117">
            <v>7.484</v>
          </cell>
          <cell r="CI117">
            <v>40004</v>
          </cell>
          <cell r="CJ117">
            <v>92.790999999999997</v>
          </cell>
          <cell r="CK117">
            <v>10.771000000000001</v>
          </cell>
          <cell r="CL117">
            <v>10.803000000000001</v>
          </cell>
          <cell r="CM117">
            <v>40004</v>
          </cell>
          <cell r="CN117">
            <v>145.71799999999999</v>
          </cell>
          <cell r="CO117">
            <v>7.3170000000000002</v>
          </cell>
          <cell r="CP117">
            <v>7.3170000000000002</v>
          </cell>
          <cell r="CQ117">
            <v>40004</v>
          </cell>
          <cell r="CR117">
            <v>130.5</v>
          </cell>
          <cell r="CS117">
            <v>7.577</v>
          </cell>
          <cell r="CT117">
            <v>7.577</v>
          </cell>
          <cell r="CU117">
            <v>40004</v>
          </cell>
          <cell r="CV117">
            <v>100.062</v>
          </cell>
          <cell r="CW117">
            <v>7.3680000000000003</v>
          </cell>
          <cell r="CX117">
            <v>7.4059999999999997</v>
          </cell>
          <cell r="CY117">
            <v>40004</v>
          </cell>
          <cell r="CZ117">
            <v>106.5</v>
          </cell>
          <cell r="DA117">
            <v>6.4589999999999996</v>
          </cell>
          <cell r="DB117">
            <v>6.4589999999999996</v>
          </cell>
        </row>
        <row r="118">
          <cell r="D118">
            <v>40005</v>
          </cell>
          <cell r="E118" t="str">
            <v>#N/A N.A.</v>
          </cell>
          <cell r="F118" t="str">
            <v>#N/A N.A.</v>
          </cell>
          <cell r="G118" t="str">
            <v>#N/A N.A.</v>
          </cell>
          <cell r="H118">
            <v>40005</v>
          </cell>
          <cell r="I118" t="str">
            <v>#N/A N.A.</v>
          </cell>
          <cell r="J118" t="str">
            <v>#N/A N.A.</v>
          </cell>
          <cell r="K118" t="str">
            <v>#N/A N.A.</v>
          </cell>
          <cell r="L118">
            <v>40005</v>
          </cell>
          <cell r="M118" t="str">
            <v>#N/A N.A.</v>
          </cell>
          <cell r="N118" t="str">
            <v>#N/A N.A.</v>
          </cell>
          <cell r="O118" t="str">
            <v>#N/A N.A.</v>
          </cell>
          <cell r="P118">
            <v>40005</v>
          </cell>
          <cell r="Q118">
            <v>100.125</v>
          </cell>
          <cell r="R118">
            <v>-33.58</v>
          </cell>
          <cell r="S118">
            <v>52.280999999999999</v>
          </cell>
          <cell r="T118">
            <v>40005</v>
          </cell>
          <cell r="U118">
            <v>102.7492</v>
          </cell>
          <cell r="V118">
            <v>7.25</v>
          </cell>
          <cell r="W118">
            <v>7.3</v>
          </cell>
          <cell r="X118">
            <v>40005</v>
          </cell>
          <cell r="Y118">
            <v>108.25</v>
          </cell>
          <cell r="Z118">
            <v>1.986</v>
          </cell>
          <cell r="AA118">
            <v>1.986</v>
          </cell>
          <cell r="AB118">
            <v>40005</v>
          </cell>
          <cell r="AC118">
            <v>107.66500000000001</v>
          </cell>
          <cell r="AD118">
            <v>5.0659999999999998</v>
          </cell>
          <cell r="AE118">
            <v>5.19</v>
          </cell>
          <cell r="AF118">
            <v>40005</v>
          </cell>
          <cell r="AG118">
            <v>113.943</v>
          </cell>
          <cell r="AH118">
            <v>3.665</v>
          </cell>
          <cell r="AI118">
            <v>3.7850000000000001</v>
          </cell>
          <cell r="AJ118">
            <v>40005</v>
          </cell>
          <cell r="AK118">
            <v>116</v>
          </cell>
          <cell r="AL118">
            <v>3.3330000000000002</v>
          </cell>
          <cell r="AM118">
            <v>3.3330000000000002</v>
          </cell>
          <cell r="AN118">
            <v>40005</v>
          </cell>
          <cell r="AO118">
            <v>121.1</v>
          </cell>
          <cell r="AP118">
            <v>4.2039999999999997</v>
          </cell>
          <cell r="AQ118">
            <v>4.2039999999999997</v>
          </cell>
          <cell r="AU118">
            <v>40005</v>
          </cell>
          <cell r="AV118">
            <v>114.75</v>
          </cell>
          <cell r="AW118">
            <v>5.1070000000000002</v>
          </cell>
          <cell r="AX118">
            <v>5.1070000000000002</v>
          </cell>
          <cell r="AY118">
            <v>40005</v>
          </cell>
          <cell r="AZ118">
            <v>115.38500000000001</v>
          </cell>
          <cell r="BA118">
            <v>8.6989999999999998</v>
          </cell>
          <cell r="BB118">
            <v>8.7110000000000003</v>
          </cell>
          <cell r="BC118">
            <v>40005</v>
          </cell>
          <cell r="BD118">
            <v>96.25</v>
          </cell>
          <cell r="BE118">
            <v>2.956</v>
          </cell>
          <cell r="BF118">
            <v>2.956</v>
          </cell>
          <cell r="BG118">
            <v>40005</v>
          </cell>
          <cell r="BH118">
            <v>110.17100000000001</v>
          </cell>
          <cell r="BI118">
            <v>6.758</v>
          </cell>
          <cell r="BJ118">
            <v>6.8479999999999999</v>
          </cell>
          <cell r="BO118">
            <v>40005</v>
          </cell>
          <cell r="BP118">
            <v>117.05500000000001</v>
          </cell>
          <cell r="BQ118">
            <v>5.7409999999999997</v>
          </cell>
          <cell r="BR118">
            <v>5.7409999999999997</v>
          </cell>
          <cell r="BS118">
            <v>40005</v>
          </cell>
          <cell r="BT118">
            <v>107</v>
          </cell>
          <cell r="BU118">
            <v>6.1970000000000001</v>
          </cell>
          <cell r="BV118">
            <v>6.1970000000000001</v>
          </cell>
          <cell r="BW118">
            <v>40005</v>
          </cell>
          <cell r="BX118">
            <v>134.5</v>
          </cell>
          <cell r="BY118">
            <v>7.0709999999999997</v>
          </cell>
          <cell r="BZ118">
            <v>7.0709999999999997</v>
          </cell>
          <cell r="CA118">
            <v>40005</v>
          </cell>
          <cell r="CB118">
            <v>108</v>
          </cell>
          <cell r="CC118">
            <v>7.2359999999999998</v>
          </cell>
          <cell r="CD118">
            <v>7.2359999999999998</v>
          </cell>
          <cell r="CE118">
            <v>40005</v>
          </cell>
          <cell r="CF118">
            <v>109.121</v>
          </cell>
          <cell r="CG118">
            <v>7.4359999999999999</v>
          </cell>
          <cell r="CH118">
            <v>7.484</v>
          </cell>
          <cell r="CI118">
            <v>40005</v>
          </cell>
          <cell r="CJ118">
            <v>92.790999999999997</v>
          </cell>
          <cell r="CK118">
            <v>10.771000000000001</v>
          </cell>
          <cell r="CL118">
            <v>10.803000000000001</v>
          </cell>
          <cell r="CM118">
            <v>40005</v>
          </cell>
          <cell r="CN118">
            <v>145.71799999999999</v>
          </cell>
          <cell r="CO118">
            <v>7.3170000000000002</v>
          </cell>
          <cell r="CP118">
            <v>7.3170000000000002</v>
          </cell>
          <cell r="CQ118">
            <v>40005</v>
          </cell>
          <cell r="CR118">
            <v>130.5</v>
          </cell>
          <cell r="CS118">
            <v>7.577</v>
          </cell>
          <cell r="CT118">
            <v>7.577</v>
          </cell>
          <cell r="CU118">
            <v>40005</v>
          </cell>
          <cell r="CV118">
            <v>100.062</v>
          </cell>
          <cell r="CW118">
            <v>7.3680000000000003</v>
          </cell>
          <cell r="CX118">
            <v>7.4059999999999997</v>
          </cell>
          <cell r="CY118">
            <v>40005</v>
          </cell>
          <cell r="CZ118">
            <v>106.5</v>
          </cell>
          <cell r="DA118">
            <v>6.4589999999999996</v>
          </cell>
          <cell r="DB118">
            <v>6.4589999999999996</v>
          </cell>
        </row>
        <row r="119">
          <cell r="D119">
            <v>40006</v>
          </cell>
          <cell r="E119" t="str">
            <v>#N/A N.A.</v>
          </cell>
          <cell r="F119" t="str">
            <v>#N/A N.A.</v>
          </cell>
          <cell r="G119" t="str">
            <v>#N/A N.A.</v>
          </cell>
          <cell r="H119">
            <v>40006</v>
          </cell>
          <cell r="I119" t="str">
            <v>#N/A N.A.</v>
          </cell>
          <cell r="J119" t="str">
            <v>#N/A N.A.</v>
          </cell>
          <cell r="K119" t="str">
            <v>#N/A N.A.</v>
          </cell>
          <cell r="L119">
            <v>40006</v>
          </cell>
          <cell r="M119" t="str">
            <v>#N/A N.A.</v>
          </cell>
          <cell r="N119" t="str">
            <v>#N/A N.A.</v>
          </cell>
          <cell r="O119" t="str">
            <v>#N/A N.A.</v>
          </cell>
          <cell r="P119">
            <v>40006</v>
          </cell>
          <cell r="Q119">
            <v>100.125</v>
          </cell>
          <cell r="R119">
            <v>-33.58</v>
          </cell>
          <cell r="S119">
            <v>52.280999999999999</v>
          </cell>
          <cell r="T119">
            <v>40006</v>
          </cell>
          <cell r="U119">
            <v>102.7492</v>
          </cell>
          <cell r="V119">
            <v>7.25</v>
          </cell>
          <cell r="W119">
            <v>7.3</v>
          </cell>
          <cell r="X119">
            <v>40006</v>
          </cell>
          <cell r="Y119">
            <v>108.25</v>
          </cell>
          <cell r="Z119">
            <v>1.986</v>
          </cell>
          <cell r="AA119">
            <v>1.986</v>
          </cell>
          <cell r="AB119">
            <v>40006</v>
          </cell>
          <cell r="AC119">
            <v>107.66500000000001</v>
          </cell>
          <cell r="AD119">
            <v>5.0659999999999998</v>
          </cell>
          <cell r="AE119">
            <v>5.19</v>
          </cell>
          <cell r="AF119">
            <v>40006</v>
          </cell>
          <cell r="AG119">
            <v>113.943</v>
          </cell>
          <cell r="AH119">
            <v>3.665</v>
          </cell>
          <cell r="AI119">
            <v>3.7850000000000001</v>
          </cell>
          <cell r="AJ119">
            <v>40006</v>
          </cell>
          <cell r="AK119">
            <v>116</v>
          </cell>
          <cell r="AL119">
            <v>3.3330000000000002</v>
          </cell>
          <cell r="AM119">
            <v>3.3330000000000002</v>
          </cell>
          <cell r="AN119">
            <v>40006</v>
          </cell>
          <cell r="AO119">
            <v>121.1</v>
          </cell>
          <cell r="AP119">
            <v>4.2039999999999997</v>
          </cell>
          <cell r="AQ119">
            <v>4.2039999999999997</v>
          </cell>
          <cell r="AU119">
            <v>40006</v>
          </cell>
          <cell r="AV119">
            <v>114.75</v>
          </cell>
          <cell r="AW119">
            <v>5.1070000000000002</v>
          </cell>
          <cell r="AX119">
            <v>5.1070000000000002</v>
          </cell>
          <cell r="AY119">
            <v>40006</v>
          </cell>
          <cell r="AZ119">
            <v>115.38500000000001</v>
          </cell>
          <cell r="BA119">
            <v>8.6989999999999998</v>
          </cell>
          <cell r="BB119">
            <v>8.7110000000000003</v>
          </cell>
          <cell r="BC119">
            <v>40006</v>
          </cell>
          <cell r="BD119">
            <v>96.25</v>
          </cell>
          <cell r="BE119">
            <v>2.956</v>
          </cell>
          <cell r="BF119">
            <v>2.956</v>
          </cell>
          <cell r="BG119">
            <v>40006</v>
          </cell>
          <cell r="BH119">
            <v>110.17100000000001</v>
          </cell>
          <cell r="BI119">
            <v>6.758</v>
          </cell>
          <cell r="BJ119">
            <v>6.8479999999999999</v>
          </cell>
          <cell r="BO119">
            <v>40006</v>
          </cell>
          <cell r="BP119">
            <v>117.05500000000001</v>
          </cell>
          <cell r="BQ119">
            <v>5.7409999999999997</v>
          </cell>
          <cell r="BR119">
            <v>5.7409999999999997</v>
          </cell>
          <cell r="BS119">
            <v>40006</v>
          </cell>
          <cell r="BT119">
            <v>107</v>
          </cell>
          <cell r="BU119">
            <v>6.1970000000000001</v>
          </cell>
          <cell r="BV119">
            <v>6.1970000000000001</v>
          </cell>
          <cell r="BW119">
            <v>40006</v>
          </cell>
          <cell r="BX119">
            <v>134.5</v>
          </cell>
          <cell r="BY119">
            <v>7.0709999999999997</v>
          </cell>
          <cell r="BZ119">
            <v>7.0709999999999997</v>
          </cell>
          <cell r="CA119">
            <v>40006</v>
          </cell>
          <cell r="CB119">
            <v>108</v>
          </cell>
          <cell r="CC119">
            <v>7.2359999999999998</v>
          </cell>
          <cell r="CD119">
            <v>7.2359999999999998</v>
          </cell>
          <cell r="CE119">
            <v>40006</v>
          </cell>
          <cell r="CF119">
            <v>109.121</v>
          </cell>
          <cell r="CG119">
            <v>7.4359999999999999</v>
          </cell>
          <cell r="CH119">
            <v>7.484</v>
          </cell>
          <cell r="CI119">
            <v>40006</v>
          </cell>
          <cell r="CJ119">
            <v>92.790999999999997</v>
          </cell>
          <cell r="CK119">
            <v>10.771000000000001</v>
          </cell>
          <cell r="CL119">
            <v>10.803000000000001</v>
          </cell>
          <cell r="CM119">
            <v>40006</v>
          </cell>
          <cell r="CN119">
            <v>145.71799999999999</v>
          </cell>
          <cell r="CO119">
            <v>7.3170000000000002</v>
          </cell>
          <cell r="CP119">
            <v>7.3170000000000002</v>
          </cell>
          <cell r="CQ119">
            <v>40006</v>
          </cell>
          <cell r="CR119">
            <v>130.5</v>
          </cell>
          <cell r="CS119">
            <v>7.577</v>
          </cell>
          <cell r="CT119">
            <v>7.577</v>
          </cell>
          <cell r="CU119">
            <v>40006</v>
          </cell>
          <cell r="CV119">
            <v>100.062</v>
          </cell>
          <cell r="CW119">
            <v>7.3680000000000003</v>
          </cell>
          <cell r="CX119">
            <v>7.4059999999999997</v>
          </cell>
          <cell r="CY119">
            <v>40006</v>
          </cell>
          <cell r="CZ119">
            <v>106.5</v>
          </cell>
          <cell r="DA119">
            <v>6.4589999999999996</v>
          </cell>
          <cell r="DB119">
            <v>6.4589999999999996</v>
          </cell>
        </row>
        <row r="120">
          <cell r="D120">
            <v>40007</v>
          </cell>
          <cell r="E120" t="str">
            <v>#N/A N.A.</v>
          </cell>
          <cell r="F120" t="str">
            <v>#N/A N.A.</v>
          </cell>
          <cell r="G120" t="str">
            <v>#N/A N.A.</v>
          </cell>
          <cell r="H120">
            <v>40007</v>
          </cell>
          <cell r="I120" t="str">
            <v>#N/A N.A.</v>
          </cell>
          <cell r="J120" t="str">
            <v>#N/A N.A.</v>
          </cell>
          <cell r="K120" t="str">
            <v>#N/A N.A.</v>
          </cell>
          <cell r="L120">
            <v>40007</v>
          </cell>
          <cell r="M120" t="str">
            <v>#N/A N.A.</v>
          </cell>
          <cell r="N120" t="str">
            <v>#N/A N.A.</v>
          </cell>
          <cell r="O120" t="str">
            <v>#N/A N.A.</v>
          </cell>
          <cell r="P120">
            <v>40007</v>
          </cell>
          <cell r="Q120">
            <v>100.125</v>
          </cell>
          <cell r="R120">
            <v>-33.58</v>
          </cell>
          <cell r="S120">
            <v>52.280999999999999</v>
          </cell>
          <cell r="T120">
            <v>40007</v>
          </cell>
          <cell r="U120">
            <v>102.7492</v>
          </cell>
          <cell r="V120">
            <v>7.25</v>
          </cell>
          <cell r="W120">
            <v>7.3</v>
          </cell>
          <cell r="X120">
            <v>40007</v>
          </cell>
          <cell r="Y120">
            <v>108.25</v>
          </cell>
          <cell r="Z120">
            <v>1.9630000000000001</v>
          </cell>
          <cell r="AA120">
            <v>1.9630000000000001</v>
          </cell>
          <cell r="AB120">
            <v>40007</v>
          </cell>
          <cell r="AC120">
            <v>107.583</v>
          </cell>
          <cell r="AD120">
            <v>5.1070000000000002</v>
          </cell>
          <cell r="AE120">
            <v>5.2320000000000002</v>
          </cell>
          <cell r="AF120">
            <v>40007</v>
          </cell>
          <cell r="AG120">
            <v>114.009</v>
          </cell>
          <cell r="AH120">
            <v>3.621</v>
          </cell>
          <cell r="AI120">
            <v>3.742</v>
          </cell>
          <cell r="AJ120">
            <v>40007</v>
          </cell>
          <cell r="AK120">
            <v>115.75</v>
          </cell>
          <cell r="AL120">
            <v>3.4209999999999998</v>
          </cell>
          <cell r="AM120">
            <v>3.4209999999999998</v>
          </cell>
          <cell r="AN120">
            <v>40007</v>
          </cell>
          <cell r="AO120">
            <v>121</v>
          </cell>
          <cell r="AP120">
            <v>4.2270000000000003</v>
          </cell>
          <cell r="AQ120">
            <v>4.2270000000000003</v>
          </cell>
          <cell r="AU120">
            <v>40007</v>
          </cell>
          <cell r="AV120">
            <v>115.25</v>
          </cell>
          <cell r="AW120">
            <v>5.008</v>
          </cell>
          <cell r="AX120">
            <v>5.008</v>
          </cell>
          <cell r="AY120">
            <v>40007</v>
          </cell>
          <cell r="AZ120">
            <v>115.38500000000001</v>
          </cell>
          <cell r="BA120">
            <v>8.6989999999999998</v>
          </cell>
          <cell r="BB120">
            <v>8.7110000000000003</v>
          </cell>
          <cell r="BC120">
            <v>40007</v>
          </cell>
          <cell r="BD120">
            <v>95.5</v>
          </cell>
          <cell r="BE120">
            <v>3.0920000000000001</v>
          </cell>
          <cell r="BF120">
            <v>3.0920000000000001</v>
          </cell>
          <cell r="BG120">
            <v>40007</v>
          </cell>
          <cell r="BH120">
            <v>110.08199999999999</v>
          </cell>
          <cell r="BI120">
            <v>6.774</v>
          </cell>
          <cell r="BJ120">
            <v>6.8639999999999999</v>
          </cell>
          <cell r="BO120">
            <v>40007</v>
          </cell>
          <cell r="BP120">
            <v>116.791</v>
          </cell>
          <cell r="BQ120">
            <v>5.7809999999999997</v>
          </cell>
          <cell r="BR120">
            <v>5.7809999999999997</v>
          </cell>
          <cell r="BS120">
            <v>40007</v>
          </cell>
          <cell r="BT120">
            <v>107</v>
          </cell>
          <cell r="BU120">
            <v>6.1970000000000001</v>
          </cell>
          <cell r="BV120">
            <v>6.1970000000000001</v>
          </cell>
          <cell r="BW120">
            <v>40007</v>
          </cell>
          <cell r="BX120">
            <v>134.5</v>
          </cell>
          <cell r="BY120">
            <v>7.07</v>
          </cell>
          <cell r="BZ120">
            <v>7.07</v>
          </cell>
          <cell r="CA120">
            <v>40007</v>
          </cell>
          <cell r="CB120">
            <v>107.85</v>
          </cell>
          <cell r="CC120">
            <v>7.2510000000000003</v>
          </cell>
          <cell r="CD120">
            <v>7.2510000000000003</v>
          </cell>
          <cell r="CE120">
            <v>40007</v>
          </cell>
          <cell r="CF120">
            <v>108.86</v>
          </cell>
          <cell r="CG120">
            <v>7.4610000000000003</v>
          </cell>
          <cell r="CH120">
            <v>7.51</v>
          </cell>
          <cell r="CI120">
            <v>40007</v>
          </cell>
          <cell r="CJ120">
            <v>92.790999999999997</v>
          </cell>
          <cell r="CK120">
            <v>10.771000000000001</v>
          </cell>
          <cell r="CL120">
            <v>10.803000000000001</v>
          </cell>
          <cell r="CM120">
            <v>40007</v>
          </cell>
          <cell r="CN120">
            <v>144.97</v>
          </cell>
          <cell r="CO120">
            <v>7.3719999999999999</v>
          </cell>
          <cell r="CP120">
            <v>7.3719999999999999</v>
          </cell>
          <cell r="CQ120">
            <v>40007</v>
          </cell>
          <cell r="CR120">
            <v>130</v>
          </cell>
          <cell r="CS120">
            <v>7.6150000000000002</v>
          </cell>
          <cell r="CT120">
            <v>7.6150000000000002</v>
          </cell>
          <cell r="CU120">
            <v>40007</v>
          </cell>
          <cell r="CV120">
            <v>99.600999999999999</v>
          </cell>
          <cell r="CW120">
            <v>7.4080000000000004</v>
          </cell>
          <cell r="CX120">
            <v>7.4470000000000001</v>
          </cell>
          <cell r="CY120">
            <v>40007</v>
          </cell>
          <cell r="CZ120">
            <v>106</v>
          </cell>
          <cell r="DA120">
            <v>6.5270000000000001</v>
          </cell>
          <cell r="DB120">
            <v>6.5270000000000001</v>
          </cell>
        </row>
        <row r="121">
          <cell r="D121">
            <v>40008</v>
          </cell>
          <cell r="E121" t="str">
            <v>#N/A N.A.</v>
          </cell>
          <cell r="F121" t="str">
            <v>#N/A N.A.</v>
          </cell>
          <cell r="G121" t="str">
            <v>#N/A N.A.</v>
          </cell>
          <cell r="H121">
            <v>40008</v>
          </cell>
          <cell r="I121" t="str">
            <v>#N/A N.A.</v>
          </cell>
          <cell r="J121" t="str">
            <v>#N/A N.A.</v>
          </cell>
          <cell r="K121" t="str">
            <v>#N/A N.A.</v>
          </cell>
          <cell r="L121">
            <v>40008</v>
          </cell>
          <cell r="M121" t="str">
            <v>#N/A N.A.</v>
          </cell>
          <cell r="N121" t="str">
            <v>#N/A N.A.</v>
          </cell>
          <cell r="O121" t="str">
            <v>#N/A N.A.</v>
          </cell>
          <cell r="P121">
            <v>40008</v>
          </cell>
          <cell r="Q121">
            <v>100.125</v>
          </cell>
          <cell r="R121">
            <v>-33.58</v>
          </cell>
          <cell r="S121">
            <v>52.280999999999999</v>
          </cell>
          <cell r="T121">
            <v>40008</v>
          </cell>
          <cell r="U121">
            <v>102.7492</v>
          </cell>
          <cell r="V121">
            <v>7.25</v>
          </cell>
          <cell r="W121">
            <v>7.3</v>
          </cell>
          <cell r="X121">
            <v>40008</v>
          </cell>
          <cell r="Y121">
            <v>108.25</v>
          </cell>
          <cell r="Z121">
            <v>1.94</v>
          </cell>
          <cell r="AA121">
            <v>1.94</v>
          </cell>
          <cell r="AB121">
            <v>40008</v>
          </cell>
          <cell r="AC121">
            <v>107.566</v>
          </cell>
          <cell r="AD121">
            <v>5.1100000000000003</v>
          </cell>
          <cell r="AE121">
            <v>5.2350000000000003</v>
          </cell>
          <cell r="AF121">
            <v>40008</v>
          </cell>
          <cell r="AG121">
            <v>114.04600000000001</v>
          </cell>
          <cell r="AH121">
            <v>3.5920000000000001</v>
          </cell>
          <cell r="AI121">
            <v>3.7119999999999997</v>
          </cell>
          <cell r="AJ121">
            <v>40008</v>
          </cell>
          <cell r="AK121">
            <v>115.65</v>
          </cell>
          <cell r="AL121">
            <v>3.4529999999999998</v>
          </cell>
          <cell r="AM121">
            <v>3.4529999999999998</v>
          </cell>
          <cell r="AN121">
            <v>40008</v>
          </cell>
          <cell r="AO121">
            <v>120.5</v>
          </cell>
          <cell r="AP121">
            <v>4.3609999999999998</v>
          </cell>
          <cell r="AQ121">
            <v>4.3609999999999998</v>
          </cell>
          <cell r="AU121">
            <v>40008</v>
          </cell>
          <cell r="AV121">
            <v>115</v>
          </cell>
          <cell r="AW121">
            <v>5.056</v>
          </cell>
          <cell r="AX121">
            <v>5.056</v>
          </cell>
          <cell r="AY121">
            <v>40008</v>
          </cell>
          <cell r="AZ121">
            <v>115.38500000000001</v>
          </cell>
          <cell r="BA121">
            <v>8.6989999999999998</v>
          </cell>
          <cell r="BB121">
            <v>8.7110000000000003</v>
          </cell>
          <cell r="BC121">
            <v>40008</v>
          </cell>
          <cell r="BD121">
            <v>95.5</v>
          </cell>
          <cell r="BE121">
            <v>3.0960000000000001</v>
          </cell>
          <cell r="BF121">
            <v>3.0960000000000001</v>
          </cell>
          <cell r="BG121">
            <v>40008</v>
          </cell>
          <cell r="BH121">
            <v>110.03100000000001</v>
          </cell>
          <cell r="BI121">
            <v>6.7830000000000004</v>
          </cell>
          <cell r="BJ121">
            <v>6.8730000000000002</v>
          </cell>
          <cell r="BO121">
            <v>40008</v>
          </cell>
          <cell r="BP121">
            <v>116.429</v>
          </cell>
          <cell r="BQ121">
            <v>5.8369999999999997</v>
          </cell>
          <cell r="BR121">
            <v>5.8369999999999997</v>
          </cell>
          <cell r="BS121">
            <v>40008</v>
          </cell>
          <cell r="BT121">
            <v>106.5</v>
          </cell>
          <cell r="BU121">
            <v>6.2780000000000005</v>
          </cell>
          <cell r="BV121">
            <v>6.2780000000000005</v>
          </cell>
          <cell r="BW121">
            <v>40008</v>
          </cell>
          <cell r="BX121">
            <v>134</v>
          </cell>
          <cell r="BY121">
            <v>7.125</v>
          </cell>
          <cell r="BZ121">
            <v>7.125</v>
          </cell>
          <cell r="CA121">
            <v>40008</v>
          </cell>
          <cell r="CB121">
            <v>107.25</v>
          </cell>
          <cell r="CC121">
            <v>7.3150000000000004</v>
          </cell>
          <cell r="CD121">
            <v>7.3150000000000004</v>
          </cell>
          <cell r="CE121">
            <v>40008</v>
          </cell>
          <cell r="CF121">
            <v>108.884</v>
          </cell>
          <cell r="CG121">
            <v>7.4589999999999996</v>
          </cell>
          <cell r="CH121">
            <v>7.5069999999999997</v>
          </cell>
          <cell r="CI121">
            <v>40008</v>
          </cell>
          <cell r="CJ121">
            <v>92.790999999999997</v>
          </cell>
          <cell r="CK121">
            <v>10.771000000000001</v>
          </cell>
          <cell r="CL121">
            <v>10.803000000000001</v>
          </cell>
          <cell r="CM121">
            <v>40008</v>
          </cell>
          <cell r="CN121">
            <v>144.08000000000001</v>
          </cell>
          <cell r="CO121">
            <v>7.4390000000000001</v>
          </cell>
          <cell r="CP121">
            <v>7.4390000000000001</v>
          </cell>
          <cell r="CQ121">
            <v>40008</v>
          </cell>
          <cell r="CR121">
            <v>129.75</v>
          </cell>
          <cell r="CS121">
            <v>7.633</v>
          </cell>
          <cell r="CT121">
            <v>7.633</v>
          </cell>
          <cell r="CU121">
            <v>40008</v>
          </cell>
          <cell r="CV121">
            <v>99.545000000000002</v>
          </cell>
          <cell r="CW121">
            <v>7.4119999999999999</v>
          </cell>
          <cell r="CX121">
            <v>7.452</v>
          </cell>
          <cell r="CY121">
            <v>40008</v>
          </cell>
          <cell r="CZ121">
            <v>105.8</v>
          </cell>
          <cell r="DA121">
            <v>6.5540000000000003</v>
          </cell>
          <cell r="DB121">
            <v>6.5540000000000003</v>
          </cell>
        </row>
        <row r="122">
          <cell r="D122">
            <v>40009</v>
          </cell>
          <cell r="E122" t="str">
            <v>#N/A N.A.</v>
          </cell>
          <cell r="F122" t="str">
            <v>#N/A N.A.</v>
          </cell>
          <cell r="G122" t="str">
            <v>#N/A N.A.</v>
          </cell>
          <cell r="H122">
            <v>40009</v>
          </cell>
          <cell r="I122" t="str">
            <v>#N/A N.A.</v>
          </cell>
          <cell r="J122" t="str">
            <v>#N/A N.A.</v>
          </cell>
          <cell r="K122" t="str">
            <v>#N/A N.A.</v>
          </cell>
          <cell r="L122">
            <v>40009</v>
          </cell>
          <cell r="M122" t="str">
            <v>#N/A N.A.</v>
          </cell>
          <cell r="N122" t="str">
            <v>#N/A N.A.</v>
          </cell>
          <cell r="O122" t="str">
            <v>#N/A N.A.</v>
          </cell>
          <cell r="P122">
            <v>40009</v>
          </cell>
          <cell r="Q122">
            <v>100.125</v>
          </cell>
          <cell r="R122">
            <v>-33.58</v>
          </cell>
          <cell r="S122">
            <v>52.280999999999999</v>
          </cell>
          <cell r="T122">
            <v>40009</v>
          </cell>
          <cell r="U122">
            <v>102.71639999999999</v>
          </cell>
          <cell r="V122">
            <v>6.8079999999999998</v>
          </cell>
          <cell r="W122">
            <v>6.8579999999999997</v>
          </cell>
          <cell r="X122">
            <v>40009</v>
          </cell>
          <cell r="Y122">
            <v>108.25</v>
          </cell>
          <cell r="Z122">
            <v>1.871</v>
          </cell>
          <cell r="AA122">
            <v>1.871</v>
          </cell>
          <cell r="AB122">
            <v>40009</v>
          </cell>
          <cell r="AC122">
            <v>107.581</v>
          </cell>
          <cell r="AD122">
            <v>5.0810000000000004</v>
          </cell>
          <cell r="AE122">
            <v>5.2050000000000001</v>
          </cell>
          <cell r="AF122">
            <v>40009</v>
          </cell>
          <cell r="AG122">
            <v>114.041</v>
          </cell>
          <cell r="AH122">
            <v>3.5629999999999997</v>
          </cell>
          <cell r="AI122">
            <v>3.6840000000000002</v>
          </cell>
          <cell r="AJ122">
            <v>40009</v>
          </cell>
          <cell r="AK122">
            <v>116</v>
          </cell>
          <cell r="AL122">
            <v>3.3010000000000002</v>
          </cell>
          <cell r="AM122">
            <v>3.3010000000000002</v>
          </cell>
          <cell r="AN122">
            <v>40009</v>
          </cell>
          <cell r="AO122">
            <v>121</v>
          </cell>
          <cell r="AP122">
            <v>4.21</v>
          </cell>
          <cell r="AQ122">
            <v>4.21</v>
          </cell>
          <cell r="AU122">
            <v>40009</v>
          </cell>
          <cell r="AV122">
            <v>115.3</v>
          </cell>
          <cell r="AW122">
            <v>4.9930000000000003</v>
          </cell>
          <cell r="AX122">
            <v>4.9930000000000003</v>
          </cell>
          <cell r="AY122">
            <v>40009</v>
          </cell>
          <cell r="AZ122">
            <v>115.38500000000001</v>
          </cell>
          <cell r="BA122">
            <v>8.6989999999999998</v>
          </cell>
          <cell r="BB122">
            <v>8.7110000000000003</v>
          </cell>
          <cell r="BC122">
            <v>40009</v>
          </cell>
          <cell r="BD122">
            <v>95</v>
          </cell>
          <cell r="BE122">
            <v>3.1859999999999999</v>
          </cell>
          <cell r="BF122">
            <v>3.1859999999999999</v>
          </cell>
          <cell r="BG122">
            <v>40009</v>
          </cell>
          <cell r="BH122">
            <v>109.956</v>
          </cell>
          <cell r="BI122">
            <v>6.7940000000000005</v>
          </cell>
          <cell r="BJ122">
            <v>6.8849999999999998</v>
          </cell>
          <cell r="BO122">
            <v>40009</v>
          </cell>
          <cell r="BP122">
            <v>116.498</v>
          </cell>
          <cell r="BQ122">
            <v>5.8239999999999998</v>
          </cell>
          <cell r="BR122">
            <v>5.8239999999999998</v>
          </cell>
          <cell r="BS122">
            <v>40009</v>
          </cell>
          <cell r="BT122">
            <v>106.25</v>
          </cell>
          <cell r="BU122">
            <v>6.3179999999999996</v>
          </cell>
          <cell r="BV122">
            <v>6.3179999999999996</v>
          </cell>
          <cell r="BW122">
            <v>40009</v>
          </cell>
          <cell r="BX122">
            <v>134</v>
          </cell>
          <cell r="BY122">
            <v>7.1230000000000002</v>
          </cell>
          <cell r="BZ122">
            <v>7.1230000000000002</v>
          </cell>
          <cell r="CA122">
            <v>40009</v>
          </cell>
          <cell r="CB122">
            <v>107.5</v>
          </cell>
          <cell r="CC122">
            <v>7.2880000000000003</v>
          </cell>
          <cell r="CD122">
            <v>7.2880000000000003</v>
          </cell>
          <cell r="CE122">
            <v>40009</v>
          </cell>
          <cell r="CF122">
            <v>108.907</v>
          </cell>
          <cell r="CG122">
            <v>7.4560000000000004</v>
          </cell>
          <cell r="CH122">
            <v>7.5049999999999999</v>
          </cell>
          <cell r="CI122">
            <v>40009</v>
          </cell>
          <cell r="CJ122">
            <v>92.790999999999997</v>
          </cell>
          <cell r="CK122">
            <v>10.77</v>
          </cell>
          <cell r="CL122">
            <v>10.803000000000001</v>
          </cell>
          <cell r="CM122">
            <v>40009</v>
          </cell>
          <cell r="CN122">
            <v>144.21799999999999</v>
          </cell>
          <cell r="CO122">
            <v>7.4279999999999999</v>
          </cell>
          <cell r="CP122">
            <v>7.4279999999999999</v>
          </cell>
          <cell r="CQ122">
            <v>40009</v>
          </cell>
          <cell r="CR122">
            <v>129.5</v>
          </cell>
          <cell r="CS122">
            <v>7.6520000000000001</v>
          </cell>
          <cell r="CT122">
            <v>7.6520000000000001</v>
          </cell>
          <cell r="CU122">
            <v>40009</v>
          </cell>
          <cell r="CV122">
            <v>99.54</v>
          </cell>
          <cell r="CW122">
            <v>7.4130000000000003</v>
          </cell>
          <cell r="CX122">
            <v>7.4450000000000003</v>
          </cell>
          <cell r="CY122">
            <v>40009</v>
          </cell>
          <cell r="CZ122">
            <v>105.5</v>
          </cell>
          <cell r="DA122">
            <v>6.5940000000000003</v>
          </cell>
          <cell r="DB122">
            <v>6.5940000000000003</v>
          </cell>
        </row>
        <row r="123">
          <cell r="D123">
            <v>40010</v>
          </cell>
          <cell r="E123" t="str">
            <v>#N/A N.A.</v>
          </cell>
          <cell r="F123" t="str">
            <v>#N/A N.A.</v>
          </cell>
          <cell r="G123" t="str">
            <v>#N/A N.A.</v>
          </cell>
          <cell r="H123">
            <v>40010</v>
          </cell>
          <cell r="I123" t="str">
            <v>#N/A N.A.</v>
          </cell>
          <cell r="J123" t="str">
            <v>#N/A N.A.</v>
          </cell>
          <cell r="K123" t="str">
            <v>#N/A N.A.</v>
          </cell>
          <cell r="L123">
            <v>40010</v>
          </cell>
          <cell r="M123" t="str">
            <v>#N/A N.A.</v>
          </cell>
          <cell r="N123" t="str">
            <v>#N/A N.A.</v>
          </cell>
          <cell r="O123" t="str">
            <v>#N/A N.A.</v>
          </cell>
          <cell r="P123">
            <v>40010</v>
          </cell>
          <cell r="Q123">
            <v>100.125</v>
          </cell>
          <cell r="R123">
            <v>-33.58</v>
          </cell>
          <cell r="S123">
            <v>52.280999999999999</v>
          </cell>
          <cell r="T123">
            <v>40010</v>
          </cell>
          <cell r="U123">
            <v>102.7825</v>
          </cell>
          <cell r="V123">
            <v>6.6820000000000004</v>
          </cell>
          <cell r="W123">
            <v>6.7320000000000002</v>
          </cell>
          <cell r="X123">
            <v>40010</v>
          </cell>
          <cell r="Y123">
            <v>108.25</v>
          </cell>
          <cell r="Z123">
            <v>1.8479999999999999</v>
          </cell>
          <cell r="AA123">
            <v>1.8479999999999999</v>
          </cell>
          <cell r="AB123">
            <v>40010</v>
          </cell>
          <cell r="AC123">
            <v>107.583</v>
          </cell>
          <cell r="AD123">
            <v>5.0730000000000004</v>
          </cell>
          <cell r="AE123">
            <v>5.1970000000000001</v>
          </cell>
          <cell r="AF123">
            <v>40010</v>
          </cell>
          <cell r="AG123">
            <v>114.017</v>
          </cell>
          <cell r="AH123">
            <v>3.5659999999999998</v>
          </cell>
          <cell r="AI123">
            <v>3.6859999999999999</v>
          </cell>
          <cell r="AJ123">
            <v>40010</v>
          </cell>
          <cell r="AK123">
            <v>116.25</v>
          </cell>
          <cell r="AL123">
            <v>3.1989999999999998</v>
          </cell>
          <cell r="AM123">
            <v>3.1989999999999998</v>
          </cell>
          <cell r="AN123">
            <v>40010</v>
          </cell>
          <cell r="AO123">
            <v>121</v>
          </cell>
          <cell r="AP123">
            <v>4.2050000000000001</v>
          </cell>
          <cell r="AQ123">
            <v>4.2050000000000001</v>
          </cell>
          <cell r="AU123">
            <v>40010</v>
          </cell>
          <cell r="AV123">
            <v>117</v>
          </cell>
          <cell r="AW123">
            <v>4.6630000000000003</v>
          </cell>
          <cell r="AX123">
            <v>4.6630000000000003</v>
          </cell>
          <cell r="AY123">
            <v>40010</v>
          </cell>
          <cell r="AZ123">
            <v>115.38500000000001</v>
          </cell>
          <cell r="BA123">
            <v>8.6989999999999998</v>
          </cell>
          <cell r="BB123">
            <v>8.7110000000000003</v>
          </cell>
          <cell r="BC123">
            <v>40010</v>
          </cell>
          <cell r="BD123">
            <v>96.5</v>
          </cell>
          <cell r="BE123">
            <v>2.9169999999999998</v>
          </cell>
          <cell r="BF123">
            <v>2.9169999999999998</v>
          </cell>
          <cell r="BG123">
            <v>40010</v>
          </cell>
          <cell r="BH123">
            <v>109.86499999999999</v>
          </cell>
          <cell r="BI123">
            <v>6.81</v>
          </cell>
          <cell r="BJ123">
            <v>6.9009999999999998</v>
          </cell>
          <cell r="BO123">
            <v>40010</v>
          </cell>
          <cell r="BP123">
            <v>117.429</v>
          </cell>
          <cell r="BQ123">
            <v>5.6779999999999999</v>
          </cell>
          <cell r="BR123">
            <v>5.6779999999999999</v>
          </cell>
          <cell r="BS123">
            <v>40010</v>
          </cell>
          <cell r="BT123">
            <v>108.1</v>
          </cell>
          <cell r="BU123">
            <v>6.0190000000000001</v>
          </cell>
          <cell r="BV123">
            <v>6.0190000000000001</v>
          </cell>
          <cell r="BW123">
            <v>40010</v>
          </cell>
          <cell r="BX123">
            <v>134</v>
          </cell>
          <cell r="BY123">
            <v>7.1230000000000002</v>
          </cell>
          <cell r="BZ123">
            <v>7.1230000000000002</v>
          </cell>
          <cell r="CA123">
            <v>40010</v>
          </cell>
          <cell r="CB123">
            <v>107</v>
          </cell>
          <cell r="CC123">
            <v>7.3410000000000002</v>
          </cell>
          <cell r="CD123">
            <v>7.3410000000000002</v>
          </cell>
          <cell r="CE123">
            <v>40010</v>
          </cell>
          <cell r="CF123">
            <v>109.541</v>
          </cell>
          <cell r="CG123">
            <v>7.3949999999999996</v>
          </cell>
          <cell r="CH123">
            <v>7.4429999999999996</v>
          </cell>
          <cell r="CI123">
            <v>40010</v>
          </cell>
          <cell r="CJ123">
            <v>92.790999999999997</v>
          </cell>
          <cell r="CK123">
            <v>10.77</v>
          </cell>
          <cell r="CL123">
            <v>10.803000000000001</v>
          </cell>
          <cell r="CM123">
            <v>40010</v>
          </cell>
          <cell r="CN123">
            <v>145.303</v>
          </cell>
          <cell r="CO123">
            <v>7.3460000000000001</v>
          </cell>
          <cell r="CP123">
            <v>7.3460000000000001</v>
          </cell>
          <cell r="CQ123">
            <v>40010</v>
          </cell>
          <cell r="CR123">
            <v>129</v>
          </cell>
          <cell r="CS123">
            <v>7.6890000000000001</v>
          </cell>
          <cell r="CT123">
            <v>7.6890000000000001</v>
          </cell>
          <cell r="CU123">
            <v>40010</v>
          </cell>
          <cell r="CV123">
            <v>100.999</v>
          </cell>
          <cell r="CW123">
            <v>7.29</v>
          </cell>
          <cell r="CX123">
            <v>7.2969999999999997</v>
          </cell>
          <cell r="CY123">
            <v>40010</v>
          </cell>
          <cell r="CZ123">
            <v>106.75</v>
          </cell>
          <cell r="DA123">
            <v>6.4240000000000004</v>
          </cell>
          <cell r="DB123">
            <v>6.4240000000000004</v>
          </cell>
        </row>
        <row r="124">
          <cell r="D124">
            <v>40011</v>
          </cell>
          <cell r="E124" t="str">
            <v>#N/A N.A.</v>
          </cell>
          <cell r="F124" t="str">
            <v>#N/A N.A.</v>
          </cell>
          <cell r="G124" t="str">
            <v>#N/A N.A.</v>
          </cell>
          <cell r="H124">
            <v>40011</v>
          </cell>
          <cell r="I124" t="str">
            <v>#N/A N.A.</v>
          </cell>
          <cell r="J124" t="str">
            <v>#N/A N.A.</v>
          </cell>
          <cell r="K124" t="str">
            <v>#N/A N.A.</v>
          </cell>
          <cell r="L124">
            <v>40011</v>
          </cell>
          <cell r="M124" t="str">
            <v>#N/A N.A.</v>
          </cell>
          <cell r="N124" t="str">
            <v>#N/A N.A.</v>
          </cell>
          <cell r="O124" t="str">
            <v>#N/A N.A.</v>
          </cell>
          <cell r="P124">
            <v>40011</v>
          </cell>
          <cell r="Q124">
            <v>100.125</v>
          </cell>
          <cell r="R124">
            <v>-33.58</v>
          </cell>
          <cell r="S124">
            <v>52.280999999999999</v>
          </cell>
          <cell r="T124">
            <v>40011</v>
          </cell>
          <cell r="U124">
            <v>102.7825</v>
          </cell>
          <cell r="V124">
            <v>6.6820000000000004</v>
          </cell>
          <cell r="W124">
            <v>6.7320000000000002</v>
          </cell>
          <cell r="X124">
            <v>40011</v>
          </cell>
          <cell r="Y124">
            <v>108.25</v>
          </cell>
          <cell r="Z124">
            <v>1.825</v>
          </cell>
          <cell r="AA124">
            <v>1.825</v>
          </cell>
          <cell r="AB124">
            <v>40011</v>
          </cell>
          <cell r="AC124">
            <v>107.655</v>
          </cell>
          <cell r="AD124">
            <v>5.024</v>
          </cell>
          <cell r="AE124">
            <v>5.1479999999999997</v>
          </cell>
          <cell r="AF124">
            <v>40011</v>
          </cell>
          <cell r="AG124">
            <v>114.101</v>
          </cell>
          <cell r="AH124">
            <v>3.512</v>
          </cell>
          <cell r="AI124">
            <v>3.6320000000000001</v>
          </cell>
          <cell r="AJ124">
            <v>40011</v>
          </cell>
          <cell r="AK124">
            <v>116.5</v>
          </cell>
          <cell r="AL124">
            <v>3.097</v>
          </cell>
          <cell r="AM124">
            <v>3.097</v>
          </cell>
          <cell r="AN124">
            <v>40011</v>
          </cell>
          <cell r="AO124">
            <v>121</v>
          </cell>
          <cell r="AP124">
            <v>4.2009999999999996</v>
          </cell>
          <cell r="AQ124">
            <v>4.2009999999999996</v>
          </cell>
          <cell r="AU124">
            <v>40011</v>
          </cell>
          <cell r="AV124">
            <v>116</v>
          </cell>
          <cell r="AW124">
            <v>4.8540000000000001</v>
          </cell>
          <cell r="AX124">
            <v>4.8540000000000001</v>
          </cell>
          <cell r="AY124">
            <v>40011</v>
          </cell>
          <cell r="AZ124">
            <v>115.38500000000001</v>
          </cell>
          <cell r="BA124">
            <v>8.6989999999999998</v>
          </cell>
          <cell r="BB124">
            <v>8.7110000000000003</v>
          </cell>
          <cell r="BC124">
            <v>40011</v>
          </cell>
          <cell r="BD124">
            <v>96</v>
          </cell>
          <cell r="BE124">
            <v>2.9990000000000001</v>
          </cell>
          <cell r="BF124">
            <v>2.9990000000000001</v>
          </cell>
          <cell r="BG124">
            <v>40011</v>
          </cell>
          <cell r="BH124">
            <v>109.77500000000001</v>
          </cell>
          <cell r="BI124">
            <v>6.8259999999999996</v>
          </cell>
          <cell r="BJ124">
            <v>6.9169999999999998</v>
          </cell>
          <cell r="BO124">
            <v>40011</v>
          </cell>
          <cell r="BP124">
            <v>117.423</v>
          </cell>
          <cell r="BQ124">
            <v>5.6779999999999999</v>
          </cell>
          <cell r="BR124">
            <v>5.6779999999999999</v>
          </cell>
          <cell r="BS124">
            <v>40011</v>
          </cell>
          <cell r="BT124">
            <v>107.45</v>
          </cell>
          <cell r="BU124">
            <v>6.1230000000000002</v>
          </cell>
          <cell r="BV124">
            <v>6.1230000000000002</v>
          </cell>
          <cell r="BW124">
            <v>40011</v>
          </cell>
          <cell r="BX124">
            <v>134.75</v>
          </cell>
          <cell r="BY124">
            <v>7.0389999999999997</v>
          </cell>
          <cell r="BZ124">
            <v>7.0389999999999997</v>
          </cell>
          <cell r="CA124">
            <v>40011</v>
          </cell>
          <cell r="CB124">
            <v>109</v>
          </cell>
          <cell r="CC124">
            <v>7.13</v>
          </cell>
          <cell r="CD124">
            <v>7.13</v>
          </cell>
          <cell r="CE124">
            <v>40011</v>
          </cell>
          <cell r="CF124">
            <v>108.062</v>
          </cell>
          <cell r="CG124">
            <v>7.5389999999999997</v>
          </cell>
          <cell r="CH124">
            <v>7.5460000000000003</v>
          </cell>
          <cell r="CI124">
            <v>40011</v>
          </cell>
          <cell r="CJ124">
            <v>92.790999999999997</v>
          </cell>
          <cell r="CK124">
            <v>10.77</v>
          </cell>
          <cell r="CL124">
            <v>10.802</v>
          </cell>
          <cell r="CM124">
            <v>40011</v>
          </cell>
          <cell r="CN124">
            <v>146.29900000000001</v>
          </cell>
          <cell r="CO124">
            <v>7.2720000000000002</v>
          </cell>
          <cell r="CP124">
            <v>7.2720000000000002</v>
          </cell>
          <cell r="CQ124">
            <v>40011</v>
          </cell>
          <cell r="CR124">
            <v>130.5</v>
          </cell>
          <cell r="CS124">
            <v>7.577</v>
          </cell>
          <cell r="CT124">
            <v>7.577</v>
          </cell>
          <cell r="CU124">
            <v>40011</v>
          </cell>
          <cell r="CV124">
            <v>101.556</v>
          </cell>
          <cell r="CW124">
            <v>7.2439999999999998</v>
          </cell>
          <cell r="CX124">
            <v>7.2670000000000003</v>
          </cell>
          <cell r="CY124">
            <v>40011</v>
          </cell>
          <cell r="CZ124">
            <v>106.75</v>
          </cell>
          <cell r="DA124">
            <v>6.4240000000000004</v>
          </cell>
          <cell r="DB124">
            <v>6.4240000000000004</v>
          </cell>
        </row>
        <row r="125">
          <cell r="D125">
            <v>40012</v>
          </cell>
          <cell r="E125" t="str">
            <v>#N/A N.A.</v>
          </cell>
          <cell r="F125" t="str">
            <v>#N/A N.A.</v>
          </cell>
          <cell r="G125" t="str">
            <v>#N/A N.A.</v>
          </cell>
          <cell r="H125">
            <v>40012</v>
          </cell>
          <cell r="I125" t="str">
            <v>#N/A N.A.</v>
          </cell>
          <cell r="J125" t="str">
            <v>#N/A N.A.</v>
          </cell>
          <cell r="K125" t="str">
            <v>#N/A N.A.</v>
          </cell>
          <cell r="L125">
            <v>40012</v>
          </cell>
          <cell r="M125" t="str">
            <v>#N/A N.A.</v>
          </cell>
          <cell r="N125" t="str">
            <v>#N/A N.A.</v>
          </cell>
          <cell r="O125" t="str">
            <v>#N/A N.A.</v>
          </cell>
          <cell r="P125">
            <v>40012</v>
          </cell>
          <cell r="Q125">
            <v>100.125</v>
          </cell>
          <cell r="R125">
            <v>-33.58</v>
          </cell>
          <cell r="S125">
            <v>52.280999999999999</v>
          </cell>
          <cell r="T125">
            <v>40012</v>
          </cell>
          <cell r="U125">
            <v>102.7825</v>
          </cell>
          <cell r="V125">
            <v>6.6820000000000004</v>
          </cell>
          <cell r="W125">
            <v>6.7320000000000002</v>
          </cell>
          <cell r="X125">
            <v>40012</v>
          </cell>
          <cell r="Y125">
            <v>108.25</v>
          </cell>
          <cell r="Z125">
            <v>1.825</v>
          </cell>
          <cell r="AA125">
            <v>1.825</v>
          </cell>
          <cell r="AB125">
            <v>40012</v>
          </cell>
          <cell r="AC125">
            <v>107.655</v>
          </cell>
          <cell r="AD125">
            <v>5.024</v>
          </cell>
          <cell r="AE125">
            <v>5.1479999999999997</v>
          </cell>
          <cell r="AF125">
            <v>40012</v>
          </cell>
          <cell r="AG125">
            <v>114.101</v>
          </cell>
          <cell r="AH125">
            <v>3.512</v>
          </cell>
          <cell r="AI125">
            <v>3.6320000000000001</v>
          </cell>
          <cell r="AJ125">
            <v>40012</v>
          </cell>
          <cell r="AK125">
            <v>116.5</v>
          </cell>
          <cell r="AL125">
            <v>3.097</v>
          </cell>
          <cell r="AM125">
            <v>3.097</v>
          </cell>
          <cell r="AN125">
            <v>40012</v>
          </cell>
          <cell r="AO125">
            <v>121</v>
          </cell>
          <cell r="AP125">
            <v>4.2009999999999996</v>
          </cell>
          <cell r="AQ125">
            <v>4.2009999999999996</v>
          </cell>
          <cell r="AU125">
            <v>40012</v>
          </cell>
          <cell r="AV125">
            <v>116</v>
          </cell>
          <cell r="AW125">
            <v>4.8540000000000001</v>
          </cell>
          <cell r="AX125">
            <v>4.8540000000000001</v>
          </cell>
          <cell r="AY125">
            <v>40012</v>
          </cell>
          <cell r="AZ125">
            <v>115.38500000000001</v>
          </cell>
          <cell r="BA125">
            <v>8.6989999999999998</v>
          </cell>
          <cell r="BB125">
            <v>8.7110000000000003</v>
          </cell>
          <cell r="BC125">
            <v>40012</v>
          </cell>
          <cell r="BD125">
            <v>96</v>
          </cell>
          <cell r="BE125">
            <v>2.9990000000000001</v>
          </cell>
          <cell r="BF125">
            <v>2.9990000000000001</v>
          </cell>
          <cell r="BG125">
            <v>40012</v>
          </cell>
          <cell r="BH125">
            <v>109.77500000000001</v>
          </cell>
          <cell r="BI125">
            <v>6.8259999999999996</v>
          </cell>
          <cell r="BJ125">
            <v>6.9169999999999998</v>
          </cell>
          <cell r="BO125">
            <v>40012</v>
          </cell>
          <cell r="BP125">
            <v>117.423</v>
          </cell>
          <cell r="BQ125">
            <v>5.6779999999999999</v>
          </cell>
          <cell r="BR125">
            <v>5.6779999999999999</v>
          </cell>
          <cell r="BS125">
            <v>40012</v>
          </cell>
          <cell r="BT125">
            <v>107.45</v>
          </cell>
          <cell r="BU125">
            <v>6.1230000000000002</v>
          </cell>
          <cell r="BV125">
            <v>6.1230000000000002</v>
          </cell>
          <cell r="BW125">
            <v>40012</v>
          </cell>
          <cell r="BX125">
            <v>134.75</v>
          </cell>
          <cell r="BY125">
            <v>7.0389999999999997</v>
          </cell>
          <cell r="BZ125">
            <v>7.0389999999999997</v>
          </cell>
          <cell r="CA125">
            <v>40012</v>
          </cell>
          <cell r="CB125">
            <v>109</v>
          </cell>
          <cell r="CC125">
            <v>7.13</v>
          </cell>
          <cell r="CD125">
            <v>7.13</v>
          </cell>
          <cell r="CE125">
            <v>40012</v>
          </cell>
          <cell r="CF125">
            <v>108.062</v>
          </cell>
          <cell r="CG125">
            <v>7.5389999999999997</v>
          </cell>
          <cell r="CH125">
            <v>7.5460000000000003</v>
          </cell>
          <cell r="CI125">
            <v>40012</v>
          </cell>
          <cell r="CJ125">
            <v>92.790999999999997</v>
          </cell>
          <cell r="CK125">
            <v>10.77</v>
          </cell>
          <cell r="CL125">
            <v>10.802</v>
          </cell>
          <cell r="CM125">
            <v>40012</v>
          </cell>
          <cell r="CN125">
            <v>146.29900000000001</v>
          </cell>
          <cell r="CO125">
            <v>7.2720000000000002</v>
          </cell>
          <cell r="CP125">
            <v>7.2720000000000002</v>
          </cell>
          <cell r="CQ125">
            <v>40012</v>
          </cell>
          <cell r="CR125">
            <v>130.5</v>
          </cell>
          <cell r="CS125">
            <v>7.577</v>
          </cell>
          <cell r="CT125">
            <v>7.577</v>
          </cell>
          <cell r="CU125">
            <v>40012</v>
          </cell>
          <cell r="CV125">
            <v>101.556</v>
          </cell>
          <cell r="CW125">
            <v>7.2439999999999998</v>
          </cell>
          <cell r="CX125">
            <v>7.2670000000000003</v>
          </cell>
          <cell r="CY125">
            <v>40012</v>
          </cell>
          <cell r="CZ125">
            <v>106.75</v>
          </cell>
          <cell r="DA125">
            <v>6.4240000000000004</v>
          </cell>
          <cell r="DB125">
            <v>6.4240000000000004</v>
          </cell>
        </row>
        <row r="126">
          <cell r="D126">
            <v>40013</v>
          </cell>
          <cell r="E126" t="str">
            <v>#N/A N.A.</v>
          </cell>
          <cell r="F126" t="str">
            <v>#N/A N.A.</v>
          </cell>
          <cell r="G126" t="str">
            <v>#N/A N.A.</v>
          </cell>
          <cell r="H126">
            <v>40013</v>
          </cell>
          <cell r="I126" t="str">
            <v>#N/A N.A.</v>
          </cell>
          <cell r="J126" t="str">
            <v>#N/A N.A.</v>
          </cell>
          <cell r="K126" t="str">
            <v>#N/A N.A.</v>
          </cell>
          <cell r="L126">
            <v>40013</v>
          </cell>
          <cell r="M126" t="str">
            <v>#N/A N.A.</v>
          </cell>
          <cell r="N126" t="str">
            <v>#N/A N.A.</v>
          </cell>
          <cell r="O126" t="str">
            <v>#N/A N.A.</v>
          </cell>
          <cell r="P126">
            <v>40013</v>
          </cell>
          <cell r="Q126">
            <v>100.125</v>
          </cell>
          <cell r="R126">
            <v>-33.58</v>
          </cell>
          <cell r="S126">
            <v>52.280999999999999</v>
          </cell>
          <cell r="T126">
            <v>40013</v>
          </cell>
          <cell r="U126">
            <v>102.7825</v>
          </cell>
          <cell r="V126">
            <v>6.6820000000000004</v>
          </cell>
          <cell r="W126">
            <v>6.7320000000000002</v>
          </cell>
          <cell r="X126">
            <v>40013</v>
          </cell>
          <cell r="Y126">
            <v>108.25</v>
          </cell>
          <cell r="Z126">
            <v>1.825</v>
          </cell>
          <cell r="AA126">
            <v>1.825</v>
          </cell>
          <cell r="AB126">
            <v>40013</v>
          </cell>
          <cell r="AC126">
            <v>107.655</v>
          </cell>
          <cell r="AD126">
            <v>5.024</v>
          </cell>
          <cell r="AE126">
            <v>5.1479999999999997</v>
          </cell>
          <cell r="AF126">
            <v>40013</v>
          </cell>
          <cell r="AG126">
            <v>114.101</v>
          </cell>
          <cell r="AH126">
            <v>3.512</v>
          </cell>
          <cell r="AI126">
            <v>3.6320000000000001</v>
          </cell>
          <cell r="AJ126">
            <v>40013</v>
          </cell>
          <cell r="AK126">
            <v>116.5</v>
          </cell>
          <cell r="AL126">
            <v>3.097</v>
          </cell>
          <cell r="AM126">
            <v>3.097</v>
          </cell>
          <cell r="AN126">
            <v>40013</v>
          </cell>
          <cell r="AO126">
            <v>121</v>
          </cell>
          <cell r="AP126">
            <v>4.2009999999999996</v>
          </cell>
          <cell r="AQ126">
            <v>4.2009999999999996</v>
          </cell>
          <cell r="AU126">
            <v>40013</v>
          </cell>
          <cell r="AV126">
            <v>116</v>
          </cell>
          <cell r="AW126">
            <v>4.8540000000000001</v>
          </cell>
          <cell r="AX126">
            <v>4.8540000000000001</v>
          </cell>
          <cell r="AY126">
            <v>40013</v>
          </cell>
          <cell r="AZ126">
            <v>115.38500000000001</v>
          </cell>
          <cell r="BA126">
            <v>8.6989999999999998</v>
          </cell>
          <cell r="BB126">
            <v>8.7110000000000003</v>
          </cell>
          <cell r="BC126">
            <v>40013</v>
          </cell>
          <cell r="BD126">
            <v>96</v>
          </cell>
          <cell r="BE126">
            <v>2.9990000000000001</v>
          </cell>
          <cell r="BF126">
            <v>2.9990000000000001</v>
          </cell>
          <cell r="BG126">
            <v>40013</v>
          </cell>
          <cell r="BH126">
            <v>109.77500000000001</v>
          </cell>
          <cell r="BI126">
            <v>6.8259999999999996</v>
          </cell>
          <cell r="BJ126">
            <v>6.9169999999999998</v>
          </cell>
          <cell r="BO126">
            <v>40013</v>
          </cell>
          <cell r="BP126">
            <v>117.423</v>
          </cell>
          <cell r="BQ126">
            <v>5.6779999999999999</v>
          </cell>
          <cell r="BR126">
            <v>5.6779999999999999</v>
          </cell>
          <cell r="BS126">
            <v>40013</v>
          </cell>
          <cell r="BT126">
            <v>107.45</v>
          </cell>
          <cell r="BU126">
            <v>6.1230000000000002</v>
          </cell>
          <cell r="BV126">
            <v>6.1230000000000002</v>
          </cell>
          <cell r="BW126">
            <v>40013</v>
          </cell>
          <cell r="BX126">
            <v>134.75</v>
          </cell>
          <cell r="BY126">
            <v>7.0389999999999997</v>
          </cell>
          <cell r="BZ126">
            <v>7.0389999999999997</v>
          </cell>
          <cell r="CA126">
            <v>40013</v>
          </cell>
          <cell r="CB126">
            <v>109</v>
          </cell>
          <cell r="CC126">
            <v>7.13</v>
          </cell>
          <cell r="CD126">
            <v>7.13</v>
          </cell>
          <cell r="CE126">
            <v>40013</v>
          </cell>
          <cell r="CF126">
            <v>108.062</v>
          </cell>
          <cell r="CG126">
            <v>7.5389999999999997</v>
          </cell>
          <cell r="CH126">
            <v>7.5460000000000003</v>
          </cell>
          <cell r="CI126">
            <v>40013</v>
          </cell>
          <cell r="CJ126">
            <v>92.790999999999997</v>
          </cell>
          <cell r="CK126">
            <v>10.77</v>
          </cell>
          <cell r="CL126">
            <v>10.802</v>
          </cell>
          <cell r="CM126">
            <v>40013</v>
          </cell>
          <cell r="CN126">
            <v>146.29900000000001</v>
          </cell>
          <cell r="CO126">
            <v>7.2720000000000002</v>
          </cell>
          <cell r="CP126">
            <v>7.2720000000000002</v>
          </cell>
          <cell r="CQ126">
            <v>40013</v>
          </cell>
          <cell r="CR126">
            <v>130.5</v>
          </cell>
          <cell r="CS126">
            <v>7.577</v>
          </cell>
          <cell r="CT126">
            <v>7.577</v>
          </cell>
          <cell r="CU126">
            <v>40013</v>
          </cell>
          <cell r="CV126">
            <v>101.556</v>
          </cell>
          <cell r="CW126">
            <v>7.2439999999999998</v>
          </cell>
          <cell r="CX126">
            <v>7.2670000000000003</v>
          </cell>
          <cell r="CY126">
            <v>40013</v>
          </cell>
          <cell r="CZ126">
            <v>106.75</v>
          </cell>
          <cell r="DA126">
            <v>6.4240000000000004</v>
          </cell>
          <cell r="DB126">
            <v>6.4240000000000004</v>
          </cell>
        </row>
        <row r="127">
          <cell r="D127">
            <v>40014</v>
          </cell>
          <cell r="E127" t="str">
            <v>#N/A N.A.</v>
          </cell>
          <cell r="F127" t="str">
            <v>#N/A N.A.</v>
          </cell>
          <cell r="G127" t="str">
            <v>#N/A N.A.</v>
          </cell>
          <cell r="H127">
            <v>40014</v>
          </cell>
          <cell r="I127" t="str">
            <v>#N/A N.A.</v>
          </cell>
          <cell r="J127" t="str">
            <v>#N/A N.A.</v>
          </cell>
          <cell r="K127" t="str">
            <v>#N/A N.A.</v>
          </cell>
          <cell r="L127">
            <v>40014</v>
          </cell>
          <cell r="M127" t="str">
            <v>#N/A N.A.</v>
          </cell>
          <cell r="N127" t="str">
            <v>#N/A N.A.</v>
          </cell>
          <cell r="O127" t="str">
            <v>#N/A N.A.</v>
          </cell>
          <cell r="P127">
            <v>40014</v>
          </cell>
          <cell r="Q127">
            <v>100.125</v>
          </cell>
          <cell r="R127">
            <v>-33.58</v>
          </cell>
          <cell r="S127">
            <v>52.280999999999999</v>
          </cell>
          <cell r="T127">
            <v>40014</v>
          </cell>
          <cell r="U127">
            <v>102.7825</v>
          </cell>
          <cell r="V127">
            <v>6.6820000000000004</v>
          </cell>
          <cell r="W127">
            <v>6.7320000000000002</v>
          </cell>
          <cell r="X127">
            <v>40014</v>
          </cell>
          <cell r="Y127">
            <v>108.25</v>
          </cell>
          <cell r="Z127">
            <v>1.8010000000000002</v>
          </cell>
          <cell r="AA127">
            <v>1.8010000000000002</v>
          </cell>
          <cell r="AB127">
            <v>40014</v>
          </cell>
          <cell r="AC127">
            <v>107.67400000000001</v>
          </cell>
          <cell r="AD127">
            <v>5.0060000000000002</v>
          </cell>
          <cell r="AE127">
            <v>5.1159999999999997</v>
          </cell>
          <cell r="AF127">
            <v>40014</v>
          </cell>
          <cell r="AG127">
            <v>114.203</v>
          </cell>
          <cell r="AH127">
            <v>3.45</v>
          </cell>
          <cell r="AI127">
            <v>3.57</v>
          </cell>
          <cell r="AJ127">
            <v>40014</v>
          </cell>
          <cell r="AK127">
            <v>116.25</v>
          </cell>
          <cell r="AL127">
            <v>3.1859999999999999</v>
          </cell>
          <cell r="AM127">
            <v>3.1859999999999999</v>
          </cell>
          <cell r="AN127">
            <v>40014</v>
          </cell>
          <cell r="AO127">
            <v>121.75</v>
          </cell>
          <cell r="AP127">
            <v>3.9889999999999999</v>
          </cell>
          <cell r="AQ127">
            <v>3.9889999999999999</v>
          </cell>
          <cell r="AU127">
            <v>40014</v>
          </cell>
          <cell r="AV127">
            <v>115.75</v>
          </cell>
          <cell r="AW127">
            <v>4.9009999999999998</v>
          </cell>
          <cell r="AX127">
            <v>4.9009999999999998</v>
          </cell>
          <cell r="AY127">
            <v>40014</v>
          </cell>
          <cell r="AZ127">
            <v>115.38500000000001</v>
          </cell>
          <cell r="BA127">
            <v>8.6989999999999998</v>
          </cell>
          <cell r="BB127">
            <v>8.7110000000000003</v>
          </cell>
          <cell r="BC127">
            <v>40014</v>
          </cell>
          <cell r="BD127">
            <v>96.4</v>
          </cell>
          <cell r="BE127">
            <v>2.93</v>
          </cell>
          <cell r="BF127">
            <v>2.93</v>
          </cell>
          <cell r="BG127">
            <v>40014</v>
          </cell>
          <cell r="BH127">
            <v>109.874</v>
          </cell>
          <cell r="BI127">
            <v>6.8070000000000004</v>
          </cell>
          <cell r="BJ127">
            <v>6.8979999999999997</v>
          </cell>
          <cell r="BO127">
            <v>40014</v>
          </cell>
          <cell r="BP127">
            <v>118.03</v>
          </cell>
          <cell r="BQ127">
            <v>5.5839999999999996</v>
          </cell>
          <cell r="BR127">
            <v>5.5839999999999996</v>
          </cell>
          <cell r="BS127">
            <v>40014</v>
          </cell>
          <cell r="BT127">
            <v>107.7</v>
          </cell>
          <cell r="BU127">
            <v>6.0819999999999999</v>
          </cell>
          <cell r="BV127">
            <v>6.0819999999999999</v>
          </cell>
          <cell r="BW127">
            <v>40014</v>
          </cell>
          <cell r="BX127">
            <v>134.75</v>
          </cell>
          <cell r="BY127">
            <v>7.0380000000000003</v>
          </cell>
          <cell r="BZ127">
            <v>7.0380000000000003</v>
          </cell>
          <cell r="CA127">
            <v>40014</v>
          </cell>
          <cell r="CB127">
            <v>109</v>
          </cell>
          <cell r="CC127">
            <v>7.13</v>
          </cell>
          <cell r="CD127">
            <v>7.13</v>
          </cell>
          <cell r="CE127">
            <v>40014</v>
          </cell>
          <cell r="CF127">
            <v>108.104</v>
          </cell>
          <cell r="CG127">
            <v>7.5339999999999998</v>
          </cell>
          <cell r="CH127">
            <v>7.5609999999999999</v>
          </cell>
          <cell r="CI127">
            <v>40014</v>
          </cell>
          <cell r="CJ127">
            <v>92.790999999999997</v>
          </cell>
          <cell r="CK127">
            <v>10.77</v>
          </cell>
          <cell r="CL127">
            <v>10.802</v>
          </cell>
          <cell r="CM127">
            <v>40014</v>
          </cell>
          <cell r="CN127">
            <v>146.47300000000001</v>
          </cell>
          <cell r="CO127">
            <v>7.2590000000000003</v>
          </cell>
          <cell r="CP127">
            <v>7.2590000000000003</v>
          </cell>
          <cell r="CQ127">
            <v>40014</v>
          </cell>
          <cell r="CR127">
            <v>129</v>
          </cell>
          <cell r="CS127">
            <v>7.6890000000000001</v>
          </cell>
          <cell r="CT127">
            <v>7.6890000000000001</v>
          </cell>
          <cell r="CU127">
            <v>40014</v>
          </cell>
          <cell r="CV127">
            <v>101.70699999999999</v>
          </cell>
          <cell r="CW127">
            <v>7.2309999999999999</v>
          </cell>
          <cell r="CX127">
            <v>7.266</v>
          </cell>
          <cell r="CY127">
            <v>40014</v>
          </cell>
          <cell r="CZ127">
            <v>106.5</v>
          </cell>
          <cell r="DA127">
            <v>6.4580000000000002</v>
          </cell>
          <cell r="DB127">
            <v>6.4580000000000002</v>
          </cell>
        </row>
        <row r="128">
          <cell r="D128">
            <v>40015</v>
          </cell>
          <cell r="E128" t="str">
            <v>#N/A N.A.</v>
          </cell>
          <cell r="F128" t="str">
            <v>#N/A N.A.</v>
          </cell>
          <cell r="G128" t="str">
            <v>#N/A N.A.</v>
          </cell>
          <cell r="H128">
            <v>40015</v>
          </cell>
          <cell r="I128" t="str">
            <v>#N/A N.A.</v>
          </cell>
          <cell r="J128" t="str">
            <v>#N/A N.A.</v>
          </cell>
          <cell r="K128" t="str">
            <v>#N/A N.A.</v>
          </cell>
          <cell r="L128">
            <v>40015</v>
          </cell>
          <cell r="M128" t="str">
            <v>#N/A N.A.</v>
          </cell>
          <cell r="N128" t="str">
            <v>#N/A N.A.</v>
          </cell>
          <cell r="O128" t="str">
            <v>#N/A N.A.</v>
          </cell>
          <cell r="P128">
            <v>40015</v>
          </cell>
          <cell r="Q128">
            <v>100.125</v>
          </cell>
          <cell r="R128">
            <v>-33.58</v>
          </cell>
          <cell r="S128">
            <v>52.280999999999999</v>
          </cell>
          <cell r="T128">
            <v>40015</v>
          </cell>
          <cell r="U128">
            <v>102.7825</v>
          </cell>
          <cell r="V128">
            <v>6.6820000000000004</v>
          </cell>
          <cell r="W128">
            <v>6.7320000000000002</v>
          </cell>
          <cell r="X128">
            <v>40015</v>
          </cell>
          <cell r="Y128">
            <v>107</v>
          </cell>
          <cell r="Z128">
            <v>3.0310000000000001</v>
          </cell>
          <cell r="AA128">
            <v>3.0310000000000001</v>
          </cell>
          <cell r="AB128">
            <v>40015</v>
          </cell>
          <cell r="AC128">
            <v>107.508</v>
          </cell>
          <cell r="AD128">
            <v>5.0960000000000001</v>
          </cell>
          <cell r="AE128">
            <v>5.2210000000000001</v>
          </cell>
          <cell r="AF128">
            <v>40015</v>
          </cell>
          <cell r="AG128">
            <v>114.235</v>
          </cell>
          <cell r="AH128">
            <v>3.423</v>
          </cell>
          <cell r="AI128">
            <v>3.5430000000000001</v>
          </cell>
          <cell r="AJ128">
            <v>40015</v>
          </cell>
          <cell r="AK128">
            <v>115.25</v>
          </cell>
          <cell r="AL128">
            <v>3.5629999999999997</v>
          </cell>
          <cell r="AM128">
            <v>3.5629999999999997</v>
          </cell>
          <cell r="AN128">
            <v>40015</v>
          </cell>
          <cell r="AO128">
            <v>121.75</v>
          </cell>
          <cell r="AP128">
            <v>3.9849999999999999</v>
          </cell>
          <cell r="AQ128">
            <v>3.9849999999999999</v>
          </cell>
          <cell r="AU128">
            <v>40015</v>
          </cell>
          <cell r="AV128">
            <v>116.5</v>
          </cell>
          <cell r="AW128">
            <v>4.7539999999999996</v>
          </cell>
          <cell r="AX128">
            <v>4.7539999999999996</v>
          </cell>
          <cell r="AY128">
            <v>40015</v>
          </cell>
          <cell r="AZ128">
            <v>115.38500000000001</v>
          </cell>
          <cell r="BA128">
            <v>8.6989999999999998</v>
          </cell>
          <cell r="BB128">
            <v>8.7110000000000003</v>
          </cell>
          <cell r="BC128">
            <v>40015</v>
          </cell>
          <cell r="BD128">
            <v>95.75</v>
          </cell>
          <cell r="BE128">
            <v>3.0419999999999998</v>
          </cell>
          <cell r="BF128">
            <v>3.0419999999999998</v>
          </cell>
          <cell r="BG128">
            <v>40015</v>
          </cell>
          <cell r="BH128">
            <v>109.70699999999999</v>
          </cell>
          <cell r="BI128">
            <v>6.8369999999999997</v>
          </cell>
          <cell r="BJ128">
            <v>6.86</v>
          </cell>
          <cell r="BO128">
            <v>40015</v>
          </cell>
          <cell r="BP128">
            <v>118.417</v>
          </cell>
          <cell r="BQ128">
            <v>5.524</v>
          </cell>
          <cell r="BR128">
            <v>5.524</v>
          </cell>
          <cell r="BS128">
            <v>40015</v>
          </cell>
          <cell r="BT128">
            <v>108</v>
          </cell>
          <cell r="BU128">
            <v>6.0339999999999998</v>
          </cell>
          <cell r="BV128">
            <v>6.0339999999999998</v>
          </cell>
          <cell r="BW128">
            <v>40015</v>
          </cell>
          <cell r="BX128">
            <v>135</v>
          </cell>
          <cell r="BY128">
            <v>7.01</v>
          </cell>
          <cell r="BZ128">
            <v>7.01</v>
          </cell>
          <cell r="CA128">
            <v>40015</v>
          </cell>
          <cell r="CB128">
            <v>108.5</v>
          </cell>
          <cell r="CC128">
            <v>7.1820000000000004</v>
          </cell>
          <cell r="CD128">
            <v>7.1820000000000004</v>
          </cell>
          <cell r="CE128">
            <v>40015</v>
          </cell>
          <cell r="CF128">
            <v>108.24</v>
          </cell>
          <cell r="CG128">
            <v>7.5209999999999999</v>
          </cell>
          <cell r="CH128">
            <v>7.57</v>
          </cell>
          <cell r="CI128">
            <v>40015</v>
          </cell>
          <cell r="CJ128">
            <v>92.790999999999997</v>
          </cell>
          <cell r="CK128">
            <v>10.77</v>
          </cell>
          <cell r="CL128">
            <v>10.802</v>
          </cell>
          <cell r="CM128">
            <v>40015</v>
          </cell>
          <cell r="CN128">
            <v>147.17500000000001</v>
          </cell>
          <cell r="CO128">
            <v>7.2069999999999999</v>
          </cell>
          <cell r="CP128">
            <v>7.2069999999999999</v>
          </cell>
          <cell r="CQ128">
            <v>40015</v>
          </cell>
          <cell r="CR128">
            <v>130.5</v>
          </cell>
          <cell r="CS128">
            <v>7.577</v>
          </cell>
          <cell r="CT128">
            <v>7.577</v>
          </cell>
          <cell r="CU128">
            <v>40015</v>
          </cell>
          <cell r="CV128">
            <v>101.73399999999999</v>
          </cell>
          <cell r="CW128">
            <v>7.2290000000000001</v>
          </cell>
          <cell r="CX128">
            <v>7.2489999999999997</v>
          </cell>
          <cell r="CY128">
            <v>40015</v>
          </cell>
          <cell r="CZ128">
            <v>106.5</v>
          </cell>
          <cell r="DA128">
            <v>6.4580000000000002</v>
          </cell>
          <cell r="DB128">
            <v>6.4580000000000002</v>
          </cell>
        </row>
        <row r="129">
          <cell r="D129">
            <v>40016</v>
          </cell>
          <cell r="E129" t="str">
            <v>#N/A N.A.</v>
          </cell>
          <cell r="F129" t="str">
            <v>#N/A N.A.</v>
          </cell>
          <cell r="G129" t="str">
            <v>#N/A N.A.</v>
          </cell>
          <cell r="H129">
            <v>40016</v>
          </cell>
          <cell r="I129" t="str">
            <v>#N/A N.A.</v>
          </cell>
          <cell r="J129" t="str">
            <v>#N/A N.A.</v>
          </cell>
          <cell r="K129" t="str">
            <v>#N/A N.A.</v>
          </cell>
          <cell r="L129">
            <v>40016</v>
          </cell>
          <cell r="M129" t="str">
            <v>#N/A N.A.</v>
          </cell>
          <cell r="N129" t="str">
            <v>#N/A N.A.</v>
          </cell>
          <cell r="O129" t="str">
            <v>#N/A N.A.</v>
          </cell>
          <cell r="P129">
            <v>40016</v>
          </cell>
          <cell r="Q129">
            <v>100.125</v>
          </cell>
          <cell r="R129">
            <v>-33.58</v>
          </cell>
          <cell r="S129">
            <v>52.280999999999999</v>
          </cell>
          <cell r="T129">
            <v>40016</v>
          </cell>
          <cell r="U129">
            <v>102.7825</v>
          </cell>
          <cell r="V129">
            <v>6.6820000000000004</v>
          </cell>
          <cell r="W129">
            <v>6.7320000000000002</v>
          </cell>
          <cell r="X129">
            <v>40016</v>
          </cell>
          <cell r="Y129">
            <v>107</v>
          </cell>
          <cell r="Z129">
            <v>2.9689999999999999</v>
          </cell>
          <cell r="AA129">
            <v>2.9689999999999999</v>
          </cell>
          <cell r="AB129">
            <v>40016</v>
          </cell>
          <cell r="AC129">
            <v>107.57299999999999</v>
          </cell>
          <cell r="AD129">
            <v>5.0369999999999999</v>
          </cell>
          <cell r="AE129">
            <v>5.1619999999999999</v>
          </cell>
          <cell r="AF129">
            <v>40016</v>
          </cell>
          <cell r="AG129">
            <v>114.235</v>
          </cell>
          <cell r="AH129">
            <v>3.391</v>
          </cell>
          <cell r="AI129">
            <v>3.5110000000000001</v>
          </cell>
          <cell r="AJ129">
            <v>40016</v>
          </cell>
          <cell r="AK129">
            <v>116.65</v>
          </cell>
          <cell r="AL129">
            <v>3.0059999999999998</v>
          </cell>
          <cell r="AM129">
            <v>3.0059999999999998</v>
          </cell>
          <cell r="AN129">
            <v>40016</v>
          </cell>
          <cell r="AO129">
            <v>122.5</v>
          </cell>
          <cell r="AP129">
            <v>3.7650000000000001</v>
          </cell>
          <cell r="AQ129">
            <v>3.7650000000000001</v>
          </cell>
          <cell r="AU129">
            <v>40016</v>
          </cell>
          <cell r="AV129">
            <v>116.25</v>
          </cell>
          <cell r="AW129">
            <v>4.798</v>
          </cell>
          <cell r="AX129">
            <v>4.798</v>
          </cell>
          <cell r="AY129">
            <v>40016</v>
          </cell>
          <cell r="AZ129">
            <v>115.38500000000001</v>
          </cell>
          <cell r="BA129">
            <v>8.6989999999999998</v>
          </cell>
          <cell r="BB129">
            <v>8.7110000000000003</v>
          </cell>
          <cell r="BC129">
            <v>40016</v>
          </cell>
          <cell r="BD129">
            <v>95.75</v>
          </cell>
          <cell r="BE129">
            <v>3.0409999999999999</v>
          </cell>
          <cell r="BF129">
            <v>3.0409999999999999</v>
          </cell>
          <cell r="BG129">
            <v>40016</v>
          </cell>
          <cell r="BH129">
            <v>109.60899999999999</v>
          </cell>
          <cell r="BI129">
            <v>6.8529999999999998</v>
          </cell>
          <cell r="BJ129">
            <v>6.944</v>
          </cell>
          <cell r="BO129">
            <v>40016</v>
          </cell>
          <cell r="BP129">
            <v>118.492</v>
          </cell>
          <cell r="BQ129">
            <v>5.51</v>
          </cell>
          <cell r="BR129">
            <v>5.51</v>
          </cell>
          <cell r="BS129">
            <v>40016</v>
          </cell>
          <cell r="BT129">
            <v>107.5</v>
          </cell>
          <cell r="BU129">
            <v>6.1130000000000004</v>
          </cell>
          <cell r="BV129">
            <v>6.1130000000000004</v>
          </cell>
          <cell r="BW129">
            <v>40016</v>
          </cell>
          <cell r="BX129">
            <v>135</v>
          </cell>
          <cell r="BY129">
            <v>7.008</v>
          </cell>
          <cell r="BZ129">
            <v>7.008</v>
          </cell>
          <cell r="CA129">
            <v>40016</v>
          </cell>
          <cell r="CB129">
            <v>108.5</v>
          </cell>
          <cell r="CC129">
            <v>7.1820000000000004</v>
          </cell>
          <cell r="CD129">
            <v>7.1820000000000004</v>
          </cell>
          <cell r="CE129">
            <v>40016</v>
          </cell>
          <cell r="CF129">
            <v>108.527</v>
          </cell>
          <cell r="CG129">
            <v>7.4930000000000003</v>
          </cell>
          <cell r="CH129">
            <v>7.5419999999999998</v>
          </cell>
          <cell r="CI129">
            <v>40016</v>
          </cell>
          <cell r="CJ129">
            <v>92.790999999999997</v>
          </cell>
          <cell r="CK129">
            <v>10.77</v>
          </cell>
          <cell r="CL129">
            <v>10.802</v>
          </cell>
          <cell r="CM129">
            <v>40016</v>
          </cell>
          <cell r="CN129">
            <v>146.59399999999999</v>
          </cell>
          <cell r="CO129">
            <v>7.2489999999999997</v>
          </cell>
          <cell r="CP129">
            <v>7.2489999999999997</v>
          </cell>
          <cell r="CQ129">
            <v>40016</v>
          </cell>
          <cell r="CR129">
            <v>130.25</v>
          </cell>
          <cell r="CS129">
            <v>7.5949999999999998</v>
          </cell>
          <cell r="CT129">
            <v>7.5949999999999998</v>
          </cell>
          <cell r="CU129">
            <v>40016</v>
          </cell>
          <cell r="CV129">
            <v>101.697</v>
          </cell>
          <cell r="CW129">
            <v>7.2320000000000002</v>
          </cell>
          <cell r="CX129">
            <v>7.2690000000000001</v>
          </cell>
          <cell r="CY129">
            <v>40016</v>
          </cell>
          <cell r="CZ129">
            <v>107</v>
          </cell>
          <cell r="DA129">
            <v>6.39</v>
          </cell>
          <cell r="DB129">
            <v>6.39</v>
          </cell>
        </row>
        <row r="130">
          <cell r="D130">
            <v>40017</v>
          </cell>
          <cell r="E130" t="str">
            <v>#N/A N.A.</v>
          </cell>
          <cell r="F130" t="str">
            <v>#N/A N.A.</v>
          </cell>
          <cell r="G130" t="str">
            <v>#N/A N.A.</v>
          </cell>
          <cell r="H130">
            <v>40017</v>
          </cell>
          <cell r="I130" t="str">
            <v>#N/A N.A.</v>
          </cell>
          <cell r="J130" t="str">
            <v>#N/A N.A.</v>
          </cell>
          <cell r="K130" t="str">
            <v>#N/A N.A.</v>
          </cell>
          <cell r="L130">
            <v>40017</v>
          </cell>
          <cell r="M130" t="str">
            <v>#N/A N.A.</v>
          </cell>
          <cell r="N130" t="str">
            <v>#N/A N.A.</v>
          </cell>
          <cell r="O130" t="str">
            <v>#N/A N.A.</v>
          </cell>
          <cell r="P130">
            <v>40017</v>
          </cell>
          <cell r="Q130">
            <v>100.125</v>
          </cell>
          <cell r="R130">
            <v>-33.58</v>
          </cell>
          <cell r="S130">
            <v>52.280999999999999</v>
          </cell>
          <cell r="T130">
            <v>40017</v>
          </cell>
          <cell r="U130">
            <v>102.7825</v>
          </cell>
          <cell r="V130">
            <v>6.6820000000000004</v>
          </cell>
          <cell r="W130">
            <v>6.7320000000000002</v>
          </cell>
          <cell r="X130">
            <v>40017</v>
          </cell>
          <cell r="Y130">
            <v>108.25</v>
          </cell>
          <cell r="Z130">
            <v>1.6819999999999999</v>
          </cell>
          <cell r="AA130">
            <v>1.6819999999999999</v>
          </cell>
          <cell r="AB130">
            <v>40017</v>
          </cell>
          <cell r="AC130">
            <v>107.574</v>
          </cell>
          <cell r="AD130">
            <v>5.0289999999999999</v>
          </cell>
          <cell r="AE130">
            <v>5.1539999999999999</v>
          </cell>
          <cell r="AF130">
            <v>40017</v>
          </cell>
          <cell r="AG130">
            <v>114.11199999999999</v>
          </cell>
          <cell r="AH130">
            <v>3.444</v>
          </cell>
          <cell r="AI130">
            <v>3.5640000000000001</v>
          </cell>
          <cell r="AJ130">
            <v>40017</v>
          </cell>
          <cell r="AK130">
            <v>116</v>
          </cell>
          <cell r="AL130">
            <v>3.2480000000000002</v>
          </cell>
          <cell r="AM130">
            <v>3.2480000000000002</v>
          </cell>
          <cell r="AN130">
            <v>40017</v>
          </cell>
          <cell r="AO130">
            <v>122.5</v>
          </cell>
          <cell r="AP130">
            <v>3.76</v>
          </cell>
          <cell r="AQ130">
            <v>3.76</v>
          </cell>
          <cell r="AU130">
            <v>40017</v>
          </cell>
          <cell r="AV130">
            <v>116.5</v>
          </cell>
          <cell r="AW130">
            <v>4.7480000000000002</v>
          </cell>
          <cell r="AX130">
            <v>4.7480000000000002</v>
          </cell>
          <cell r="AY130">
            <v>40017</v>
          </cell>
          <cell r="AZ130">
            <v>115.38500000000001</v>
          </cell>
          <cell r="BA130">
            <v>8.6989999999999998</v>
          </cell>
          <cell r="BB130">
            <v>8.7110000000000003</v>
          </cell>
          <cell r="BC130">
            <v>40017</v>
          </cell>
          <cell r="BD130">
            <v>97</v>
          </cell>
          <cell r="BE130">
            <v>2.8239999999999998</v>
          </cell>
          <cell r="BF130">
            <v>2.8239999999999998</v>
          </cell>
          <cell r="BG130">
            <v>40017</v>
          </cell>
          <cell r="BH130">
            <v>109.91500000000001</v>
          </cell>
          <cell r="BI130">
            <v>6.7969999999999997</v>
          </cell>
          <cell r="BJ130">
            <v>6.8879999999999999</v>
          </cell>
          <cell r="BO130">
            <v>40017</v>
          </cell>
          <cell r="BP130">
            <v>118.529</v>
          </cell>
          <cell r="BQ130">
            <v>5.5030000000000001</v>
          </cell>
          <cell r="BR130">
            <v>5.5030000000000001</v>
          </cell>
          <cell r="BS130">
            <v>40017</v>
          </cell>
          <cell r="BT130">
            <v>108.25</v>
          </cell>
          <cell r="BU130">
            <v>5.9930000000000003</v>
          </cell>
          <cell r="BV130">
            <v>5.9930000000000003</v>
          </cell>
          <cell r="BW130">
            <v>40017</v>
          </cell>
          <cell r="BX130">
            <v>135</v>
          </cell>
          <cell r="BY130">
            <v>7.0069999999999997</v>
          </cell>
          <cell r="BZ130">
            <v>7.0069999999999997</v>
          </cell>
          <cell r="CA130">
            <v>40017</v>
          </cell>
          <cell r="CB130">
            <v>109.5</v>
          </cell>
          <cell r="CC130">
            <v>7.0780000000000003</v>
          </cell>
          <cell r="CD130">
            <v>7.0780000000000003</v>
          </cell>
          <cell r="CE130">
            <v>40017</v>
          </cell>
          <cell r="CF130">
            <v>108.718</v>
          </cell>
          <cell r="CG130">
            <v>7.4740000000000002</v>
          </cell>
          <cell r="CH130">
            <v>7.5229999999999997</v>
          </cell>
          <cell r="CI130">
            <v>40017</v>
          </cell>
          <cell r="CJ130">
            <v>92.790999999999997</v>
          </cell>
          <cell r="CK130">
            <v>10.769</v>
          </cell>
          <cell r="CL130">
            <v>10.802</v>
          </cell>
          <cell r="CM130">
            <v>40017</v>
          </cell>
          <cell r="CN130">
            <v>147.40299999999999</v>
          </cell>
          <cell r="CO130">
            <v>7.1890000000000001</v>
          </cell>
          <cell r="CP130">
            <v>7.1890000000000001</v>
          </cell>
          <cell r="CQ130">
            <v>40017</v>
          </cell>
          <cell r="CR130">
            <v>133.25</v>
          </cell>
          <cell r="CS130">
            <v>7.3760000000000003</v>
          </cell>
          <cell r="CT130">
            <v>7.3760000000000003</v>
          </cell>
          <cell r="CU130">
            <v>40017</v>
          </cell>
          <cell r="CV130">
            <v>103.036</v>
          </cell>
          <cell r="CW130">
            <v>7.1230000000000002</v>
          </cell>
          <cell r="CX130">
            <v>7.1529999999999996</v>
          </cell>
          <cell r="CY130">
            <v>40017</v>
          </cell>
          <cell r="CZ130">
            <v>107.5</v>
          </cell>
          <cell r="DA130">
            <v>6.3220000000000001</v>
          </cell>
          <cell r="DB130">
            <v>6.3220000000000001</v>
          </cell>
        </row>
        <row r="131">
          <cell r="D131">
            <v>40018</v>
          </cell>
          <cell r="E131" t="str">
            <v>#N/A N.A.</v>
          </cell>
          <cell r="F131" t="str">
            <v>#N/A N.A.</v>
          </cell>
          <cell r="G131" t="str">
            <v>#N/A N.A.</v>
          </cell>
          <cell r="H131">
            <v>40018</v>
          </cell>
          <cell r="I131" t="str">
            <v>#N/A N.A.</v>
          </cell>
          <cell r="J131" t="str">
            <v>#N/A N.A.</v>
          </cell>
          <cell r="K131" t="str">
            <v>#N/A N.A.</v>
          </cell>
          <cell r="L131">
            <v>40018</v>
          </cell>
          <cell r="M131" t="str">
            <v>#N/A N.A.</v>
          </cell>
          <cell r="N131" t="str">
            <v>#N/A N.A.</v>
          </cell>
          <cell r="O131" t="str">
            <v>#N/A N.A.</v>
          </cell>
          <cell r="P131">
            <v>40018</v>
          </cell>
          <cell r="Q131">
            <v>100.125</v>
          </cell>
          <cell r="R131">
            <v>-33.58</v>
          </cell>
          <cell r="S131">
            <v>52.280999999999999</v>
          </cell>
          <cell r="T131">
            <v>40018</v>
          </cell>
          <cell r="U131">
            <v>102.7825</v>
          </cell>
          <cell r="V131">
            <v>6.6820000000000004</v>
          </cell>
          <cell r="W131">
            <v>6.7320000000000002</v>
          </cell>
          <cell r="X131">
            <v>40018</v>
          </cell>
          <cell r="Y131">
            <v>108.25</v>
          </cell>
          <cell r="Z131">
            <v>1.6579999999999999</v>
          </cell>
          <cell r="AA131">
            <v>1.6579999999999999</v>
          </cell>
          <cell r="AB131">
            <v>40018</v>
          </cell>
          <cell r="AC131">
            <v>107.556</v>
          </cell>
          <cell r="AD131">
            <v>5.0330000000000004</v>
          </cell>
          <cell r="AE131">
            <v>5.1580000000000004</v>
          </cell>
          <cell r="AF131">
            <v>40018</v>
          </cell>
          <cell r="AG131">
            <v>114.13200000000001</v>
          </cell>
          <cell r="AH131">
            <v>3.4220000000000002</v>
          </cell>
          <cell r="AI131">
            <v>3.5430000000000001</v>
          </cell>
          <cell r="AJ131">
            <v>40018</v>
          </cell>
          <cell r="AK131">
            <v>116.5</v>
          </cell>
          <cell r="AL131">
            <v>3.05</v>
          </cell>
          <cell r="AM131">
            <v>3.05</v>
          </cell>
          <cell r="AN131">
            <v>40018</v>
          </cell>
          <cell r="AO131">
            <v>123</v>
          </cell>
          <cell r="AP131">
            <v>3.6189999999999998</v>
          </cell>
          <cell r="AQ131">
            <v>3.6189999999999998</v>
          </cell>
          <cell r="AU131">
            <v>40018</v>
          </cell>
          <cell r="AV131">
            <v>117</v>
          </cell>
          <cell r="AW131">
            <v>4.6500000000000004</v>
          </cell>
          <cell r="AX131">
            <v>4.6500000000000004</v>
          </cell>
          <cell r="AY131">
            <v>40018</v>
          </cell>
          <cell r="AZ131">
            <v>115.38500000000001</v>
          </cell>
          <cell r="BA131">
            <v>8.6989999999999998</v>
          </cell>
          <cell r="BB131">
            <v>8.7110000000000003</v>
          </cell>
          <cell r="BC131">
            <v>40018</v>
          </cell>
          <cell r="BD131">
            <v>97.161000000000001</v>
          </cell>
          <cell r="BE131">
            <v>2.7930000000000001</v>
          </cell>
          <cell r="BF131">
            <v>2.7930000000000001</v>
          </cell>
          <cell r="BG131">
            <v>40018</v>
          </cell>
          <cell r="BH131">
            <v>109.807</v>
          </cell>
          <cell r="BI131">
            <v>6.8159999999999998</v>
          </cell>
          <cell r="BJ131">
            <v>6.907</v>
          </cell>
          <cell r="BO131">
            <v>40018</v>
          </cell>
          <cell r="BP131">
            <v>119.04300000000001</v>
          </cell>
          <cell r="BQ131">
            <v>5.4240000000000004</v>
          </cell>
          <cell r="BR131">
            <v>5.4240000000000004</v>
          </cell>
          <cell r="BS131">
            <v>40018</v>
          </cell>
          <cell r="BT131">
            <v>108.75</v>
          </cell>
          <cell r="BU131">
            <v>5.9130000000000003</v>
          </cell>
          <cell r="BV131">
            <v>5.9130000000000003</v>
          </cell>
          <cell r="BW131">
            <v>40018</v>
          </cell>
          <cell r="BX131">
            <v>135.25</v>
          </cell>
          <cell r="BY131">
            <v>6.9790000000000001</v>
          </cell>
          <cell r="BZ131">
            <v>6.9790000000000001</v>
          </cell>
          <cell r="CA131">
            <v>40018</v>
          </cell>
          <cell r="CB131">
            <v>110.5</v>
          </cell>
          <cell r="CC131">
            <v>6.9749999999999996</v>
          </cell>
          <cell r="CD131">
            <v>6.9749999999999996</v>
          </cell>
          <cell r="CE131">
            <v>40018</v>
          </cell>
          <cell r="CF131">
            <v>108.759</v>
          </cell>
          <cell r="CG131">
            <v>7.47</v>
          </cell>
          <cell r="CH131">
            <v>7.5190000000000001</v>
          </cell>
          <cell r="CI131">
            <v>40018</v>
          </cell>
          <cell r="CJ131">
            <v>92.790999999999997</v>
          </cell>
          <cell r="CK131">
            <v>10.769</v>
          </cell>
          <cell r="CL131">
            <v>10.802</v>
          </cell>
          <cell r="CM131">
            <v>40018</v>
          </cell>
          <cell r="CN131">
            <v>148.97399999999999</v>
          </cell>
          <cell r="CO131">
            <v>7.0750000000000002</v>
          </cell>
          <cell r="CP131">
            <v>7.0750000000000002</v>
          </cell>
          <cell r="CQ131">
            <v>40018</v>
          </cell>
          <cell r="CR131">
            <v>133.25</v>
          </cell>
          <cell r="CS131">
            <v>7.3760000000000003</v>
          </cell>
          <cell r="CT131">
            <v>7.3760000000000003</v>
          </cell>
          <cell r="CU131">
            <v>40018</v>
          </cell>
          <cell r="CV131">
            <v>103.057</v>
          </cell>
          <cell r="CW131">
            <v>7.1210000000000004</v>
          </cell>
          <cell r="CX131">
            <v>7.157</v>
          </cell>
          <cell r="CY131">
            <v>40018</v>
          </cell>
          <cell r="CZ131">
            <v>107.55</v>
          </cell>
          <cell r="DA131">
            <v>6.3159999999999998</v>
          </cell>
          <cell r="DB131">
            <v>6.3159999999999998</v>
          </cell>
        </row>
        <row r="132">
          <cell r="D132">
            <v>40019</v>
          </cell>
          <cell r="E132" t="str">
            <v>#N/A N.A.</v>
          </cell>
          <cell r="F132" t="str">
            <v>#N/A N.A.</v>
          </cell>
          <cell r="G132" t="str">
            <v>#N/A N.A.</v>
          </cell>
          <cell r="H132">
            <v>40019</v>
          </cell>
          <cell r="I132" t="str">
            <v>#N/A N.A.</v>
          </cell>
          <cell r="J132" t="str">
            <v>#N/A N.A.</v>
          </cell>
          <cell r="K132" t="str">
            <v>#N/A N.A.</v>
          </cell>
          <cell r="L132">
            <v>40019</v>
          </cell>
          <cell r="M132" t="str">
            <v>#N/A N.A.</v>
          </cell>
          <cell r="N132" t="str">
            <v>#N/A N.A.</v>
          </cell>
          <cell r="O132" t="str">
            <v>#N/A N.A.</v>
          </cell>
          <cell r="P132">
            <v>40019</v>
          </cell>
          <cell r="Q132">
            <v>100.125</v>
          </cell>
          <cell r="R132">
            <v>-33.58</v>
          </cell>
          <cell r="S132">
            <v>52.280999999999999</v>
          </cell>
          <cell r="T132">
            <v>40019</v>
          </cell>
          <cell r="U132">
            <v>102.7825</v>
          </cell>
          <cell r="V132">
            <v>6.6820000000000004</v>
          </cell>
          <cell r="W132">
            <v>6.7320000000000002</v>
          </cell>
          <cell r="X132">
            <v>40019</v>
          </cell>
          <cell r="Y132">
            <v>108.25</v>
          </cell>
          <cell r="Z132">
            <v>1.6579999999999999</v>
          </cell>
          <cell r="AA132">
            <v>1.6579999999999999</v>
          </cell>
          <cell r="AB132">
            <v>40019</v>
          </cell>
          <cell r="AC132">
            <v>107.556</v>
          </cell>
          <cell r="AD132">
            <v>5.0330000000000004</v>
          </cell>
          <cell r="AE132">
            <v>5.1580000000000004</v>
          </cell>
          <cell r="AF132">
            <v>40019</v>
          </cell>
          <cell r="AG132">
            <v>114.13200000000001</v>
          </cell>
          <cell r="AH132">
            <v>3.4220000000000002</v>
          </cell>
          <cell r="AI132">
            <v>3.5430000000000001</v>
          </cell>
          <cell r="AJ132">
            <v>40019</v>
          </cell>
          <cell r="AK132">
            <v>116.5</v>
          </cell>
          <cell r="AL132">
            <v>3.05</v>
          </cell>
          <cell r="AM132">
            <v>3.05</v>
          </cell>
          <cell r="AN132">
            <v>40019</v>
          </cell>
          <cell r="AO132">
            <v>123</v>
          </cell>
          <cell r="AP132">
            <v>3.6189999999999998</v>
          </cell>
          <cell r="AQ132">
            <v>3.6189999999999998</v>
          </cell>
          <cell r="AU132">
            <v>40019</v>
          </cell>
          <cell r="AV132">
            <v>117</v>
          </cell>
          <cell r="AW132">
            <v>4.6500000000000004</v>
          </cell>
          <cell r="AX132">
            <v>4.6500000000000004</v>
          </cell>
          <cell r="AY132">
            <v>40019</v>
          </cell>
          <cell r="AZ132">
            <v>115.38500000000001</v>
          </cell>
          <cell r="BA132">
            <v>8.6989999999999998</v>
          </cell>
          <cell r="BB132">
            <v>8.7110000000000003</v>
          </cell>
          <cell r="BC132">
            <v>40019</v>
          </cell>
          <cell r="BD132">
            <v>97.161000000000001</v>
          </cell>
          <cell r="BE132">
            <v>2.7930000000000001</v>
          </cell>
          <cell r="BF132">
            <v>2.7930000000000001</v>
          </cell>
          <cell r="BG132">
            <v>40019</v>
          </cell>
          <cell r="BH132">
            <v>109.807</v>
          </cell>
          <cell r="BI132">
            <v>6.8159999999999998</v>
          </cell>
          <cell r="BJ132">
            <v>6.907</v>
          </cell>
          <cell r="BO132">
            <v>40019</v>
          </cell>
          <cell r="BP132">
            <v>119.04300000000001</v>
          </cell>
          <cell r="BQ132">
            <v>5.4240000000000004</v>
          </cell>
          <cell r="BR132">
            <v>5.4240000000000004</v>
          </cell>
          <cell r="BS132">
            <v>40019</v>
          </cell>
          <cell r="BT132">
            <v>108.75</v>
          </cell>
          <cell r="BU132">
            <v>5.9130000000000003</v>
          </cell>
          <cell r="BV132">
            <v>5.9130000000000003</v>
          </cell>
          <cell r="BW132">
            <v>40019</v>
          </cell>
          <cell r="BX132">
            <v>135.25</v>
          </cell>
          <cell r="BY132">
            <v>6.9790000000000001</v>
          </cell>
          <cell r="BZ132">
            <v>6.9790000000000001</v>
          </cell>
          <cell r="CA132">
            <v>40019</v>
          </cell>
          <cell r="CB132">
            <v>110.5</v>
          </cell>
          <cell r="CC132">
            <v>6.9749999999999996</v>
          </cell>
          <cell r="CD132">
            <v>6.9749999999999996</v>
          </cell>
          <cell r="CE132">
            <v>40019</v>
          </cell>
          <cell r="CF132">
            <v>108.759</v>
          </cell>
          <cell r="CG132">
            <v>7.47</v>
          </cell>
          <cell r="CH132">
            <v>7.5190000000000001</v>
          </cell>
          <cell r="CI132">
            <v>40019</v>
          </cell>
          <cell r="CJ132">
            <v>92.790999999999997</v>
          </cell>
          <cell r="CK132">
            <v>10.769</v>
          </cell>
          <cell r="CL132">
            <v>10.802</v>
          </cell>
          <cell r="CM132">
            <v>40019</v>
          </cell>
          <cell r="CN132">
            <v>148.97399999999999</v>
          </cell>
          <cell r="CO132">
            <v>7.0750000000000002</v>
          </cell>
          <cell r="CP132">
            <v>7.0750000000000002</v>
          </cell>
          <cell r="CQ132">
            <v>40019</v>
          </cell>
          <cell r="CR132">
            <v>133.25</v>
          </cell>
          <cell r="CS132">
            <v>7.3760000000000003</v>
          </cell>
          <cell r="CT132">
            <v>7.3760000000000003</v>
          </cell>
          <cell r="CU132">
            <v>40019</v>
          </cell>
          <cell r="CV132">
            <v>103.057</v>
          </cell>
          <cell r="CW132">
            <v>7.1210000000000004</v>
          </cell>
          <cell r="CX132">
            <v>7.157</v>
          </cell>
          <cell r="CY132">
            <v>40019</v>
          </cell>
          <cell r="CZ132">
            <v>107.55</v>
          </cell>
          <cell r="DA132">
            <v>6.3159999999999998</v>
          </cell>
          <cell r="DB132">
            <v>6.3159999999999998</v>
          </cell>
        </row>
        <row r="133">
          <cell r="D133">
            <v>40020</v>
          </cell>
          <cell r="E133" t="str">
            <v>#N/A N.A.</v>
          </cell>
          <cell r="F133" t="str">
            <v>#N/A N.A.</v>
          </cell>
          <cell r="G133" t="str">
            <v>#N/A N.A.</v>
          </cell>
          <cell r="H133">
            <v>40020</v>
          </cell>
          <cell r="I133" t="str">
            <v>#N/A N.A.</v>
          </cell>
          <cell r="J133" t="str">
            <v>#N/A N.A.</v>
          </cell>
          <cell r="K133" t="str">
            <v>#N/A N.A.</v>
          </cell>
          <cell r="L133">
            <v>40020</v>
          </cell>
          <cell r="M133" t="str">
            <v>#N/A N.A.</v>
          </cell>
          <cell r="N133" t="str">
            <v>#N/A N.A.</v>
          </cell>
          <cell r="O133" t="str">
            <v>#N/A N.A.</v>
          </cell>
          <cell r="P133">
            <v>40020</v>
          </cell>
          <cell r="Q133">
            <v>100.125</v>
          </cell>
          <cell r="R133">
            <v>-33.58</v>
          </cell>
          <cell r="S133">
            <v>52.280999999999999</v>
          </cell>
          <cell r="T133">
            <v>40020</v>
          </cell>
          <cell r="U133">
            <v>102.7825</v>
          </cell>
          <cell r="V133">
            <v>6.6820000000000004</v>
          </cell>
          <cell r="W133">
            <v>6.7320000000000002</v>
          </cell>
          <cell r="X133">
            <v>40020</v>
          </cell>
          <cell r="Y133">
            <v>108.25</v>
          </cell>
          <cell r="Z133">
            <v>1.6579999999999999</v>
          </cell>
          <cell r="AA133">
            <v>1.6579999999999999</v>
          </cell>
          <cell r="AB133">
            <v>40020</v>
          </cell>
          <cell r="AC133">
            <v>107.556</v>
          </cell>
          <cell r="AD133">
            <v>5.0330000000000004</v>
          </cell>
          <cell r="AE133">
            <v>5.1580000000000004</v>
          </cell>
          <cell r="AF133">
            <v>40020</v>
          </cell>
          <cell r="AG133">
            <v>114.13200000000001</v>
          </cell>
          <cell r="AH133">
            <v>3.4220000000000002</v>
          </cell>
          <cell r="AI133">
            <v>3.5430000000000001</v>
          </cell>
          <cell r="AJ133">
            <v>40020</v>
          </cell>
          <cell r="AK133">
            <v>116.5</v>
          </cell>
          <cell r="AL133">
            <v>3.05</v>
          </cell>
          <cell r="AM133">
            <v>3.05</v>
          </cell>
          <cell r="AN133">
            <v>40020</v>
          </cell>
          <cell r="AO133">
            <v>123</v>
          </cell>
          <cell r="AP133">
            <v>3.6189999999999998</v>
          </cell>
          <cell r="AQ133">
            <v>3.6189999999999998</v>
          </cell>
          <cell r="AU133">
            <v>40020</v>
          </cell>
          <cell r="AV133">
            <v>117</v>
          </cell>
          <cell r="AW133">
            <v>4.6500000000000004</v>
          </cell>
          <cell r="AX133">
            <v>4.6500000000000004</v>
          </cell>
          <cell r="AY133">
            <v>40020</v>
          </cell>
          <cell r="AZ133">
            <v>115.38500000000001</v>
          </cell>
          <cell r="BA133">
            <v>8.6989999999999998</v>
          </cell>
          <cell r="BB133">
            <v>8.7110000000000003</v>
          </cell>
          <cell r="BC133">
            <v>40020</v>
          </cell>
          <cell r="BD133">
            <v>97.161000000000001</v>
          </cell>
          <cell r="BE133">
            <v>2.7930000000000001</v>
          </cell>
          <cell r="BF133">
            <v>2.7930000000000001</v>
          </cell>
          <cell r="BG133">
            <v>40020</v>
          </cell>
          <cell r="BH133">
            <v>109.807</v>
          </cell>
          <cell r="BI133">
            <v>6.8159999999999998</v>
          </cell>
          <cell r="BJ133">
            <v>6.907</v>
          </cell>
          <cell r="BO133">
            <v>40020</v>
          </cell>
          <cell r="BP133">
            <v>119.04300000000001</v>
          </cell>
          <cell r="BQ133">
            <v>5.4240000000000004</v>
          </cell>
          <cell r="BR133">
            <v>5.4240000000000004</v>
          </cell>
          <cell r="BS133">
            <v>40020</v>
          </cell>
          <cell r="BT133">
            <v>108.75</v>
          </cell>
          <cell r="BU133">
            <v>5.9130000000000003</v>
          </cell>
          <cell r="BV133">
            <v>5.9130000000000003</v>
          </cell>
          <cell r="BW133">
            <v>40020</v>
          </cell>
          <cell r="BX133">
            <v>135.25</v>
          </cell>
          <cell r="BY133">
            <v>6.9790000000000001</v>
          </cell>
          <cell r="BZ133">
            <v>6.9790000000000001</v>
          </cell>
          <cell r="CA133">
            <v>40020</v>
          </cell>
          <cell r="CB133">
            <v>110.5</v>
          </cell>
          <cell r="CC133">
            <v>6.9749999999999996</v>
          </cell>
          <cell r="CD133">
            <v>6.9749999999999996</v>
          </cell>
          <cell r="CE133">
            <v>40020</v>
          </cell>
          <cell r="CF133">
            <v>108.759</v>
          </cell>
          <cell r="CG133">
            <v>7.47</v>
          </cell>
          <cell r="CH133">
            <v>7.5190000000000001</v>
          </cell>
          <cell r="CI133">
            <v>40020</v>
          </cell>
          <cell r="CJ133">
            <v>92.790999999999997</v>
          </cell>
          <cell r="CK133">
            <v>10.769</v>
          </cell>
          <cell r="CL133">
            <v>10.802</v>
          </cell>
          <cell r="CM133">
            <v>40020</v>
          </cell>
          <cell r="CN133">
            <v>148.97399999999999</v>
          </cell>
          <cell r="CO133">
            <v>7.0750000000000002</v>
          </cell>
          <cell r="CP133">
            <v>7.0750000000000002</v>
          </cell>
          <cell r="CQ133">
            <v>40020</v>
          </cell>
          <cell r="CR133">
            <v>133.25</v>
          </cell>
          <cell r="CS133">
            <v>7.3760000000000003</v>
          </cell>
          <cell r="CT133">
            <v>7.3760000000000003</v>
          </cell>
          <cell r="CU133">
            <v>40020</v>
          </cell>
          <cell r="CV133">
            <v>103.057</v>
          </cell>
          <cell r="CW133">
            <v>7.1210000000000004</v>
          </cell>
          <cell r="CX133">
            <v>7.157</v>
          </cell>
          <cell r="CY133">
            <v>40020</v>
          </cell>
          <cell r="CZ133">
            <v>107.55</v>
          </cell>
          <cell r="DA133">
            <v>6.3159999999999998</v>
          </cell>
          <cell r="DB133">
            <v>6.3159999999999998</v>
          </cell>
        </row>
        <row r="134">
          <cell r="D134">
            <v>40021</v>
          </cell>
          <cell r="E134" t="str">
            <v>#N/A N.A.</v>
          </cell>
          <cell r="F134" t="str">
            <v>#N/A N.A.</v>
          </cell>
          <cell r="G134" t="str">
            <v>#N/A N.A.</v>
          </cell>
          <cell r="H134">
            <v>40021</v>
          </cell>
          <cell r="I134" t="str">
            <v>#N/A N.A.</v>
          </cell>
          <cell r="J134" t="str">
            <v>#N/A N.A.</v>
          </cell>
          <cell r="K134" t="str">
            <v>#N/A N.A.</v>
          </cell>
          <cell r="L134">
            <v>40021</v>
          </cell>
          <cell r="M134" t="str">
            <v>#N/A N.A.</v>
          </cell>
          <cell r="N134" t="str">
            <v>#N/A N.A.</v>
          </cell>
          <cell r="O134" t="str">
            <v>#N/A N.A.</v>
          </cell>
          <cell r="P134">
            <v>40021</v>
          </cell>
          <cell r="Q134">
            <v>100.125</v>
          </cell>
          <cell r="R134">
            <v>-33.58</v>
          </cell>
          <cell r="S134">
            <v>52.280999999999999</v>
          </cell>
          <cell r="T134">
            <v>40021</v>
          </cell>
          <cell r="U134">
            <v>102.7825</v>
          </cell>
          <cell r="V134">
            <v>6.6820000000000004</v>
          </cell>
          <cell r="W134">
            <v>6.7320000000000002</v>
          </cell>
          <cell r="X134">
            <v>40021</v>
          </cell>
          <cell r="Y134">
            <v>108.25</v>
          </cell>
          <cell r="Z134">
            <v>1.633</v>
          </cell>
          <cell r="AA134">
            <v>1.633</v>
          </cell>
          <cell r="AB134">
            <v>40021</v>
          </cell>
          <cell r="AC134">
            <v>107.634</v>
          </cell>
          <cell r="AD134">
            <v>4.9800000000000004</v>
          </cell>
          <cell r="AE134">
            <v>5.1020000000000003</v>
          </cell>
          <cell r="AF134">
            <v>40021</v>
          </cell>
          <cell r="AG134">
            <v>114.15300000000001</v>
          </cell>
          <cell r="AH134">
            <v>3.4009999999999998</v>
          </cell>
          <cell r="AI134">
            <v>3.5209999999999999</v>
          </cell>
          <cell r="AJ134">
            <v>40021</v>
          </cell>
          <cell r="AK134">
            <v>116</v>
          </cell>
          <cell r="AL134">
            <v>3.2349999999999999</v>
          </cell>
          <cell r="AM134">
            <v>3.2349999999999999</v>
          </cell>
          <cell r="AN134">
            <v>40021</v>
          </cell>
          <cell r="AO134">
            <v>122.75</v>
          </cell>
          <cell r="AP134">
            <v>3.6819999999999999</v>
          </cell>
          <cell r="AQ134">
            <v>3.6819999999999999</v>
          </cell>
          <cell r="AU134">
            <v>40021</v>
          </cell>
          <cell r="AV134">
            <v>117</v>
          </cell>
          <cell r="AW134">
            <v>4.649</v>
          </cell>
          <cell r="AX134">
            <v>4.649</v>
          </cell>
          <cell r="AY134">
            <v>40021</v>
          </cell>
          <cell r="AZ134">
            <v>115.38500000000001</v>
          </cell>
          <cell r="BA134">
            <v>8.6989999999999998</v>
          </cell>
          <cell r="BB134">
            <v>8.7110000000000003</v>
          </cell>
          <cell r="BC134">
            <v>40021</v>
          </cell>
          <cell r="BD134">
            <v>96.86</v>
          </cell>
          <cell r="BE134">
            <v>2.84</v>
          </cell>
          <cell r="BF134">
            <v>2.84</v>
          </cell>
          <cell r="BG134">
            <v>40021</v>
          </cell>
          <cell r="BH134">
            <v>110.09099999999999</v>
          </cell>
          <cell r="BI134">
            <v>6.7640000000000002</v>
          </cell>
          <cell r="BJ134">
            <v>6.8550000000000004</v>
          </cell>
          <cell r="BO134">
            <v>40021</v>
          </cell>
          <cell r="BP134">
            <v>119.345</v>
          </cell>
          <cell r="BQ134">
            <v>5.3769999999999998</v>
          </cell>
          <cell r="BR134">
            <v>5.3769999999999998</v>
          </cell>
          <cell r="BS134">
            <v>40021</v>
          </cell>
          <cell r="BT134">
            <v>109.6</v>
          </cell>
          <cell r="BU134">
            <v>5.7780000000000005</v>
          </cell>
          <cell r="BV134">
            <v>5.7780000000000005</v>
          </cell>
          <cell r="BW134">
            <v>40021</v>
          </cell>
          <cell r="BX134">
            <v>135.25</v>
          </cell>
          <cell r="BY134">
            <v>6.9779999999999998</v>
          </cell>
          <cell r="BZ134">
            <v>6.9779999999999998</v>
          </cell>
          <cell r="CA134">
            <v>40021</v>
          </cell>
          <cell r="CB134">
            <v>110</v>
          </cell>
          <cell r="CC134">
            <v>7.0259999999999998</v>
          </cell>
          <cell r="CD134">
            <v>7.0259999999999998</v>
          </cell>
          <cell r="CE134">
            <v>40021</v>
          </cell>
          <cell r="CF134">
            <v>108.709</v>
          </cell>
          <cell r="CG134">
            <v>7.4749999999999996</v>
          </cell>
          <cell r="CH134">
            <v>7.524</v>
          </cell>
          <cell r="CI134">
            <v>40021</v>
          </cell>
          <cell r="CJ134">
            <v>92.790999999999997</v>
          </cell>
          <cell r="CK134">
            <v>10.769</v>
          </cell>
          <cell r="CL134">
            <v>10.802</v>
          </cell>
          <cell r="CM134">
            <v>40021</v>
          </cell>
          <cell r="CN134">
            <v>149.45400000000001</v>
          </cell>
          <cell r="CO134">
            <v>7.04</v>
          </cell>
          <cell r="CP134">
            <v>7.04</v>
          </cell>
          <cell r="CQ134">
            <v>40021</v>
          </cell>
          <cell r="CR134">
            <v>133</v>
          </cell>
          <cell r="CS134">
            <v>7.3940000000000001</v>
          </cell>
          <cell r="CT134">
            <v>7.3940000000000001</v>
          </cell>
          <cell r="CU134">
            <v>40021</v>
          </cell>
          <cell r="CV134">
            <v>103.07</v>
          </cell>
          <cell r="CW134">
            <v>7.12</v>
          </cell>
          <cell r="CX134">
            <v>7.15</v>
          </cell>
          <cell r="CY134">
            <v>40021</v>
          </cell>
          <cell r="CZ134">
            <v>107.75</v>
          </cell>
          <cell r="DA134">
            <v>6.2889999999999997</v>
          </cell>
          <cell r="DB134">
            <v>6.2889999999999997</v>
          </cell>
        </row>
        <row r="135">
          <cell r="D135">
            <v>40022</v>
          </cell>
          <cell r="E135" t="str">
            <v>#N/A N.A.</v>
          </cell>
          <cell r="F135" t="str">
            <v>#N/A N.A.</v>
          </cell>
          <cell r="G135" t="str">
            <v>#N/A N.A.</v>
          </cell>
          <cell r="H135">
            <v>40022</v>
          </cell>
          <cell r="I135" t="str">
            <v>#N/A N.A.</v>
          </cell>
          <cell r="J135" t="str">
            <v>#N/A N.A.</v>
          </cell>
          <cell r="K135" t="str">
            <v>#N/A N.A.</v>
          </cell>
          <cell r="L135">
            <v>40022</v>
          </cell>
          <cell r="M135" t="str">
            <v>#N/A N.A.</v>
          </cell>
          <cell r="N135" t="str">
            <v>#N/A N.A.</v>
          </cell>
          <cell r="O135" t="str">
            <v>#N/A N.A.</v>
          </cell>
          <cell r="P135">
            <v>40022</v>
          </cell>
          <cell r="Q135">
            <v>100.125</v>
          </cell>
          <cell r="R135">
            <v>-33.58</v>
          </cell>
          <cell r="S135">
            <v>52.280999999999999</v>
          </cell>
          <cell r="T135">
            <v>40022</v>
          </cell>
          <cell r="U135">
            <v>102.7825</v>
          </cell>
          <cell r="V135">
            <v>6.6820000000000004</v>
          </cell>
          <cell r="W135">
            <v>6.7320000000000002</v>
          </cell>
          <cell r="X135">
            <v>40022</v>
          </cell>
          <cell r="Y135">
            <v>108.3</v>
          </cell>
          <cell r="Z135">
            <v>1.583</v>
          </cell>
          <cell r="AA135">
            <v>1.583</v>
          </cell>
          <cell r="AB135">
            <v>40022</v>
          </cell>
          <cell r="AC135">
            <v>107.60899999999999</v>
          </cell>
          <cell r="AD135">
            <v>4.9950000000000001</v>
          </cell>
          <cell r="AE135">
            <v>5.12</v>
          </cell>
          <cell r="AF135">
            <v>40022</v>
          </cell>
          <cell r="AG135">
            <v>114.505</v>
          </cell>
          <cell r="AH135">
            <v>3.21</v>
          </cell>
          <cell r="AI135">
            <v>3.33</v>
          </cell>
          <cell r="AJ135">
            <v>40022</v>
          </cell>
          <cell r="AK135">
            <v>116.9</v>
          </cell>
          <cell r="AL135">
            <v>2.89</v>
          </cell>
          <cell r="AM135">
            <v>2.89</v>
          </cell>
          <cell r="AN135">
            <v>40022</v>
          </cell>
          <cell r="AO135">
            <v>123</v>
          </cell>
          <cell r="AP135">
            <v>3.6139999999999999</v>
          </cell>
          <cell r="AQ135">
            <v>3.6139999999999999</v>
          </cell>
          <cell r="AU135">
            <v>40022</v>
          </cell>
          <cell r="AV135">
            <v>117.3</v>
          </cell>
          <cell r="AW135">
            <v>4.5910000000000002</v>
          </cell>
          <cell r="AX135">
            <v>4.5910000000000002</v>
          </cell>
          <cell r="AY135">
            <v>40022</v>
          </cell>
          <cell r="AZ135">
            <v>115.38500000000001</v>
          </cell>
          <cell r="BA135">
            <v>8.6989999999999998</v>
          </cell>
          <cell r="BB135">
            <v>8.7110000000000003</v>
          </cell>
          <cell r="BC135">
            <v>40022</v>
          </cell>
          <cell r="BD135">
            <v>96.75</v>
          </cell>
          <cell r="BE135">
            <v>2.8540000000000001</v>
          </cell>
          <cell r="BF135">
            <v>2.8540000000000001</v>
          </cell>
          <cell r="BG135">
            <v>40022</v>
          </cell>
          <cell r="BH135">
            <v>110.148</v>
          </cell>
          <cell r="BI135">
            <v>6.7539999999999996</v>
          </cell>
          <cell r="BJ135">
            <v>6.8449999999999998</v>
          </cell>
          <cell r="BO135">
            <v>40022</v>
          </cell>
          <cell r="BP135">
            <v>119.334</v>
          </cell>
          <cell r="BQ135">
            <v>5.3780000000000001</v>
          </cell>
          <cell r="BR135">
            <v>5.3780000000000001</v>
          </cell>
          <cell r="BS135">
            <v>40022</v>
          </cell>
          <cell r="BT135">
            <v>108</v>
          </cell>
          <cell r="BU135">
            <v>6.032</v>
          </cell>
          <cell r="BV135">
            <v>6.032</v>
          </cell>
          <cell r="BW135">
            <v>40022</v>
          </cell>
          <cell r="BX135">
            <v>136.25</v>
          </cell>
          <cell r="BY135">
            <v>6.8680000000000003</v>
          </cell>
          <cell r="BZ135">
            <v>6.8680000000000003</v>
          </cell>
          <cell r="CA135">
            <v>40022</v>
          </cell>
          <cell r="CB135">
            <v>110</v>
          </cell>
          <cell r="CC135">
            <v>7.0259999999999998</v>
          </cell>
          <cell r="CD135">
            <v>7.0259999999999998</v>
          </cell>
          <cell r="CE135">
            <v>40022</v>
          </cell>
          <cell r="CF135">
            <v>109.321</v>
          </cell>
          <cell r="CG135">
            <v>7.4160000000000004</v>
          </cell>
          <cell r="CH135">
            <v>7.44</v>
          </cell>
          <cell r="CI135">
            <v>40022</v>
          </cell>
          <cell r="CJ135">
            <v>92.790999999999997</v>
          </cell>
          <cell r="CK135">
            <v>10.769</v>
          </cell>
          <cell r="CL135">
            <v>10.802</v>
          </cell>
          <cell r="CM135">
            <v>40022</v>
          </cell>
          <cell r="CN135">
            <v>148.77799999999999</v>
          </cell>
          <cell r="CO135">
            <v>7.0890000000000004</v>
          </cell>
          <cell r="CP135">
            <v>7.0890000000000004</v>
          </cell>
          <cell r="CQ135">
            <v>40022</v>
          </cell>
          <cell r="CR135">
            <v>133</v>
          </cell>
          <cell r="CS135">
            <v>7.3940000000000001</v>
          </cell>
          <cell r="CT135">
            <v>7.3940000000000001</v>
          </cell>
          <cell r="CU135">
            <v>40022</v>
          </cell>
          <cell r="CV135">
            <v>102.327</v>
          </cell>
          <cell r="CW135">
            <v>7.18</v>
          </cell>
          <cell r="CX135">
            <v>7.2169999999999996</v>
          </cell>
          <cell r="CY135">
            <v>40022</v>
          </cell>
          <cell r="CZ135">
            <v>107.75</v>
          </cell>
          <cell r="DA135">
            <v>6.2889999999999997</v>
          </cell>
          <cell r="DB135">
            <v>6.2889999999999997</v>
          </cell>
        </row>
        <row r="136">
          <cell r="D136">
            <v>40023</v>
          </cell>
          <cell r="E136" t="str">
            <v>#N/A N.A.</v>
          </cell>
          <cell r="F136" t="str">
            <v>#N/A N.A.</v>
          </cell>
          <cell r="G136" t="str">
            <v>#N/A N.A.</v>
          </cell>
          <cell r="H136">
            <v>40023</v>
          </cell>
          <cell r="I136" t="str">
            <v>#N/A N.A.</v>
          </cell>
          <cell r="J136" t="str">
            <v>#N/A N.A.</v>
          </cell>
          <cell r="K136" t="str">
            <v>#N/A N.A.</v>
          </cell>
          <cell r="L136">
            <v>40023</v>
          </cell>
          <cell r="M136" t="str">
            <v>#N/A N.A.</v>
          </cell>
          <cell r="N136" t="str">
            <v>#N/A N.A.</v>
          </cell>
          <cell r="O136" t="str">
            <v>#N/A N.A.</v>
          </cell>
          <cell r="P136">
            <v>40023</v>
          </cell>
          <cell r="Q136">
            <v>100.125</v>
          </cell>
          <cell r="R136">
            <v>-33.58</v>
          </cell>
          <cell r="S136">
            <v>52.280999999999999</v>
          </cell>
          <cell r="T136">
            <v>40023</v>
          </cell>
          <cell r="U136">
            <v>102.7825</v>
          </cell>
          <cell r="V136">
            <v>6.6820000000000004</v>
          </cell>
          <cell r="W136">
            <v>6.7320000000000002</v>
          </cell>
          <cell r="X136">
            <v>40023</v>
          </cell>
          <cell r="Y136">
            <v>108.3</v>
          </cell>
          <cell r="Z136">
            <v>1.508</v>
          </cell>
          <cell r="AA136">
            <v>1.508</v>
          </cell>
          <cell r="AB136">
            <v>40023</v>
          </cell>
          <cell r="AC136">
            <v>107.64700000000001</v>
          </cell>
          <cell r="AD136">
            <v>4.9509999999999996</v>
          </cell>
          <cell r="AE136">
            <v>5.0730000000000004</v>
          </cell>
          <cell r="AF136">
            <v>40023</v>
          </cell>
          <cell r="AG136">
            <v>114.848</v>
          </cell>
          <cell r="AH136">
            <v>3.0019999999999998</v>
          </cell>
          <cell r="AI136">
            <v>3.1230000000000002</v>
          </cell>
          <cell r="AJ136">
            <v>40023</v>
          </cell>
          <cell r="AK136">
            <v>114.5</v>
          </cell>
          <cell r="AL136">
            <v>3.7989999999999999</v>
          </cell>
          <cell r="AM136">
            <v>3.7989999999999999</v>
          </cell>
          <cell r="AN136">
            <v>40023</v>
          </cell>
          <cell r="AO136">
            <v>122</v>
          </cell>
          <cell r="AP136">
            <v>3.875</v>
          </cell>
          <cell r="AQ136">
            <v>3.875</v>
          </cell>
          <cell r="AU136">
            <v>40023</v>
          </cell>
          <cell r="AV136">
            <v>116.6</v>
          </cell>
          <cell r="AW136">
            <v>4.7219999999999995</v>
          </cell>
          <cell r="AX136">
            <v>4.7219999999999995</v>
          </cell>
          <cell r="AY136">
            <v>40023</v>
          </cell>
          <cell r="AZ136">
            <v>117.22799999999999</v>
          </cell>
          <cell r="BA136">
            <v>8.3219999999999992</v>
          </cell>
          <cell r="BB136">
            <v>8.3339999999999996</v>
          </cell>
          <cell r="BC136">
            <v>40023</v>
          </cell>
          <cell r="BD136">
            <v>96.75</v>
          </cell>
          <cell r="BE136">
            <v>2.85</v>
          </cell>
          <cell r="BF136">
            <v>2.85</v>
          </cell>
          <cell r="BG136">
            <v>40023</v>
          </cell>
          <cell r="BH136">
            <v>110.36499999999999</v>
          </cell>
          <cell r="BI136">
            <v>6.7130000000000001</v>
          </cell>
          <cell r="BJ136">
            <v>6.8040000000000003</v>
          </cell>
          <cell r="BO136">
            <v>40023</v>
          </cell>
          <cell r="BP136">
            <v>119.105</v>
          </cell>
          <cell r="BQ136">
            <v>5.41</v>
          </cell>
          <cell r="BR136">
            <v>5.41</v>
          </cell>
          <cell r="BS136">
            <v>40023</v>
          </cell>
          <cell r="BT136">
            <v>107.75</v>
          </cell>
          <cell r="BU136">
            <v>6.0709999999999997</v>
          </cell>
          <cell r="BV136">
            <v>6.0709999999999997</v>
          </cell>
          <cell r="BW136">
            <v>40023</v>
          </cell>
          <cell r="BX136">
            <v>135.5</v>
          </cell>
          <cell r="BY136">
            <v>6.9489999999999998</v>
          </cell>
          <cell r="BZ136">
            <v>6.9489999999999998</v>
          </cell>
          <cell r="CA136">
            <v>40023</v>
          </cell>
          <cell r="CB136">
            <v>109</v>
          </cell>
          <cell r="CC136">
            <v>7.1289999999999996</v>
          </cell>
          <cell r="CD136">
            <v>7.1289999999999996</v>
          </cell>
          <cell r="CE136">
            <v>40023</v>
          </cell>
          <cell r="CF136">
            <v>108.77800000000001</v>
          </cell>
          <cell r="CG136">
            <v>7.468</v>
          </cell>
          <cell r="CH136">
            <v>7.5170000000000003</v>
          </cell>
          <cell r="CI136">
            <v>40023</v>
          </cell>
          <cell r="CJ136">
            <v>92.790999999999997</v>
          </cell>
          <cell r="CK136">
            <v>10.769</v>
          </cell>
          <cell r="CL136">
            <v>10.801</v>
          </cell>
          <cell r="CM136">
            <v>40023</v>
          </cell>
          <cell r="CN136">
            <v>147.251</v>
          </cell>
          <cell r="CO136">
            <v>7.1989999999999998</v>
          </cell>
          <cell r="CP136">
            <v>7.1989999999999998</v>
          </cell>
          <cell r="CQ136">
            <v>40023</v>
          </cell>
          <cell r="CR136">
            <v>131</v>
          </cell>
          <cell r="CS136">
            <v>7.5389999999999997</v>
          </cell>
          <cell r="CT136">
            <v>7.5389999999999997</v>
          </cell>
          <cell r="CU136">
            <v>40023</v>
          </cell>
          <cell r="CV136">
            <v>102.04900000000001</v>
          </cell>
          <cell r="CW136">
            <v>7.2030000000000003</v>
          </cell>
          <cell r="CX136">
            <v>7.2290000000000001</v>
          </cell>
          <cell r="CY136">
            <v>40023</v>
          </cell>
          <cell r="CZ136">
            <v>107</v>
          </cell>
          <cell r="DA136">
            <v>6.3890000000000002</v>
          </cell>
          <cell r="DB136">
            <v>6.3890000000000002</v>
          </cell>
        </row>
        <row r="137">
          <cell r="D137">
            <v>40024</v>
          </cell>
          <cell r="E137" t="str">
            <v>#N/A N.A.</v>
          </cell>
          <cell r="F137" t="str">
            <v>#N/A N.A.</v>
          </cell>
          <cell r="G137" t="str">
            <v>#N/A N.A.</v>
          </cell>
          <cell r="H137">
            <v>40024</v>
          </cell>
          <cell r="I137" t="str">
            <v>#N/A N.A.</v>
          </cell>
          <cell r="J137" t="str">
            <v>#N/A N.A.</v>
          </cell>
          <cell r="K137" t="str">
            <v>#N/A N.A.</v>
          </cell>
          <cell r="L137">
            <v>40024</v>
          </cell>
          <cell r="M137" t="str">
            <v>#N/A N.A.</v>
          </cell>
          <cell r="N137" t="str">
            <v>#N/A N.A.</v>
          </cell>
          <cell r="O137" t="str">
            <v>#N/A N.A.</v>
          </cell>
          <cell r="P137">
            <v>40024</v>
          </cell>
          <cell r="Q137">
            <v>100.125</v>
          </cell>
          <cell r="R137">
            <v>-33.58</v>
          </cell>
          <cell r="S137">
            <v>52.280999999999999</v>
          </cell>
          <cell r="T137">
            <v>40024</v>
          </cell>
          <cell r="U137">
            <v>102.7825</v>
          </cell>
          <cell r="V137">
            <v>6.6820000000000004</v>
          </cell>
          <cell r="W137">
            <v>6.7320000000000002</v>
          </cell>
          <cell r="X137">
            <v>40024</v>
          </cell>
          <cell r="Y137">
            <v>108.25</v>
          </cell>
          <cell r="Z137">
            <v>1.534</v>
          </cell>
          <cell r="AA137">
            <v>1.534</v>
          </cell>
          <cell r="AB137">
            <v>40024</v>
          </cell>
          <cell r="AC137">
            <v>107.649</v>
          </cell>
          <cell r="AD137">
            <v>4.9420000000000002</v>
          </cell>
          <cell r="AE137">
            <v>5.0650000000000004</v>
          </cell>
          <cell r="AF137">
            <v>40024</v>
          </cell>
          <cell r="AG137">
            <v>114.848</v>
          </cell>
          <cell r="AH137">
            <v>2.9910000000000001</v>
          </cell>
          <cell r="AI137">
            <v>3.1120000000000001</v>
          </cell>
          <cell r="AJ137">
            <v>40024</v>
          </cell>
          <cell r="AK137">
            <v>117.5</v>
          </cell>
          <cell r="AL137">
            <v>2.633</v>
          </cell>
          <cell r="AM137">
            <v>2.633</v>
          </cell>
          <cell r="AN137">
            <v>40024</v>
          </cell>
          <cell r="AO137">
            <v>123</v>
          </cell>
          <cell r="AP137">
            <v>3.5950000000000002</v>
          </cell>
          <cell r="AQ137">
            <v>3.5950000000000002</v>
          </cell>
          <cell r="AU137">
            <v>40024</v>
          </cell>
          <cell r="AV137">
            <v>117</v>
          </cell>
          <cell r="AW137">
            <v>4.6429999999999998</v>
          </cell>
          <cell r="AX137">
            <v>4.6429999999999998</v>
          </cell>
          <cell r="AY137">
            <v>40024</v>
          </cell>
          <cell r="AZ137">
            <v>117.22799999999999</v>
          </cell>
          <cell r="BA137">
            <v>8.3219999999999992</v>
          </cell>
          <cell r="BB137">
            <v>8.3339999999999996</v>
          </cell>
          <cell r="BC137">
            <v>40024</v>
          </cell>
          <cell r="BD137">
            <v>97.5</v>
          </cell>
          <cell r="BE137">
            <v>2.7149999999999999</v>
          </cell>
          <cell r="BF137">
            <v>2.7149999999999999</v>
          </cell>
          <cell r="BG137">
            <v>40024</v>
          </cell>
          <cell r="BH137">
            <v>110.41</v>
          </cell>
          <cell r="BI137">
            <v>6.7050000000000001</v>
          </cell>
          <cell r="BJ137">
            <v>6.7949999999999999</v>
          </cell>
          <cell r="BO137">
            <v>40024</v>
          </cell>
          <cell r="BP137">
            <v>119.068</v>
          </cell>
          <cell r="BQ137">
            <v>5.415</v>
          </cell>
          <cell r="BR137">
            <v>5.415</v>
          </cell>
          <cell r="BS137">
            <v>40024</v>
          </cell>
          <cell r="BT137">
            <v>108</v>
          </cell>
          <cell r="BU137">
            <v>6.03</v>
          </cell>
          <cell r="BV137">
            <v>6.03</v>
          </cell>
          <cell r="BW137">
            <v>40024</v>
          </cell>
          <cell r="BX137">
            <v>135.5</v>
          </cell>
          <cell r="BY137">
            <v>6.9480000000000004</v>
          </cell>
          <cell r="BZ137">
            <v>6.9480000000000004</v>
          </cell>
          <cell r="CA137">
            <v>40024</v>
          </cell>
          <cell r="CB137">
            <v>110</v>
          </cell>
          <cell r="CC137">
            <v>7.0250000000000004</v>
          </cell>
          <cell r="CD137">
            <v>7.0250000000000004</v>
          </cell>
          <cell r="CE137">
            <v>40024</v>
          </cell>
          <cell r="CF137">
            <v>108.194</v>
          </cell>
          <cell r="CG137">
            <v>7.5250000000000004</v>
          </cell>
          <cell r="CH137">
            <v>7.5739999999999998</v>
          </cell>
          <cell r="CI137">
            <v>40024</v>
          </cell>
          <cell r="CJ137">
            <v>92.790999999999997</v>
          </cell>
          <cell r="CK137">
            <v>10.769</v>
          </cell>
          <cell r="CL137">
            <v>10.801</v>
          </cell>
          <cell r="CM137">
            <v>40024</v>
          </cell>
          <cell r="CN137">
            <v>146.18700000000001</v>
          </cell>
          <cell r="CO137">
            <v>7.2770000000000001</v>
          </cell>
          <cell r="CP137">
            <v>7.2770000000000001</v>
          </cell>
          <cell r="CQ137">
            <v>40024</v>
          </cell>
          <cell r="CR137">
            <v>132.25</v>
          </cell>
          <cell r="CS137">
            <v>7.4470000000000001</v>
          </cell>
          <cell r="CT137">
            <v>7.4470000000000001</v>
          </cell>
          <cell r="CU137">
            <v>40024</v>
          </cell>
          <cell r="CV137">
            <v>102.11499999999999</v>
          </cell>
          <cell r="CW137">
            <v>7.1980000000000004</v>
          </cell>
          <cell r="CX137">
            <v>7.218</v>
          </cell>
          <cell r="CY137">
            <v>40024</v>
          </cell>
          <cell r="CZ137">
            <v>107.75</v>
          </cell>
          <cell r="DA137">
            <v>6.2880000000000003</v>
          </cell>
          <cell r="DB137">
            <v>6.2880000000000003</v>
          </cell>
        </row>
        <row r="138">
          <cell r="D138">
            <v>40025</v>
          </cell>
          <cell r="E138" t="str">
            <v>#N/A N.A.</v>
          </cell>
          <cell r="F138" t="str">
            <v>#N/A N.A.</v>
          </cell>
          <cell r="G138" t="str">
            <v>#N/A N.A.</v>
          </cell>
          <cell r="H138">
            <v>40025</v>
          </cell>
          <cell r="I138" t="str">
            <v>#N/A N.A.</v>
          </cell>
          <cell r="J138" t="str">
            <v>#N/A N.A.</v>
          </cell>
          <cell r="K138" t="str">
            <v>#N/A N.A.</v>
          </cell>
          <cell r="L138">
            <v>40025</v>
          </cell>
          <cell r="M138" t="str">
            <v>#N/A N.A.</v>
          </cell>
          <cell r="N138" t="str">
            <v>#N/A N.A.</v>
          </cell>
          <cell r="O138" t="str">
            <v>#N/A N.A.</v>
          </cell>
          <cell r="P138">
            <v>40025</v>
          </cell>
          <cell r="Q138">
            <v>100.125</v>
          </cell>
          <cell r="R138">
            <v>-33.58</v>
          </cell>
          <cell r="S138">
            <v>52.280999999999999</v>
          </cell>
          <cell r="T138">
            <v>40025</v>
          </cell>
          <cell r="U138">
            <v>102.7825</v>
          </cell>
          <cell r="V138">
            <v>6.6820000000000004</v>
          </cell>
          <cell r="W138">
            <v>6.7320000000000002</v>
          </cell>
          <cell r="X138">
            <v>40025</v>
          </cell>
          <cell r="Y138">
            <v>108.25</v>
          </cell>
          <cell r="Z138">
            <v>1.5089999999999999</v>
          </cell>
          <cell r="AA138">
            <v>1.5089999999999999</v>
          </cell>
          <cell r="AB138">
            <v>40025</v>
          </cell>
          <cell r="AC138">
            <v>107.43300000000001</v>
          </cell>
          <cell r="AD138">
            <v>5.0640000000000001</v>
          </cell>
          <cell r="AE138">
            <v>5.1890000000000001</v>
          </cell>
          <cell r="AF138">
            <v>40025</v>
          </cell>
          <cell r="AG138">
            <v>114.791</v>
          </cell>
          <cell r="AH138">
            <v>3.0089999999999999</v>
          </cell>
          <cell r="AI138">
            <v>3.13</v>
          </cell>
          <cell r="AJ138">
            <v>40025</v>
          </cell>
          <cell r="AK138">
            <v>117</v>
          </cell>
          <cell r="AL138">
            <v>2.8170000000000002</v>
          </cell>
          <cell r="AM138">
            <v>2.8170000000000002</v>
          </cell>
          <cell r="AN138">
            <v>40025</v>
          </cell>
          <cell r="AO138">
            <v>123</v>
          </cell>
          <cell r="AP138">
            <v>3.59</v>
          </cell>
          <cell r="AQ138">
            <v>3.59</v>
          </cell>
          <cell r="AU138">
            <v>40025</v>
          </cell>
          <cell r="AV138">
            <v>117</v>
          </cell>
          <cell r="AW138">
            <v>4.641</v>
          </cell>
          <cell r="AX138">
            <v>4.641</v>
          </cell>
          <cell r="AY138">
            <v>40025</v>
          </cell>
          <cell r="AZ138">
            <v>117.22799999999999</v>
          </cell>
          <cell r="BA138">
            <v>8.3219999999999992</v>
          </cell>
          <cell r="BB138">
            <v>8.3339999999999996</v>
          </cell>
          <cell r="BC138">
            <v>40025</v>
          </cell>
          <cell r="BD138">
            <v>96.5</v>
          </cell>
          <cell r="BE138">
            <v>2.8860000000000001</v>
          </cell>
          <cell r="BF138">
            <v>2.8860000000000001</v>
          </cell>
          <cell r="BG138">
            <v>40025</v>
          </cell>
          <cell r="BH138">
            <v>110.417</v>
          </cell>
          <cell r="BI138">
            <v>6.7030000000000003</v>
          </cell>
          <cell r="BJ138">
            <v>6.7930000000000001</v>
          </cell>
          <cell r="BO138">
            <v>40025</v>
          </cell>
          <cell r="BP138">
            <v>118.52800000000001</v>
          </cell>
          <cell r="BQ138">
            <v>5.4969999999999999</v>
          </cell>
          <cell r="BR138">
            <v>5.4969999999999999</v>
          </cell>
          <cell r="BS138">
            <v>40025</v>
          </cell>
          <cell r="BT138">
            <v>109.5</v>
          </cell>
          <cell r="BU138">
            <v>5.7910000000000004</v>
          </cell>
          <cell r="BV138">
            <v>5.7910000000000004</v>
          </cell>
          <cell r="BW138">
            <v>40025</v>
          </cell>
          <cell r="BX138">
            <v>135.5</v>
          </cell>
          <cell r="BY138">
            <v>6.9470000000000001</v>
          </cell>
          <cell r="BZ138">
            <v>6.9470000000000001</v>
          </cell>
          <cell r="CA138">
            <v>40025</v>
          </cell>
          <cell r="CB138">
            <v>111.05</v>
          </cell>
          <cell r="CC138">
            <v>6.9180000000000001</v>
          </cell>
          <cell r="CD138">
            <v>6.9180000000000001</v>
          </cell>
          <cell r="CE138">
            <v>40025</v>
          </cell>
          <cell r="CF138">
            <v>109.283</v>
          </cell>
          <cell r="CG138">
            <v>7.4189999999999996</v>
          </cell>
          <cell r="CH138">
            <v>7.468</v>
          </cell>
          <cell r="CI138">
            <v>40025</v>
          </cell>
          <cell r="CJ138">
            <v>92.790999999999997</v>
          </cell>
          <cell r="CK138">
            <v>10.769</v>
          </cell>
          <cell r="CL138">
            <v>10.801</v>
          </cell>
          <cell r="CM138">
            <v>40025</v>
          </cell>
          <cell r="CN138">
            <v>146.762</v>
          </cell>
          <cell r="CO138">
            <v>7.2350000000000003</v>
          </cell>
          <cell r="CP138">
            <v>7.2350000000000003</v>
          </cell>
          <cell r="CQ138">
            <v>40025</v>
          </cell>
          <cell r="CR138">
            <v>133.65</v>
          </cell>
          <cell r="CS138">
            <v>7.3460000000000001</v>
          </cell>
          <cell r="CT138">
            <v>7.3460000000000001</v>
          </cell>
          <cell r="CU138">
            <v>40025</v>
          </cell>
          <cell r="CV138">
            <v>102.854</v>
          </cell>
          <cell r="CW138">
            <v>7.1370000000000005</v>
          </cell>
          <cell r="CX138">
            <v>7.1479999999999997</v>
          </cell>
          <cell r="CY138">
            <v>40025</v>
          </cell>
          <cell r="CZ138">
            <v>108.5</v>
          </cell>
          <cell r="DA138">
            <v>6.1879999999999997</v>
          </cell>
          <cell r="DB138">
            <v>6.1879999999999997</v>
          </cell>
        </row>
        <row r="139">
          <cell r="D139">
            <v>40026</v>
          </cell>
          <cell r="E139" t="str">
            <v>#N/A N.A.</v>
          </cell>
          <cell r="F139" t="str">
            <v>#N/A N.A.</v>
          </cell>
          <cell r="G139" t="str">
            <v>#N/A N.A.</v>
          </cell>
          <cell r="H139">
            <v>40026</v>
          </cell>
          <cell r="I139" t="str">
            <v>#N/A N.A.</v>
          </cell>
          <cell r="J139" t="str">
            <v>#N/A N.A.</v>
          </cell>
          <cell r="K139" t="str">
            <v>#N/A N.A.</v>
          </cell>
          <cell r="L139">
            <v>40026</v>
          </cell>
          <cell r="M139" t="str">
            <v>#N/A N.A.</v>
          </cell>
          <cell r="N139" t="str">
            <v>#N/A N.A.</v>
          </cell>
          <cell r="O139" t="str">
            <v>#N/A N.A.</v>
          </cell>
          <cell r="P139">
            <v>40026</v>
          </cell>
          <cell r="Q139">
            <v>100.125</v>
          </cell>
          <cell r="R139">
            <v>-33.58</v>
          </cell>
          <cell r="S139">
            <v>52.280999999999999</v>
          </cell>
          <cell r="T139">
            <v>40026</v>
          </cell>
          <cell r="U139">
            <v>102.7825</v>
          </cell>
          <cell r="V139">
            <v>6.6820000000000004</v>
          </cell>
          <cell r="W139">
            <v>6.7320000000000002</v>
          </cell>
          <cell r="X139">
            <v>40026</v>
          </cell>
          <cell r="Y139">
            <v>108.25</v>
          </cell>
          <cell r="Z139">
            <v>1.5089999999999999</v>
          </cell>
          <cell r="AA139">
            <v>1.5089999999999999</v>
          </cell>
          <cell r="AB139">
            <v>40026</v>
          </cell>
          <cell r="AC139">
            <v>107.43300000000001</v>
          </cell>
          <cell r="AD139">
            <v>5.0640000000000001</v>
          </cell>
          <cell r="AE139">
            <v>5.1890000000000001</v>
          </cell>
          <cell r="AF139">
            <v>40026</v>
          </cell>
          <cell r="AG139">
            <v>114.791</v>
          </cell>
          <cell r="AH139">
            <v>3.0089999999999999</v>
          </cell>
          <cell r="AI139">
            <v>3.13</v>
          </cell>
          <cell r="AJ139">
            <v>40026</v>
          </cell>
          <cell r="AK139">
            <v>117</v>
          </cell>
          <cell r="AL139">
            <v>2.8170000000000002</v>
          </cell>
          <cell r="AM139">
            <v>2.8170000000000002</v>
          </cell>
          <cell r="AN139">
            <v>40026</v>
          </cell>
          <cell r="AO139">
            <v>123</v>
          </cell>
          <cell r="AP139">
            <v>3.59</v>
          </cell>
          <cell r="AQ139">
            <v>3.59</v>
          </cell>
          <cell r="AU139">
            <v>40026</v>
          </cell>
          <cell r="AV139">
            <v>117</v>
          </cell>
          <cell r="AW139">
            <v>4.641</v>
          </cell>
          <cell r="AX139">
            <v>4.641</v>
          </cell>
          <cell r="AY139">
            <v>40026</v>
          </cell>
          <cell r="AZ139">
            <v>117.22799999999999</v>
          </cell>
          <cell r="BA139">
            <v>8.3219999999999992</v>
          </cell>
          <cell r="BB139">
            <v>8.3339999999999996</v>
          </cell>
          <cell r="BC139">
            <v>40026</v>
          </cell>
          <cell r="BD139">
            <v>96.5</v>
          </cell>
          <cell r="BE139">
            <v>2.8860000000000001</v>
          </cell>
          <cell r="BF139">
            <v>2.8860000000000001</v>
          </cell>
          <cell r="BG139">
            <v>40026</v>
          </cell>
          <cell r="BH139">
            <v>110.417</v>
          </cell>
          <cell r="BI139">
            <v>6.7030000000000003</v>
          </cell>
          <cell r="BJ139">
            <v>6.7930000000000001</v>
          </cell>
          <cell r="BO139">
            <v>40026</v>
          </cell>
          <cell r="BP139">
            <v>118.52800000000001</v>
          </cell>
          <cell r="BQ139">
            <v>5.4969999999999999</v>
          </cell>
          <cell r="BR139">
            <v>5.4969999999999999</v>
          </cell>
          <cell r="BS139">
            <v>40026</v>
          </cell>
          <cell r="BT139">
            <v>109.5</v>
          </cell>
          <cell r="BU139">
            <v>5.7910000000000004</v>
          </cell>
          <cell r="BV139">
            <v>5.7910000000000004</v>
          </cell>
          <cell r="BW139">
            <v>40026</v>
          </cell>
          <cell r="BX139">
            <v>135.5</v>
          </cell>
          <cell r="BY139">
            <v>6.9470000000000001</v>
          </cell>
          <cell r="BZ139">
            <v>6.9470000000000001</v>
          </cell>
          <cell r="CA139">
            <v>40026</v>
          </cell>
          <cell r="CB139">
            <v>111.05</v>
          </cell>
          <cell r="CC139">
            <v>6.9180000000000001</v>
          </cell>
          <cell r="CD139">
            <v>6.9180000000000001</v>
          </cell>
          <cell r="CE139">
            <v>40026</v>
          </cell>
          <cell r="CF139">
            <v>109.283</v>
          </cell>
          <cell r="CG139">
            <v>7.4189999999999996</v>
          </cell>
          <cell r="CH139">
            <v>7.468</v>
          </cell>
          <cell r="CI139">
            <v>40026</v>
          </cell>
          <cell r="CJ139">
            <v>92.790999999999997</v>
          </cell>
          <cell r="CK139">
            <v>10.769</v>
          </cell>
          <cell r="CL139">
            <v>10.801</v>
          </cell>
          <cell r="CM139">
            <v>40026</v>
          </cell>
          <cell r="CN139">
            <v>146.762</v>
          </cell>
          <cell r="CO139">
            <v>7.2350000000000003</v>
          </cell>
          <cell r="CP139">
            <v>7.2350000000000003</v>
          </cell>
          <cell r="CQ139">
            <v>40026</v>
          </cell>
          <cell r="CR139">
            <v>133.65</v>
          </cell>
          <cell r="CS139">
            <v>7.3460000000000001</v>
          </cell>
          <cell r="CT139">
            <v>7.3460000000000001</v>
          </cell>
          <cell r="CU139">
            <v>40026</v>
          </cell>
          <cell r="CV139">
            <v>102.854</v>
          </cell>
          <cell r="CW139">
            <v>7.1370000000000005</v>
          </cell>
          <cell r="CX139">
            <v>7.1479999999999997</v>
          </cell>
          <cell r="CY139">
            <v>40026</v>
          </cell>
          <cell r="CZ139">
            <v>108.5</v>
          </cell>
          <cell r="DA139">
            <v>6.1879999999999997</v>
          </cell>
          <cell r="DB139">
            <v>6.1879999999999997</v>
          </cell>
        </row>
        <row r="140">
          <cell r="D140">
            <v>40027</v>
          </cell>
          <cell r="E140" t="str">
            <v>#N/A N.A.</v>
          </cell>
          <cell r="F140" t="str">
            <v>#N/A N.A.</v>
          </cell>
          <cell r="G140" t="str">
            <v>#N/A N.A.</v>
          </cell>
          <cell r="H140">
            <v>40027</v>
          </cell>
          <cell r="I140" t="str">
            <v>#N/A N.A.</v>
          </cell>
          <cell r="J140" t="str">
            <v>#N/A N.A.</v>
          </cell>
          <cell r="K140" t="str">
            <v>#N/A N.A.</v>
          </cell>
          <cell r="L140">
            <v>40027</v>
          </cell>
          <cell r="M140" t="str">
            <v>#N/A N.A.</v>
          </cell>
          <cell r="N140" t="str">
            <v>#N/A N.A.</v>
          </cell>
          <cell r="O140" t="str">
            <v>#N/A N.A.</v>
          </cell>
          <cell r="P140">
            <v>40027</v>
          </cell>
          <cell r="Q140">
            <v>100.125</v>
          </cell>
          <cell r="R140">
            <v>-33.58</v>
          </cell>
          <cell r="S140">
            <v>52.280999999999999</v>
          </cell>
          <cell r="T140">
            <v>40027</v>
          </cell>
          <cell r="U140">
            <v>102.7825</v>
          </cell>
          <cell r="V140">
            <v>6.6820000000000004</v>
          </cell>
          <cell r="W140">
            <v>6.7320000000000002</v>
          </cell>
          <cell r="X140">
            <v>40027</v>
          </cell>
          <cell r="Y140">
            <v>108.25</v>
          </cell>
          <cell r="Z140">
            <v>1.5089999999999999</v>
          </cell>
          <cell r="AA140">
            <v>1.5089999999999999</v>
          </cell>
          <cell r="AB140">
            <v>40027</v>
          </cell>
          <cell r="AC140">
            <v>107.43300000000001</v>
          </cell>
          <cell r="AD140">
            <v>5.0640000000000001</v>
          </cell>
          <cell r="AE140">
            <v>5.1890000000000001</v>
          </cell>
          <cell r="AF140">
            <v>40027</v>
          </cell>
          <cell r="AG140">
            <v>114.791</v>
          </cell>
          <cell r="AH140">
            <v>3.0089999999999999</v>
          </cell>
          <cell r="AI140">
            <v>3.13</v>
          </cell>
          <cell r="AJ140">
            <v>40027</v>
          </cell>
          <cell r="AK140">
            <v>117</v>
          </cell>
          <cell r="AL140">
            <v>2.8170000000000002</v>
          </cell>
          <cell r="AM140">
            <v>2.8170000000000002</v>
          </cell>
          <cell r="AN140">
            <v>40027</v>
          </cell>
          <cell r="AO140">
            <v>123</v>
          </cell>
          <cell r="AP140">
            <v>3.59</v>
          </cell>
          <cell r="AQ140">
            <v>3.59</v>
          </cell>
          <cell r="AU140">
            <v>40027</v>
          </cell>
          <cell r="AV140">
            <v>117</v>
          </cell>
          <cell r="AW140">
            <v>4.641</v>
          </cell>
          <cell r="AX140">
            <v>4.641</v>
          </cell>
          <cell r="AY140">
            <v>40027</v>
          </cell>
          <cell r="AZ140">
            <v>117.22799999999999</v>
          </cell>
          <cell r="BA140">
            <v>8.3219999999999992</v>
          </cell>
          <cell r="BB140">
            <v>8.3339999999999996</v>
          </cell>
          <cell r="BC140">
            <v>40027</v>
          </cell>
          <cell r="BD140">
            <v>96.5</v>
          </cell>
          <cell r="BE140">
            <v>2.8860000000000001</v>
          </cell>
          <cell r="BF140">
            <v>2.8860000000000001</v>
          </cell>
          <cell r="BG140">
            <v>40027</v>
          </cell>
          <cell r="BH140">
            <v>110.417</v>
          </cell>
          <cell r="BI140">
            <v>6.7030000000000003</v>
          </cell>
          <cell r="BJ140">
            <v>6.7930000000000001</v>
          </cell>
          <cell r="BO140">
            <v>40027</v>
          </cell>
          <cell r="BP140">
            <v>118.52800000000001</v>
          </cell>
          <cell r="BQ140">
            <v>5.4969999999999999</v>
          </cell>
          <cell r="BR140">
            <v>5.4969999999999999</v>
          </cell>
          <cell r="BS140">
            <v>40027</v>
          </cell>
          <cell r="BT140">
            <v>109.5</v>
          </cell>
          <cell r="BU140">
            <v>5.7910000000000004</v>
          </cell>
          <cell r="BV140">
            <v>5.7910000000000004</v>
          </cell>
          <cell r="BW140">
            <v>40027</v>
          </cell>
          <cell r="BX140">
            <v>135.5</v>
          </cell>
          <cell r="BY140">
            <v>6.9470000000000001</v>
          </cell>
          <cell r="BZ140">
            <v>6.9470000000000001</v>
          </cell>
          <cell r="CA140">
            <v>40027</v>
          </cell>
          <cell r="CB140">
            <v>111.05</v>
          </cell>
          <cell r="CC140">
            <v>6.9180000000000001</v>
          </cell>
          <cell r="CD140">
            <v>6.9180000000000001</v>
          </cell>
          <cell r="CE140">
            <v>40027</v>
          </cell>
          <cell r="CF140">
            <v>109.283</v>
          </cell>
          <cell r="CG140">
            <v>7.4189999999999996</v>
          </cell>
          <cell r="CH140">
            <v>7.468</v>
          </cell>
          <cell r="CI140">
            <v>40027</v>
          </cell>
          <cell r="CJ140">
            <v>92.790999999999997</v>
          </cell>
          <cell r="CK140">
            <v>10.769</v>
          </cell>
          <cell r="CL140">
            <v>10.801</v>
          </cell>
          <cell r="CM140">
            <v>40027</v>
          </cell>
          <cell r="CN140">
            <v>146.762</v>
          </cell>
          <cell r="CO140">
            <v>7.2350000000000003</v>
          </cell>
          <cell r="CP140">
            <v>7.2350000000000003</v>
          </cell>
          <cell r="CQ140">
            <v>40027</v>
          </cell>
          <cell r="CR140">
            <v>133.65</v>
          </cell>
          <cell r="CS140">
            <v>7.3460000000000001</v>
          </cell>
          <cell r="CT140">
            <v>7.3460000000000001</v>
          </cell>
          <cell r="CU140">
            <v>40027</v>
          </cell>
          <cell r="CV140">
            <v>102.854</v>
          </cell>
          <cell r="CW140">
            <v>7.1370000000000005</v>
          </cell>
          <cell r="CX140">
            <v>7.1479999999999997</v>
          </cell>
          <cell r="CY140">
            <v>40027</v>
          </cell>
          <cell r="CZ140">
            <v>108.5</v>
          </cell>
          <cell r="DA140">
            <v>6.1879999999999997</v>
          </cell>
          <cell r="DB140">
            <v>6.1879999999999997</v>
          </cell>
        </row>
        <row r="141">
          <cell r="D141">
            <v>40028</v>
          </cell>
          <cell r="E141" t="str">
            <v>#N/A N.A.</v>
          </cell>
          <cell r="F141" t="str">
            <v>#N/A N.A.</v>
          </cell>
          <cell r="G141" t="str">
            <v>#N/A N.A.</v>
          </cell>
          <cell r="H141">
            <v>40028</v>
          </cell>
          <cell r="I141" t="str">
            <v>#N/A N.A.</v>
          </cell>
          <cell r="J141" t="str">
            <v>#N/A N.A.</v>
          </cell>
          <cell r="K141" t="str">
            <v>#N/A N.A.</v>
          </cell>
          <cell r="L141">
            <v>40028</v>
          </cell>
          <cell r="M141" t="str">
            <v>#N/A N.A.</v>
          </cell>
          <cell r="N141" t="str">
            <v>#N/A N.A.</v>
          </cell>
          <cell r="O141" t="str">
            <v>#N/A N.A.</v>
          </cell>
          <cell r="P141">
            <v>40028</v>
          </cell>
          <cell r="Q141">
            <v>100.125</v>
          </cell>
          <cell r="R141">
            <v>-33.58</v>
          </cell>
          <cell r="S141">
            <v>52.280999999999999</v>
          </cell>
          <cell r="T141">
            <v>40028</v>
          </cell>
          <cell r="U141">
            <v>102.7825</v>
          </cell>
          <cell r="V141">
            <v>6.6820000000000004</v>
          </cell>
          <cell r="W141">
            <v>6.7320000000000002</v>
          </cell>
          <cell r="X141">
            <v>40028</v>
          </cell>
          <cell r="Y141">
            <v>108.25</v>
          </cell>
          <cell r="Z141">
            <v>1.484</v>
          </cell>
          <cell r="AA141">
            <v>1.484</v>
          </cell>
          <cell r="AB141">
            <v>40028</v>
          </cell>
          <cell r="AC141">
            <v>107.741</v>
          </cell>
          <cell r="AD141">
            <v>4.8730000000000002</v>
          </cell>
          <cell r="AE141">
            <v>4.9980000000000002</v>
          </cell>
          <cell r="AF141">
            <v>40028</v>
          </cell>
          <cell r="AG141">
            <v>114.82599999999999</v>
          </cell>
          <cell r="AH141">
            <v>2.9790000000000001</v>
          </cell>
          <cell r="AI141">
            <v>3.1</v>
          </cell>
          <cell r="AJ141">
            <v>40028</v>
          </cell>
          <cell r="AK141">
            <v>117</v>
          </cell>
          <cell r="AL141">
            <v>2.8090000000000002</v>
          </cell>
          <cell r="AM141">
            <v>2.8090000000000002</v>
          </cell>
          <cell r="AN141">
            <v>40028</v>
          </cell>
          <cell r="AO141">
            <v>123.6</v>
          </cell>
          <cell r="AP141">
            <v>3.4209999999999998</v>
          </cell>
          <cell r="AQ141">
            <v>3.4209999999999998</v>
          </cell>
          <cell r="AU141">
            <v>40028</v>
          </cell>
          <cell r="AV141">
            <v>117.5</v>
          </cell>
          <cell r="AW141">
            <v>4.5440000000000005</v>
          </cell>
          <cell r="AX141">
            <v>4.5440000000000005</v>
          </cell>
          <cell r="AY141">
            <v>40028</v>
          </cell>
          <cell r="AZ141">
            <v>117.148</v>
          </cell>
          <cell r="BA141">
            <v>8.3350000000000009</v>
          </cell>
          <cell r="BB141">
            <v>8.3469999999999995</v>
          </cell>
          <cell r="BC141">
            <v>40028</v>
          </cell>
          <cell r="BD141">
            <v>98.65</v>
          </cell>
          <cell r="BE141">
            <v>2.5049999999999999</v>
          </cell>
          <cell r="BF141">
            <v>2.5049999999999999</v>
          </cell>
          <cell r="BG141">
            <v>40028</v>
          </cell>
          <cell r="BH141">
            <v>110.203</v>
          </cell>
          <cell r="BI141">
            <v>6.7409999999999997</v>
          </cell>
          <cell r="BJ141">
            <v>6.8309999999999995</v>
          </cell>
          <cell r="BO141">
            <v>40028</v>
          </cell>
          <cell r="BP141">
            <v>119.232</v>
          </cell>
          <cell r="BQ141">
            <v>5.3879999999999999</v>
          </cell>
          <cell r="BR141">
            <v>5.3879999999999999</v>
          </cell>
          <cell r="BS141">
            <v>40028</v>
          </cell>
          <cell r="BT141">
            <v>109.6</v>
          </cell>
          <cell r="BU141">
            <v>5.7750000000000004</v>
          </cell>
          <cell r="BV141">
            <v>5.7750000000000004</v>
          </cell>
          <cell r="BW141">
            <v>40028</v>
          </cell>
          <cell r="BX141">
            <v>138</v>
          </cell>
          <cell r="BY141">
            <v>6.6749999999999998</v>
          </cell>
          <cell r="BZ141">
            <v>6.6749999999999998</v>
          </cell>
          <cell r="CA141">
            <v>40028</v>
          </cell>
          <cell r="CB141">
            <v>111.75</v>
          </cell>
          <cell r="CC141">
            <v>6.8469999999999995</v>
          </cell>
          <cell r="CD141">
            <v>6.8469999999999995</v>
          </cell>
          <cell r="CE141">
            <v>40028</v>
          </cell>
          <cell r="CF141">
            <v>110.149</v>
          </cell>
          <cell r="CG141">
            <v>7.3360000000000003</v>
          </cell>
          <cell r="CH141">
            <v>7.3840000000000003</v>
          </cell>
          <cell r="CI141">
            <v>40028</v>
          </cell>
          <cell r="CJ141">
            <v>92.790999999999997</v>
          </cell>
          <cell r="CK141">
            <v>10.769</v>
          </cell>
          <cell r="CL141">
            <v>10.801</v>
          </cell>
          <cell r="CM141">
            <v>40028</v>
          </cell>
          <cell r="CN141">
            <v>149.30600000000001</v>
          </cell>
          <cell r="CO141">
            <v>7.0490000000000004</v>
          </cell>
          <cell r="CP141">
            <v>7.0490000000000004</v>
          </cell>
          <cell r="CQ141">
            <v>40028</v>
          </cell>
          <cell r="CR141">
            <v>132.75</v>
          </cell>
          <cell r="CS141">
            <v>7.4109999999999996</v>
          </cell>
          <cell r="CT141">
            <v>7.4109999999999996</v>
          </cell>
          <cell r="CU141">
            <v>40028</v>
          </cell>
          <cell r="CV141">
            <v>104.23</v>
          </cell>
          <cell r="CW141">
            <v>7.0270000000000001</v>
          </cell>
          <cell r="CX141">
            <v>7.0469999999999997</v>
          </cell>
          <cell r="CY141">
            <v>40028</v>
          </cell>
          <cell r="CZ141">
            <v>109.1</v>
          </cell>
          <cell r="DA141">
            <v>6.1079999999999997</v>
          </cell>
          <cell r="DB141">
            <v>6.1079999999999997</v>
          </cell>
        </row>
        <row r="142">
          <cell r="D142">
            <v>40029</v>
          </cell>
          <cell r="E142" t="str">
            <v>#N/A N.A.</v>
          </cell>
          <cell r="F142" t="str">
            <v>#N/A N.A.</v>
          </cell>
          <cell r="G142" t="str">
            <v>#N/A N.A.</v>
          </cell>
          <cell r="H142">
            <v>40029</v>
          </cell>
          <cell r="I142" t="str">
            <v>#N/A N.A.</v>
          </cell>
          <cell r="J142" t="str">
            <v>#N/A N.A.</v>
          </cell>
          <cell r="K142" t="str">
            <v>#N/A N.A.</v>
          </cell>
          <cell r="L142">
            <v>40029</v>
          </cell>
          <cell r="M142" t="str">
            <v>#N/A N.A.</v>
          </cell>
          <cell r="N142" t="str">
            <v>#N/A N.A.</v>
          </cell>
          <cell r="O142" t="str">
            <v>#N/A N.A.</v>
          </cell>
          <cell r="P142">
            <v>40029</v>
          </cell>
          <cell r="Q142">
            <v>100.125</v>
          </cell>
          <cell r="R142">
            <v>-33.58</v>
          </cell>
          <cell r="S142">
            <v>52.280999999999999</v>
          </cell>
          <cell r="T142">
            <v>40029</v>
          </cell>
          <cell r="U142">
            <v>102.7825</v>
          </cell>
          <cell r="V142">
            <v>6.6820000000000004</v>
          </cell>
          <cell r="W142">
            <v>6.7320000000000002</v>
          </cell>
          <cell r="X142">
            <v>40029</v>
          </cell>
          <cell r="Y142">
            <v>108.25</v>
          </cell>
          <cell r="Z142">
            <v>1.4590000000000001</v>
          </cell>
          <cell r="AA142">
            <v>1.4590000000000001</v>
          </cell>
          <cell r="AB142">
            <v>40029</v>
          </cell>
          <cell r="AC142">
            <v>107.655</v>
          </cell>
          <cell r="AD142">
            <v>4.9169999999999998</v>
          </cell>
          <cell r="AE142">
            <v>5.0419999999999998</v>
          </cell>
          <cell r="AF142">
            <v>40029</v>
          </cell>
          <cell r="AG142">
            <v>114.889</v>
          </cell>
          <cell r="AH142">
            <v>2.9359999999999999</v>
          </cell>
          <cell r="AI142">
            <v>3.056</v>
          </cell>
          <cell r="AJ142">
            <v>40029</v>
          </cell>
          <cell r="AK142">
            <v>116.5</v>
          </cell>
          <cell r="AL142">
            <v>2.9939999999999998</v>
          </cell>
          <cell r="AM142">
            <v>2.9939999999999998</v>
          </cell>
          <cell r="AN142">
            <v>40029</v>
          </cell>
          <cell r="AO142">
            <v>123.65</v>
          </cell>
          <cell r="AP142">
            <v>3.403</v>
          </cell>
          <cell r="AQ142">
            <v>3.403</v>
          </cell>
          <cell r="AU142">
            <v>40029</v>
          </cell>
          <cell r="AV142">
            <v>116.92</v>
          </cell>
          <cell r="AW142">
            <v>4.6539999999999999</v>
          </cell>
          <cell r="AX142">
            <v>4.6539999999999999</v>
          </cell>
          <cell r="AY142">
            <v>40029</v>
          </cell>
          <cell r="AZ142">
            <v>117.098</v>
          </cell>
          <cell r="BA142">
            <v>8.34</v>
          </cell>
          <cell r="BB142">
            <v>8.3520000000000003</v>
          </cell>
          <cell r="BC142">
            <v>40029</v>
          </cell>
          <cell r="BD142">
            <v>98.9</v>
          </cell>
          <cell r="BE142">
            <v>2.4609999999999999</v>
          </cell>
          <cell r="BF142">
            <v>2.4609999999999999</v>
          </cell>
          <cell r="BG142">
            <v>40029</v>
          </cell>
          <cell r="BH142">
            <v>110.21299999999999</v>
          </cell>
          <cell r="BI142">
            <v>6.7389999999999999</v>
          </cell>
          <cell r="BJ142">
            <v>6.8289999999999997</v>
          </cell>
          <cell r="BO142">
            <v>40029</v>
          </cell>
          <cell r="BP142">
            <v>119.679</v>
          </cell>
          <cell r="BQ142">
            <v>5.319</v>
          </cell>
          <cell r="BR142">
            <v>5.319</v>
          </cell>
          <cell r="BS142">
            <v>40029</v>
          </cell>
          <cell r="BT142">
            <v>111.25</v>
          </cell>
          <cell r="BU142">
            <v>5.5170000000000003</v>
          </cell>
          <cell r="BV142">
            <v>5.5170000000000003</v>
          </cell>
          <cell r="BW142">
            <v>40029</v>
          </cell>
          <cell r="BX142">
            <v>138</v>
          </cell>
          <cell r="BY142">
            <v>6.6740000000000004</v>
          </cell>
          <cell r="BZ142">
            <v>6.6740000000000004</v>
          </cell>
          <cell r="CA142">
            <v>40029</v>
          </cell>
          <cell r="CB142">
            <v>112.75</v>
          </cell>
          <cell r="CC142">
            <v>6.7469999999999999</v>
          </cell>
          <cell r="CD142">
            <v>6.7469999999999999</v>
          </cell>
          <cell r="CE142">
            <v>40029</v>
          </cell>
          <cell r="CF142">
            <v>110.181</v>
          </cell>
          <cell r="CG142">
            <v>7.3330000000000002</v>
          </cell>
          <cell r="CH142">
            <v>7.3810000000000002</v>
          </cell>
          <cell r="CI142">
            <v>40029</v>
          </cell>
          <cell r="CJ142">
            <v>92.790999999999997</v>
          </cell>
          <cell r="CK142">
            <v>10.768000000000001</v>
          </cell>
          <cell r="CL142">
            <v>10.801</v>
          </cell>
          <cell r="CM142">
            <v>40029</v>
          </cell>
          <cell r="CN142">
            <v>151.31700000000001</v>
          </cell>
          <cell r="CO142">
            <v>6.9059999999999997</v>
          </cell>
          <cell r="CP142">
            <v>6.9059999999999997</v>
          </cell>
          <cell r="CQ142">
            <v>40029</v>
          </cell>
          <cell r="CR142">
            <v>137</v>
          </cell>
          <cell r="CS142">
            <v>7.1109999999999998</v>
          </cell>
          <cell r="CT142">
            <v>7.1109999999999998</v>
          </cell>
          <cell r="CU142">
            <v>40029</v>
          </cell>
          <cell r="CV142">
            <v>105.248</v>
          </cell>
          <cell r="CW142">
            <v>6.9470000000000001</v>
          </cell>
          <cell r="CX142">
            <v>6.9660000000000002</v>
          </cell>
          <cell r="CY142">
            <v>40029</v>
          </cell>
          <cell r="CZ142">
            <v>109</v>
          </cell>
          <cell r="DA142">
            <v>6.1210000000000004</v>
          </cell>
          <cell r="DB142">
            <v>6.1210000000000004</v>
          </cell>
        </row>
        <row r="143">
          <cell r="D143">
            <v>40030</v>
          </cell>
          <cell r="E143" t="str">
            <v>#N/A N.A.</v>
          </cell>
          <cell r="F143" t="str">
            <v>#N/A N.A.</v>
          </cell>
          <cell r="G143" t="str">
            <v>#N/A N.A.</v>
          </cell>
          <cell r="H143">
            <v>40030</v>
          </cell>
          <cell r="I143" t="str">
            <v>#N/A N.A.</v>
          </cell>
          <cell r="J143" t="str">
            <v>#N/A N.A.</v>
          </cell>
          <cell r="K143" t="str">
            <v>#N/A N.A.</v>
          </cell>
          <cell r="L143">
            <v>40030</v>
          </cell>
          <cell r="M143" t="str">
            <v>#N/A N.A.</v>
          </cell>
          <cell r="N143" t="str">
            <v>#N/A N.A.</v>
          </cell>
          <cell r="O143" t="str">
            <v>#N/A N.A.</v>
          </cell>
          <cell r="P143">
            <v>40030</v>
          </cell>
          <cell r="Q143">
            <v>100.125</v>
          </cell>
          <cell r="R143">
            <v>-33.58</v>
          </cell>
          <cell r="S143">
            <v>52.280999999999999</v>
          </cell>
          <cell r="T143">
            <v>40030</v>
          </cell>
          <cell r="U143">
            <v>102.7825</v>
          </cell>
          <cell r="V143">
            <v>6.6820000000000004</v>
          </cell>
          <cell r="W143">
            <v>6.7320000000000002</v>
          </cell>
          <cell r="X143">
            <v>40030</v>
          </cell>
          <cell r="Y143">
            <v>108.25</v>
          </cell>
          <cell r="Z143">
            <v>1.3820000000000001</v>
          </cell>
          <cell r="AA143">
            <v>1.3820000000000001</v>
          </cell>
          <cell r="AB143">
            <v>40030</v>
          </cell>
          <cell r="AC143">
            <v>107.70099999999999</v>
          </cell>
          <cell r="AD143">
            <v>4.8680000000000003</v>
          </cell>
          <cell r="AE143">
            <v>4.9930000000000003</v>
          </cell>
          <cell r="AF143">
            <v>40030</v>
          </cell>
          <cell r="AG143">
            <v>114.874</v>
          </cell>
          <cell r="AH143">
            <v>2.91</v>
          </cell>
          <cell r="AI143">
            <v>3.03</v>
          </cell>
          <cell r="AJ143">
            <v>40030</v>
          </cell>
          <cell r="AK143">
            <v>116.75</v>
          </cell>
          <cell r="AL143">
            <v>2.8769999999999998</v>
          </cell>
          <cell r="AM143">
            <v>2.8769999999999998</v>
          </cell>
          <cell r="AN143">
            <v>40030</v>
          </cell>
          <cell r="AO143">
            <v>123.25</v>
          </cell>
          <cell r="AP143">
            <v>3.4969999999999999</v>
          </cell>
          <cell r="AQ143">
            <v>3.4969999999999999</v>
          </cell>
          <cell r="AU143">
            <v>40030</v>
          </cell>
          <cell r="AV143">
            <v>117</v>
          </cell>
          <cell r="AW143">
            <v>4.6340000000000003</v>
          </cell>
          <cell r="AX143">
            <v>4.6340000000000003</v>
          </cell>
          <cell r="AY143">
            <v>40030</v>
          </cell>
          <cell r="AZ143">
            <v>117.071</v>
          </cell>
          <cell r="BA143">
            <v>8.3450000000000006</v>
          </cell>
          <cell r="BB143">
            <v>8.3569999999999993</v>
          </cell>
          <cell r="BC143">
            <v>40030</v>
          </cell>
          <cell r="BD143">
            <v>99.805000000000007</v>
          </cell>
          <cell r="BE143">
            <v>2.3029999999999999</v>
          </cell>
          <cell r="BF143">
            <v>2.3029999999999999</v>
          </cell>
          <cell r="BG143">
            <v>40030</v>
          </cell>
          <cell r="BH143">
            <v>110.178</v>
          </cell>
          <cell r="BI143">
            <v>6.7430000000000003</v>
          </cell>
          <cell r="BJ143">
            <v>6.8339999999999996</v>
          </cell>
          <cell r="BO143">
            <v>40030</v>
          </cell>
          <cell r="BP143">
            <v>119.73099999999999</v>
          </cell>
          <cell r="BQ143">
            <v>5.3090000000000002</v>
          </cell>
          <cell r="BR143">
            <v>5.3090000000000002</v>
          </cell>
          <cell r="BS143">
            <v>40030</v>
          </cell>
          <cell r="BT143">
            <v>111.5</v>
          </cell>
          <cell r="BU143">
            <v>5.4770000000000003</v>
          </cell>
          <cell r="BV143">
            <v>5.4770000000000003</v>
          </cell>
          <cell r="BW143">
            <v>40030</v>
          </cell>
          <cell r="BX143">
            <v>139</v>
          </cell>
          <cell r="BY143">
            <v>6.5650000000000004</v>
          </cell>
          <cell r="BZ143">
            <v>6.5650000000000004</v>
          </cell>
          <cell r="CA143">
            <v>40030</v>
          </cell>
          <cell r="CB143">
            <v>113.25</v>
          </cell>
          <cell r="CC143">
            <v>6.6970000000000001</v>
          </cell>
          <cell r="CD143">
            <v>6.6970000000000001</v>
          </cell>
          <cell r="CE143">
            <v>40030</v>
          </cell>
          <cell r="CF143">
            <v>110.91</v>
          </cell>
          <cell r="CG143">
            <v>7.2640000000000002</v>
          </cell>
          <cell r="CH143">
            <v>7.3109999999999999</v>
          </cell>
          <cell r="CI143">
            <v>40030</v>
          </cell>
          <cell r="CJ143">
            <v>92.790999999999997</v>
          </cell>
          <cell r="CK143">
            <v>10.768000000000001</v>
          </cell>
          <cell r="CL143">
            <v>10.801</v>
          </cell>
          <cell r="CM143">
            <v>40030</v>
          </cell>
          <cell r="CN143">
            <v>151.77500000000001</v>
          </cell>
          <cell r="CO143">
            <v>6.8730000000000002</v>
          </cell>
          <cell r="CP143">
            <v>6.8730000000000002</v>
          </cell>
          <cell r="CQ143">
            <v>40030</v>
          </cell>
          <cell r="CR143">
            <v>134</v>
          </cell>
          <cell r="CS143">
            <v>7.32</v>
          </cell>
          <cell r="CT143">
            <v>7.32</v>
          </cell>
          <cell r="CU143">
            <v>40030</v>
          </cell>
          <cell r="CV143">
            <v>106.316</v>
          </cell>
          <cell r="CW143">
            <v>6.8639999999999999</v>
          </cell>
          <cell r="CX143">
            <v>6.8849999999999998</v>
          </cell>
          <cell r="CY143">
            <v>40030</v>
          </cell>
          <cell r="CZ143">
            <v>110.25</v>
          </cell>
          <cell r="DA143">
            <v>5.9569999999999999</v>
          </cell>
          <cell r="DB143">
            <v>5.9569999999999999</v>
          </cell>
        </row>
        <row r="144">
          <cell r="D144">
            <v>40031</v>
          </cell>
          <cell r="E144" t="str">
            <v>#N/A N.A.</v>
          </cell>
          <cell r="F144" t="str">
            <v>#N/A N.A.</v>
          </cell>
          <cell r="G144" t="str">
            <v>#N/A N.A.</v>
          </cell>
          <cell r="H144">
            <v>40031</v>
          </cell>
          <cell r="I144" t="str">
            <v>#N/A N.A.</v>
          </cell>
          <cell r="J144" t="str">
            <v>#N/A N.A.</v>
          </cell>
          <cell r="K144" t="str">
            <v>#N/A N.A.</v>
          </cell>
          <cell r="L144">
            <v>40031</v>
          </cell>
          <cell r="M144" t="str">
            <v>#N/A N.A.</v>
          </cell>
          <cell r="N144" t="str">
            <v>#N/A N.A.</v>
          </cell>
          <cell r="O144" t="str">
            <v>#N/A N.A.</v>
          </cell>
          <cell r="P144">
            <v>40031</v>
          </cell>
          <cell r="Q144">
            <v>100.125</v>
          </cell>
          <cell r="R144">
            <v>-33.58</v>
          </cell>
          <cell r="S144">
            <v>52.280999999999999</v>
          </cell>
          <cell r="T144">
            <v>40031</v>
          </cell>
          <cell r="U144">
            <v>102.7825</v>
          </cell>
          <cell r="V144">
            <v>6.6820000000000004</v>
          </cell>
          <cell r="W144">
            <v>6.7320000000000002</v>
          </cell>
          <cell r="X144">
            <v>40031</v>
          </cell>
          <cell r="Y144">
            <v>108.25</v>
          </cell>
          <cell r="Z144">
            <v>1.3559999999999999</v>
          </cell>
          <cell r="AA144">
            <v>1.3559999999999999</v>
          </cell>
          <cell r="AB144">
            <v>40031</v>
          </cell>
          <cell r="AC144">
            <v>107.619</v>
          </cell>
          <cell r="AD144">
            <v>4.91</v>
          </cell>
          <cell r="AE144">
            <v>5.0339999999999998</v>
          </cell>
          <cell r="AF144">
            <v>40031</v>
          </cell>
          <cell r="AG144">
            <v>114.92100000000001</v>
          </cell>
          <cell r="AH144">
            <v>2.8740000000000001</v>
          </cell>
          <cell r="AI144">
            <v>2.9939999999999998</v>
          </cell>
          <cell r="AJ144">
            <v>40031</v>
          </cell>
          <cell r="AK144">
            <v>117.25</v>
          </cell>
          <cell r="AL144">
            <v>2.677</v>
          </cell>
          <cell r="AM144">
            <v>2.677</v>
          </cell>
          <cell r="AN144">
            <v>40031</v>
          </cell>
          <cell r="AO144">
            <v>122.5</v>
          </cell>
          <cell r="AP144">
            <v>3.6989999999999998</v>
          </cell>
          <cell r="AQ144">
            <v>3.6989999999999998</v>
          </cell>
          <cell r="AU144">
            <v>40031</v>
          </cell>
          <cell r="AV144">
            <v>118.05</v>
          </cell>
          <cell r="AW144">
            <v>4.43</v>
          </cell>
          <cell r="AX144">
            <v>4.43</v>
          </cell>
          <cell r="AY144">
            <v>40031</v>
          </cell>
          <cell r="AZ144">
            <v>117.071</v>
          </cell>
          <cell r="BA144">
            <v>8.3450000000000006</v>
          </cell>
          <cell r="BB144">
            <v>8.3569999999999993</v>
          </cell>
          <cell r="BC144">
            <v>40031</v>
          </cell>
          <cell r="BD144">
            <v>99</v>
          </cell>
          <cell r="BE144">
            <v>2.4359999999999999</v>
          </cell>
          <cell r="BF144">
            <v>2.4359999999999999</v>
          </cell>
          <cell r="BG144">
            <v>40031</v>
          </cell>
          <cell r="BH144">
            <v>109.869</v>
          </cell>
          <cell r="BI144">
            <v>6.7990000000000004</v>
          </cell>
          <cell r="BJ144">
            <v>6.89</v>
          </cell>
          <cell r="BO144">
            <v>40031</v>
          </cell>
          <cell r="BP144">
            <v>119.914</v>
          </cell>
          <cell r="BQ144">
            <v>5.28</v>
          </cell>
          <cell r="BR144">
            <v>5.28</v>
          </cell>
          <cell r="BS144">
            <v>40031</v>
          </cell>
          <cell r="BT144">
            <v>111</v>
          </cell>
          <cell r="BU144">
            <v>5.5540000000000003</v>
          </cell>
          <cell r="BV144">
            <v>5.5540000000000003</v>
          </cell>
          <cell r="BW144">
            <v>40031</v>
          </cell>
          <cell r="BX144">
            <v>138.5</v>
          </cell>
          <cell r="BY144">
            <v>6.617</v>
          </cell>
          <cell r="BZ144">
            <v>6.617</v>
          </cell>
          <cell r="CA144">
            <v>40031</v>
          </cell>
          <cell r="CB144">
            <v>112.75</v>
          </cell>
          <cell r="CC144">
            <v>6.7469999999999999</v>
          </cell>
          <cell r="CD144">
            <v>6.7469999999999999</v>
          </cell>
          <cell r="CE144">
            <v>40031</v>
          </cell>
          <cell r="CF144">
            <v>110.407</v>
          </cell>
          <cell r="CG144">
            <v>7.3120000000000003</v>
          </cell>
          <cell r="CH144">
            <v>7.359</v>
          </cell>
          <cell r="CI144">
            <v>40031</v>
          </cell>
          <cell r="CJ144">
            <v>92.790999999999997</v>
          </cell>
          <cell r="CK144">
            <v>10.768000000000001</v>
          </cell>
          <cell r="CL144">
            <v>10.8</v>
          </cell>
          <cell r="CM144">
            <v>40031</v>
          </cell>
          <cell r="CN144">
            <v>151.86000000000001</v>
          </cell>
          <cell r="CO144">
            <v>6.8659999999999997</v>
          </cell>
          <cell r="CP144">
            <v>6.8659999999999997</v>
          </cell>
          <cell r="CQ144">
            <v>40031</v>
          </cell>
          <cell r="CR144">
            <v>134.5</v>
          </cell>
          <cell r="CS144">
            <v>7.2850000000000001</v>
          </cell>
          <cell r="CT144">
            <v>7.2850000000000001</v>
          </cell>
          <cell r="CU144">
            <v>40031</v>
          </cell>
          <cell r="CV144">
            <v>105.822</v>
          </cell>
          <cell r="CW144">
            <v>6.9020000000000001</v>
          </cell>
          <cell r="CX144">
            <v>6.9219999999999997</v>
          </cell>
          <cell r="CY144">
            <v>40031</v>
          </cell>
          <cell r="CZ144">
            <v>109.4</v>
          </cell>
          <cell r="DA144">
            <v>6.0679999999999996</v>
          </cell>
          <cell r="DB144">
            <v>6.0679999999999996</v>
          </cell>
        </row>
        <row r="145">
          <cell r="D145">
            <v>40032</v>
          </cell>
          <cell r="E145" t="str">
            <v>#N/A N.A.</v>
          </cell>
          <cell r="F145" t="str">
            <v>#N/A N.A.</v>
          </cell>
          <cell r="G145" t="str">
            <v>#N/A N.A.</v>
          </cell>
          <cell r="H145">
            <v>40032</v>
          </cell>
          <cell r="I145" t="str">
            <v>#N/A N.A.</v>
          </cell>
          <cell r="J145" t="str">
            <v>#N/A N.A.</v>
          </cell>
          <cell r="K145" t="str">
            <v>#N/A N.A.</v>
          </cell>
          <cell r="L145">
            <v>40032</v>
          </cell>
          <cell r="M145" t="str">
            <v>#N/A N.A.</v>
          </cell>
          <cell r="N145" t="str">
            <v>#N/A N.A.</v>
          </cell>
          <cell r="O145" t="str">
            <v>#N/A N.A.</v>
          </cell>
          <cell r="P145">
            <v>40032</v>
          </cell>
          <cell r="Q145">
            <v>100.125</v>
          </cell>
          <cell r="R145">
            <v>-33.58</v>
          </cell>
          <cell r="S145">
            <v>52.280999999999999</v>
          </cell>
          <cell r="T145">
            <v>40032</v>
          </cell>
          <cell r="U145">
            <v>102.7825</v>
          </cell>
          <cell r="V145">
            <v>6.6820000000000004</v>
          </cell>
          <cell r="W145">
            <v>6.7320000000000002</v>
          </cell>
          <cell r="X145">
            <v>40032</v>
          </cell>
          <cell r="Y145">
            <v>108.25</v>
          </cell>
          <cell r="Z145">
            <v>1.329</v>
          </cell>
          <cell r="AA145">
            <v>1.329</v>
          </cell>
          <cell r="AB145">
            <v>40032</v>
          </cell>
          <cell r="AC145">
            <v>107.66</v>
          </cell>
          <cell r="AD145">
            <v>4.8769999999999998</v>
          </cell>
          <cell r="AE145">
            <v>5.0019999999999998</v>
          </cell>
          <cell r="AF145">
            <v>40032</v>
          </cell>
          <cell r="AG145">
            <v>114.861</v>
          </cell>
          <cell r="AH145">
            <v>2.8929999999999998</v>
          </cell>
          <cell r="AI145">
            <v>3.0129999999999999</v>
          </cell>
          <cell r="AJ145">
            <v>40032</v>
          </cell>
          <cell r="AK145">
            <v>116.25</v>
          </cell>
          <cell r="AL145">
            <v>3.056</v>
          </cell>
          <cell r="AM145">
            <v>3.056</v>
          </cell>
          <cell r="AN145">
            <v>40032</v>
          </cell>
          <cell r="AO145">
            <v>123</v>
          </cell>
          <cell r="AP145">
            <v>3.556</v>
          </cell>
          <cell r="AQ145">
            <v>3.556</v>
          </cell>
          <cell r="AU145">
            <v>40032</v>
          </cell>
          <cell r="AV145">
            <v>117.25</v>
          </cell>
          <cell r="AW145">
            <v>4.5819999999999999</v>
          </cell>
          <cell r="AX145">
            <v>4.5819999999999999</v>
          </cell>
          <cell r="AY145">
            <v>40032</v>
          </cell>
          <cell r="AZ145">
            <v>117.071</v>
          </cell>
          <cell r="BA145">
            <v>8.3450000000000006</v>
          </cell>
          <cell r="BB145">
            <v>8.3569999999999993</v>
          </cell>
          <cell r="BC145">
            <v>40032</v>
          </cell>
          <cell r="BD145">
            <v>99.9</v>
          </cell>
          <cell r="BE145">
            <v>2.2799999999999998</v>
          </cell>
          <cell r="BF145">
            <v>2.2799999999999998</v>
          </cell>
          <cell r="BG145">
            <v>40032</v>
          </cell>
          <cell r="BH145">
            <v>110.262</v>
          </cell>
          <cell r="BI145">
            <v>6.7270000000000003</v>
          </cell>
          <cell r="BJ145">
            <v>6.8179999999999996</v>
          </cell>
          <cell r="BO145">
            <v>40032</v>
          </cell>
          <cell r="BP145">
            <v>119.94799999999999</v>
          </cell>
          <cell r="BQ145">
            <v>5.274</v>
          </cell>
          <cell r="BR145">
            <v>5.274</v>
          </cell>
          <cell r="BS145">
            <v>40032</v>
          </cell>
          <cell r="BT145">
            <v>111</v>
          </cell>
          <cell r="BU145">
            <v>5.5529999999999999</v>
          </cell>
          <cell r="BV145">
            <v>5.5529999999999999</v>
          </cell>
          <cell r="BW145">
            <v>40032</v>
          </cell>
          <cell r="BX145">
            <v>139</v>
          </cell>
          <cell r="BY145">
            <v>6.5629999999999997</v>
          </cell>
          <cell r="BZ145">
            <v>6.5629999999999997</v>
          </cell>
          <cell r="CA145">
            <v>40032</v>
          </cell>
          <cell r="CB145">
            <v>113.75</v>
          </cell>
          <cell r="CC145">
            <v>6.6479999999999997</v>
          </cell>
          <cell r="CD145">
            <v>6.6479999999999997</v>
          </cell>
          <cell r="CE145">
            <v>40032</v>
          </cell>
          <cell r="CF145">
            <v>110.673</v>
          </cell>
          <cell r="CG145">
            <v>7.2859999999999996</v>
          </cell>
          <cell r="CH145">
            <v>7.3339999999999996</v>
          </cell>
          <cell r="CI145">
            <v>40032</v>
          </cell>
          <cell r="CJ145">
            <v>92.790999999999997</v>
          </cell>
          <cell r="CK145">
            <v>10.768000000000001</v>
          </cell>
          <cell r="CL145">
            <v>10.8</v>
          </cell>
          <cell r="CM145">
            <v>40032</v>
          </cell>
          <cell r="CN145">
            <v>153.09200000000001</v>
          </cell>
          <cell r="CO145">
            <v>6.78</v>
          </cell>
          <cell r="CP145">
            <v>6.78</v>
          </cell>
          <cell r="CQ145">
            <v>40032</v>
          </cell>
          <cell r="CR145">
            <v>139</v>
          </cell>
          <cell r="CS145">
            <v>6.9740000000000002</v>
          </cell>
          <cell r="CT145">
            <v>6.9740000000000002</v>
          </cell>
          <cell r="CU145">
            <v>40032</v>
          </cell>
          <cell r="CV145">
            <v>106.236</v>
          </cell>
          <cell r="CW145">
            <v>6.87</v>
          </cell>
          <cell r="CX145">
            <v>6.9020000000000001</v>
          </cell>
          <cell r="CY145">
            <v>40032</v>
          </cell>
          <cell r="CZ145">
            <v>110.2</v>
          </cell>
          <cell r="DA145">
            <v>5.9630000000000001</v>
          </cell>
          <cell r="DB145">
            <v>5.9630000000000001</v>
          </cell>
        </row>
        <row r="146">
          <cell r="D146">
            <v>40033</v>
          </cell>
          <cell r="E146" t="str">
            <v>#N/A N.A.</v>
          </cell>
          <cell r="F146" t="str">
            <v>#N/A N.A.</v>
          </cell>
          <cell r="G146" t="str">
            <v>#N/A N.A.</v>
          </cell>
          <cell r="H146">
            <v>40033</v>
          </cell>
          <cell r="I146" t="str">
            <v>#N/A N.A.</v>
          </cell>
          <cell r="J146" t="str">
            <v>#N/A N.A.</v>
          </cell>
          <cell r="K146" t="str">
            <v>#N/A N.A.</v>
          </cell>
          <cell r="L146">
            <v>40033</v>
          </cell>
          <cell r="M146" t="str">
            <v>#N/A N.A.</v>
          </cell>
          <cell r="N146" t="str">
            <v>#N/A N.A.</v>
          </cell>
          <cell r="O146" t="str">
            <v>#N/A N.A.</v>
          </cell>
          <cell r="P146">
            <v>40033</v>
          </cell>
          <cell r="Q146">
            <v>100.125</v>
          </cell>
          <cell r="R146">
            <v>-33.58</v>
          </cell>
          <cell r="S146">
            <v>52.280999999999999</v>
          </cell>
          <cell r="T146">
            <v>40033</v>
          </cell>
          <cell r="U146">
            <v>102.7825</v>
          </cell>
          <cell r="V146">
            <v>6.6820000000000004</v>
          </cell>
          <cell r="W146">
            <v>6.7320000000000002</v>
          </cell>
          <cell r="X146">
            <v>40033</v>
          </cell>
          <cell r="Y146">
            <v>108.25</v>
          </cell>
          <cell r="Z146">
            <v>1.329</v>
          </cell>
          <cell r="AA146">
            <v>1.329</v>
          </cell>
          <cell r="AB146">
            <v>40033</v>
          </cell>
          <cell r="AC146">
            <v>107.66</v>
          </cell>
          <cell r="AD146">
            <v>4.8769999999999998</v>
          </cell>
          <cell r="AE146">
            <v>5.0019999999999998</v>
          </cell>
          <cell r="AF146">
            <v>40033</v>
          </cell>
          <cell r="AG146">
            <v>114.861</v>
          </cell>
          <cell r="AH146">
            <v>2.8929999999999998</v>
          </cell>
          <cell r="AI146">
            <v>3.0129999999999999</v>
          </cell>
          <cell r="AJ146">
            <v>40033</v>
          </cell>
          <cell r="AK146">
            <v>116.25</v>
          </cell>
          <cell r="AL146">
            <v>3.056</v>
          </cell>
          <cell r="AM146">
            <v>3.056</v>
          </cell>
          <cell r="AN146">
            <v>40033</v>
          </cell>
          <cell r="AO146">
            <v>123</v>
          </cell>
          <cell r="AP146">
            <v>3.556</v>
          </cell>
          <cell r="AQ146">
            <v>3.556</v>
          </cell>
          <cell r="AU146">
            <v>40033</v>
          </cell>
          <cell r="AV146">
            <v>117.25</v>
          </cell>
          <cell r="AW146">
            <v>4.5819999999999999</v>
          </cell>
          <cell r="AX146">
            <v>4.5819999999999999</v>
          </cell>
          <cell r="AY146">
            <v>40033</v>
          </cell>
          <cell r="AZ146">
            <v>117.071</v>
          </cell>
          <cell r="BA146">
            <v>8.3450000000000006</v>
          </cell>
          <cell r="BB146">
            <v>8.3569999999999993</v>
          </cell>
          <cell r="BC146">
            <v>40033</v>
          </cell>
          <cell r="BD146">
            <v>99.9</v>
          </cell>
          <cell r="BE146">
            <v>2.2799999999999998</v>
          </cell>
          <cell r="BF146">
            <v>2.2799999999999998</v>
          </cell>
          <cell r="BG146">
            <v>40033</v>
          </cell>
          <cell r="BH146">
            <v>110.262</v>
          </cell>
          <cell r="BI146">
            <v>6.7270000000000003</v>
          </cell>
          <cell r="BJ146">
            <v>6.8179999999999996</v>
          </cell>
          <cell r="BO146">
            <v>40033</v>
          </cell>
          <cell r="BP146">
            <v>119.94799999999999</v>
          </cell>
          <cell r="BQ146">
            <v>5.274</v>
          </cell>
          <cell r="BR146">
            <v>5.274</v>
          </cell>
          <cell r="BS146">
            <v>40033</v>
          </cell>
          <cell r="BT146">
            <v>111</v>
          </cell>
          <cell r="BU146">
            <v>5.5529999999999999</v>
          </cell>
          <cell r="BV146">
            <v>5.5529999999999999</v>
          </cell>
          <cell r="BW146">
            <v>40033</v>
          </cell>
          <cell r="BX146">
            <v>139</v>
          </cell>
          <cell r="BY146">
            <v>6.5629999999999997</v>
          </cell>
          <cell r="BZ146">
            <v>6.5629999999999997</v>
          </cell>
          <cell r="CA146">
            <v>40033</v>
          </cell>
          <cell r="CB146">
            <v>113.75</v>
          </cell>
          <cell r="CC146">
            <v>6.6479999999999997</v>
          </cell>
          <cell r="CD146">
            <v>6.6479999999999997</v>
          </cell>
          <cell r="CE146">
            <v>40033</v>
          </cell>
          <cell r="CF146">
            <v>110.673</v>
          </cell>
          <cell r="CG146">
            <v>7.2859999999999996</v>
          </cell>
          <cell r="CH146">
            <v>7.3339999999999996</v>
          </cell>
          <cell r="CI146">
            <v>40033</v>
          </cell>
          <cell r="CJ146">
            <v>92.790999999999997</v>
          </cell>
          <cell r="CK146">
            <v>10.768000000000001</v>
          </cell>
          <cell r="CL146">
            <v>10.8</v>
          </cell>
          <cell r="CM146">
            <v>40033</v>
          </cell>
          <cell r="CN146">
            <v>153.09200000000001</v>
          </cell>
          <cell r="CO146">
            <v>6.78</v>
          </cell>
          <cell r="CP146">
            <v>6.78</v>
          </cell>
          <cell r="CQ146">
            <v>40033</v>
          </cell>
          <cell r="CR146">
            <v>139</v>
          </cell>
          <cell r="CS146">
            <v>6.9740000000000002</v>
          </cell>
          <cell r="CT146">
            <v>6.9740000000000002</v>
          </cell>
          <cell r="CU146">
            <v>40033</v>
          </cell>
          <cell r="CV146">
            <v>106.236</v>
          </cell>
          <cell r="CW146">
            <v>6.87</v>
          </cell>
          <cell r="CX146">
            <v>6.9020000000000001</v>
          </cell>
          <cell r="CY146">
            <v>40033</v>
          </cell>
          <cell r="CZ146">
            <v>110.2</v>
          </cell>
          <cell r="DA146">
            <v>5.9630000000000001</v>
          </cell>
          <cell r="DB146">
            <v>5.9630000000000001</v>
          </cell>
        </row>
        <row r="147">
          <cell r="D147">
            <v>40034</v>
          </cell>
          <cell r="E147" t="str">
            <v>#N/A N.A.</v>
          </cell>
          <cell r="F147" t="str">
            <v>#N/A N.A.</v>
          </cell>
          <cell r="G147" t="str">
            <v>#N/A N.A.</v>
          </cell>
          <cell r="H147">
            <v>40034</v>
          </cell>
          <cell r="I147" t="str">
            <v>#N/A N.A.</v>
          </cell>
          <cell r="J147" t="str">
            <v>#N/A N.A.</v>
          </cell>
          <cell r="K147" t="str">
            <v>#N/A N.A.</v>
          </cell>
          <cell r="L147">
            <v>40034</v>
          </cell>
          <cell r="M147" t="str">
            <v>#N/A N.A.</v>
          </cell>
          <cell r="N147" t="str">
            <v>#N/A N.A.</v>
          </cell>
          <cell r="O147" t="str">
            <v>#N/A N.A.</v>
          </cell>
          <cell r="P147">
            <v>40034</v>
          </cell>
          <cell r="Q147">
            <v>100.125</v>
          </cell>
          <cell r="R147">
            <v>-33.58</v>
          </cell>
          <cell r="S147">
            <v>52.280999999999999</v>
          </cell>
          <cell r="T147">
            <v>40034</v>
          </cell>
          <cell r="U147">
            <v>102.7825</v>
          </cell>
          <cell r="V147">
            <v>6.6820000000000004</v>
          </cell>
          <cell r="W147">
            <v>6.7320000000000002</v>
          </cell>
          <cell r="X147">
            <v>40034</v>
          </cell>
          <cell r="Y147">
            <v>108.25</v>
          </cell>
          <cell r="Z147">
            <v>1.329</v>
          </cell>
          <cell r="AA147">
            <v>1.329</v>
          </cell>
          <cell r="AB147">
            <v>40034</v>
          </cell>
          <cell r="AC147">
            <v>107.66</v>
          </cell>
          <cell r="AD147">
            <v>4.8769999999999998</v>
          </cell>
          <cell r="AE147">
            <v>5.0019999999999998</v>
          </cell>
          <cell r="AF147">
            <v>40034</v>
          </cell>
          <cell r="AG147">
            <v>114.861</v>
          </cell>
          <cell r="AH147">
            <v>2.8929999999999998</v>
          </cell>
          <cell r="AI147">
            <v>3.0129999999999999</v>
          </cell>
          <cell r="AJ147">
            <v>40034</v>
          </cell>
          <cell r="AK147">
            <v>116.25</v>
          </cell>
          <cell r="AL147">
            <v>3.056</v>
          </cell>
          <cell r="AM147">
            <v>3.056</v>
          </cell>
          <cell r="AN147">
            <v>40034</v>
          </cell>
          <cell r="AO147">
            <v>123</v>
          </cell>
          <cell r="AP147">
            <v>3.556</v>
          </cell>
          <cell r="AQ147">
            <v>3.556</v>
          </cell>
          <cell r="AU147">
            <v>40034</v>
          </cell>
          <cell r="AV147">
            <v>117.25</v>
          </cell>
          <cell r="AW147">
            <v>4.5819999999999999</v>
          </cell>
          <cell r="AX147">
            <v>4.5819999999999999</v>
          </cell>
          <cell r="AY147">
            <v>40034</v>
          </cell>
          <cell r="AZ147">
            <v>117.071</v>
          </cell>
          <cell r="BA147">
            <v>8.3450000000000006</v>
          </cell>
          <cell r="BB147">
            <v>8.3569999999999993</v>
          </cell>
          <cell r="BC147">
            <v>40034</v>
          </cell>
          <cell r="BD147">
            <v>99.9</v>
          </cell>
          <cell r="BE147">
            <v>2.2799999999999998</v>
          </cell>
          <cell r="BF147">
            <v>2.2799999999999998</v>
          </cell>
          <cell r="BG147">
            <v>40034</v>
          </cell>
          <cell r="BH147">
            <v>110.262</v>
          </cell>
          <cell r="BI147">
            <v>6.7270000000000003</v>
          </cell>
          <cell r="BJ147">
            <v>6.8179999999999996</v>
          </cell>
          <cell r="BO147">
            <v>40034</v>
          </cell>
          <cell r="BP147">
            <v>119.94799999999999</v>
          </cell>
          <cell r="BQ147">
            <v>5.274</v>
          </cell>
          <cell r="BR147">
            <v>5.274</v>
          </cell>
          <cell r="BS147">
            <v>40034</v>
          </cell>
          <cell r="BT147">
            <v>111</v>
          </cell>
          <cell r="BU147">
            <v>5.5529999999999999</v>
          </cell>
          <cell r="BV147">
            <v>5.5529999999999999</v>
          </cell>
          <cell r="BW147">
            <v>40034</v>
          </cell>
          <cell r="BX147">
            <v>139</v>
          </cell>
          <cell r="BY147">
            <v>6.5629999999999997</v>
          </cell>
          <cell r="BZ147">
            <v>6.5629999999999997</v>
          </cell>
          <cell r="CA147">
            <v>40034</v>
          </cell>
          <cell r="CB147">
            <v>113.75</v>
          </cell>
          <cell r="CC147">
            <v>6.6479999999999997</v>
          </cell>
          <cell r="CD147">
            <v>6.6479999999999997</v>
          </cell>
          <cell r="CE147">
            <v>40034</v>
          </cell>
          <cell r="CF147">
            <v>110.673</v>
          </cell>
          <cell r="CG147">
            <v>7.2859999999999996</v>
          </cell>
          <cell r="CH147">
            <v>7.3339999999999996</v>
          </cell>
          <cell r="CI147">
            <v>40034</v>
          </cell>
          <cell r="CJ147">
            <v>92.790999999999997</v>
          </cell>
          <cell r="CK147">
            <v>10.768000000000001</v>
          </cell>
          <cell r="CL147">
            <v>10.8</v>
          </cell>
          <cell r="CM147">
            <v>40034</v>
          </cell>
          <cell r="CN147">
            <v>153.09200000000001</v>
          </cell>
          <cell r="CO147">
            <v>6.78</v>
          </cell>
          <cell r="CP147">
            <v>6.78</v>
          </cell>
          <cell r="CQ147">
            <v>40034</v>
          </cell>
          <cell r="CR147">
            <v>139</v>
          </cell>
          <cell r="CS147">
            <v>6.9740000000000002</v>
          </cell>
          <cell r="CT147">
            <v>6.9740000000000002</v>
          </cell>
          <cell r="CU147">
            <v>40034</v>
          </cell>
          <cell r="CV147">
            <v>106.236</v>
          </cell>
          <cell r="CW147">
            <v>6.87</v>
          </cell>
          <cell r="CX147">
            <v>6.9020000000000001</v>
          </cell>
          <cell r="CY147">
            <v>40034</v>
          </cell>
          <cell r="CZ147">
            <v>110.2</v>
          </cell>
          <cell r="DA147">
            <v>5.9630000000000001</v>
          </cell>
          <cell r="DB147">
            <v>5.9630000000000001</v>
          </cell>
        </row>
        <row r="148">
          <cell r="D148">
            <v>40035</v>
          </cell>
          <cell r="E148" t="str">
            <v>#N/A N.A.</v>
          </cell>
          <cell r="F148" t="str">
            <v>#N/A N.A.</v>
          </cell>
          <cell r="G148" t="str">
            <v>#N/A N.A.</v>
          </cell>
          <cell r="H148">
            <v>40035</v>
          </cell>
          <cell r="I148" t="str">
            <v>#N/A N.A.</v>
          </cell>
          <cell r="J148" t="str">
            <v>#N/A N.A.</v>
          </cell>
          <cell r="K148" t="str">
            <v>#N/A N.A.</v>
          </cell>
          <cell r="L148">
            <v>40035</v>
          </cell>
          <cell r="M148" t="str">
            <v>#N/A N.A.</v>
          </cell>
          <cell r="N148" t="str">
            <v>#N/A N.A.</v>
          </cell>
          <cell r="O148" t="str">
            <v>#N/A N.A.</v>
          </cell>
          <cell r="P148">
            <v>40035</v>
          </cell>
          <cell r="Q148">
            <v>100.125</v>
          </cell>
          <cell r="R148">
            <v>-33.58</v>
          </cell>
          <cell r="S148">
            <v>52.280999999999999</v>
          </cell>
          <cell r="T148">
            <v>40035</v>
          </cell>
          <cell r="U148">
            <v>102.7825</v>
          </cell>
          <cell r="V148">
            <v>6.6820000000000004</v>
          </cell>
          <cell r="W148">
            <v>6.7320000000000002</v>
          </cell>
          <cell r="X148">
            <v>40035</v>
          </cell>
          <cell r="Y148">
            <v>108.25</v>
          </cell>
          <cell r="Z148">
            <v>1.3029999999999999</v>
          </cell>
          <cell r="AA148">
            <v>1.3029999999999999</v>
          </cell>
          <cell r="AB148">
            <v>40035</v>
          </cell>
          <cell r="AC148">
            <v>107.73699999999999</v>
          </cell>
          <cell r="AD148">
            <v>4.8230000000000004</v>
          </cell>
          <cell r="AE148">
            <v>4.9480000000000004</v>
          </cell>
          <cell r="AF148">
            <v>40035</v>
          </cell>
          <cell r="AG148">
            <v>114.873</v>
          </cell>
          <cell r="AH148">
            <v>2.875</v>
          </cell>
          <cell r="AI148">
            <v>2.9950000000000001</v>
          </cell>
          <cell r="AJ148">
            <v>40035</v>
          </cell>
          <cell r="AK148">
            <v>116.3</v>
          </cell>
          <cell r="AL148">
            <v>3.03</v>
          </cell>
          <cell r="AM148">
            <v>3.03</v>
          </cell>
          <cell r="AN148">
            <v>40035</v>
          </cell>
          <cell r="AO148">
            <v>122.75</v>
          </cell>
          <cell r="AP148">
            <v>3.62</v>
          </cell>
          <cell r="AQ148">
            <v>3.62</v>
          </cell>
          <cell r="AU148">
            <v>40035</v>
          </cell>
          <cell r="AV148">
            <v>116.75</v>
          </cell>
          <cell r="AW148">
            <v>4.6779999999999999</v>
          </cell>
          <cell r="AX148">
            <v>4.6779999999999999</v>
          </cell>
          <cell r="AY148">
            <v>40035</v>
          </cell>
          <cell r="AZ148">
            <v>116.824</v>
          </cell>
          <cell r="BA148">
            <v>8.39</v>
          </cell>
          <cell r="BB148">
            <v>8.4019999999999992</v>
          </cell>
          <cell r="BC148">
            <v>40035</v>
          </cell>
          <cell r="BD148">
            <v>100.25</v>
          </cell>
          <cell r="BE148">
            <v>2.218</v>
          </cell>
          <cell r="BF148">
            <v>2.218</v>
          </cell>
          <cell r="BG148">
            <v>40035</v>
          </cell>
          <cell r="BH148">
            <v>109.85</v>
          </cell>
          <cell r="BI148">
            <v>6.8010000000000002</v>
          </cell>
          <cell r="BJ148">
            <v>6.8920000000000003</v>
          </cell>
          <cell r="BO148">
            <v>40035</v>
          </cell>
          <cell r="BP148">
            <v>119.407</v>
          </cell>
          <cell r="BQ148">
            <v>5.3550000000000004</v>
          </cell>
          <cell r="BR148">
            <v>5.3550000000000004</v>
          </cell>
          <cell r="BS148">
            <v>40035</v>
          </cell>
          <cell r="BT148">
            <v>110.75</v>
          </cell>
          <cell r="BU148">
            <v>5.5910000000000002</v>
          </cell>
          <cell r="BV148">
            <v>5.5910000000000002</v>
          </cell>
          <cell r="BW148">
            <v>40035</v>
          </cell>
          <cell r="BX148">
            <v>136.5</v>
          </cell>
          <cell r="BY148">
            <v>6.8319999999999999</v>
          </cell>
          <cell r="BZ148">
            <v>6.8319999999999999</v>
          </cell>
          <cell r="CA148">
            <v>40035</v>
          </cell>
          <cell r="CB148">
            <v>112</v>
          </cell>
          <cell r="CC148">
            <v>6.8209999999999997</v>
          </cell>
          <cell r="CD148">
            <v>6.8209999999999997</v>
          </cell>
          <cell r="CE148">
            <v>40035</v>
          </cell>
          <cell r="CF148">
            <v>110.324</v>
          </cell>
          <cell r="CG148">
            <v>7.319</v>
          </cell>
          <cell r="CH148">
            <v>7.367</v>
          </cell>
          <cell r="CI148">
            <v>40035</v>
          </cell>
          <cell r="CJ148">
            <v>92.790999999999997</v>
          </cell>
          <cell r="CK148">
            <v>10.768000000000001</v>
          </cell>
          <cell r="CL148">
            <v>10.8</v>
          </cell>
          <cell r="CM148">
            <v>40035</v>
          </cell>
          <cell r="CN148">
            <v>152.1</v>
          </cell>
          <cell r="CO148">
            <v>6.8490000000000002</v>
          </cell>
          <cell r="CP148">
            <v>6.8490000000000002</v>
          </cell>
          <cell r="CQ148">
            <v>40035</v>
          </cell>
          <cell r="CR148">
            <v>135</v>
          </cell>
          <cell r="CS148">
            <v>7.2489999999999997</v>
          </cell>
          <cell r="CT148">
            <v>7.2489999999999997</v>
          </cell>
          <cell r="CU148">
            <v>40035</v>
          </cell>
          <cell r="CV148">
            <v>105.483</v>
          </cell>
          <cell r="CW148">
            <v>6.9290000000000003</v>
          </cell>
          <cell r="CX148">
            <v>6.9480000000000004</v>
          </cell>
          <cell r="CY148">
            <v>40035</v>
          </cell>
          <cell r="CZ148">
            <v>109.5</v>
          </cell>
          <cell r="DA148">
            <v>6.0540000000000003</v>
          </cell>
          <cell r="DB148">
            <v>6.0540000000000003</v>
          </cell>
        </row>
        <row r="149">
          <cell r="D149">
            <v>40036</v>
          </cell>
          <cell r="E149" t="str">
            <v>#N/A N.A.</v>
          </cell>
          <cell r="F149" t="str">
            <v>#N/A N.A.</v>
          </cell>
          <cell r="G149" t="str">
            <v>#N/A N.A.</v>
          </cell>
          <cell r="H149">
            <v>40036</v>
          </cell>
          <cell r="I149" t="str">
            <v>#N/A N.A.</v>
          </cell>
          <cell r="J149" t="str">
            <v>#N/A N.A.</v>
          </cell>
          <cell r="K149" t="str">
            <v>#N/A N.A.</v>
          </cell>
          <cell r="L149">
            <v>40036</v>
          </cell>
          <cell r="M149" t="str">
            <v>#N/A N.A.</v>
          </cell>
          <cell r="N149" t="str">
            <v>#N/A N.A.</v>
          </cell>
          <cell r="O149" t="str">
            <v>#N/A N.A.</v>
          </cell>
          <cell r="P149">
            <v>40036</v>
          </cell>
          <cell r="Q149">
            <v>100.125</v>
          </cell>
          <cell r="R149">
            <v>-33.58</v>
          </cell>
          <cell r="S149">
            <v>52.280999999999999</v>
          </cell>
          <cell r="T149">
            <v>40036</v>
          </cell>
          <cell r="U149">
            <v>102.7825</v>
          </cell>
          <cell r="V149">
            <v>6.6820000000000004</v>
          </cell>
          <cell r="W149">
            <v>6.7320000000000002</v>
          </cell>
          <cell r="X149">
            <v>40036</v>
          </cell>
          <cell r="Y149">
            <v>108.25</v>
          </cell>
          <cell r="Z149">
            <v>1.2770000000000001</v>
          </cell>
          <cell r="AA149">
            <v>1.2770000000000001</v>
          </cell>
          <cell r="AB149">
            <v>40036</v>
          </cell>
          <cell r="AC149">
            <v>107.676</v>
          </cell>
          <cell r="AD149">
            <v>4.8529999999999998</v>
          </cell>
          <cell r="AE149">
            <v>4.9770000000000003</v>
          </cell>
          <cell r="AF149">
            <v>40036</v>
          </cell>
          <cell r="AG149">
            <v>114.861</v>
          </cell>
          <cell r="AH149">
            <v>2.87</v>
          </cell>
          <cell r="AI149">
            <v>2.99</v>
          </cell>
          <cell r="AJ149">
            <v>40036</v>
          </cell>
          <cell r="AK149">
            <v>116</v>
          </cell>
          <cell r="AL149">
            <v>3.14</v>
          </cell>
          <cell r="AM149">
            <v>3.14</v>
          </cell>
          <cell r="AN149">
            <v>40036</v>
          </cell>
          <cell r="AO149">
            <v>121.5</v>
          </cell>
          <cell r="AP149">
            <v>3.9630000000000001</v>
          </cell>
          <cell r="AQ149">
            <v>3.9630000000000001</v>
          </cell>
          <cell r="AU149">
            <v>40036</v>
          </cell>
          <cell r="AV149">
            <v>116</v>
          </cell>
          <cell r="AW149">
            <v>4.8220000000000001</v>
          </cell>
          <cell r="AX149">
            <v>4.8220000000000001</v>
          </cell>
          <cell r="AY149">
            <v>40036</v>
          </cell>
          <cell r="AZ149">
            <v>116.79600000000001</v>
          </cell>
          <cell r="BA149">
            <v>8.3949999999999996</v>
          </cell>
          <cell r="BB149">
            <v>8.407</v>
          </cell>
          <cell r="BC149">
            <v>40036</v>
          </cell>
          <cell r="BD149">
            <v>99.5</v>
          </cell>
          <cell r="BE149">
            <v>2.34</v>
          </cell>
          <cell r="BF149">
            <v>2.34</v>
          </cell>
          <cell r="BG149">
            <v>40036</v>
          </cell>
          <cell r="BH149">
            <v>110.39400000000001</v>
          </cell>
          <cell r="BI149">
            <v>6.702</v>
          </cell>
          <cell r="BJ149">
            <v>6.7919999999999998</v>
          </cell>
          <cell r="BO149">
            <v>40036</v>
          </cell>
          <cell r="BP149">
            <v>118.959</v>
          </cell>
          <cell r="BQ149">
            <v>5.423</v>
          </cell>
          <cell r="BR149">
            <v>5.423</v>
          </cell>
          <cell r="BS149">
            <v>40036</v>
          </cell>
          <cell r="BT149">
            <v>110.47499999999999</v>
          </cell>
          <cell r="BU149">
            <v>5.6340000000000003</v>
          </cell>
          <cell r="BV149">
            <v>5.6340000000000003</v>
          </cell>
          <cell r="BW149">
            <v>40036</v>
          </cell>
          <cell r="BX149">
            <v>137</v>
          </cell>
          <cell r="BY149">
            <v>6.7770000000000001</v>
          </cell>
          <cell r="BZ149">
            <v>6.7770000000000001</v>
          </cell>
          <cell r="CA149">
            <v>40036</v>
          </cell>
          <cell r="CB149">
            <v>111.1</v>
          </cell>
          <cell r="CC149">
            <v>6.9119999999999999</v>
          </cell>
          <cell r="CD149">
            <v>6.9119999999999999</v>
          </cell>
          <cell r="CE149">
            <v>40036</v>
          </cell>
          <cell r="CF149">
            <v>110.313</v>
          </cell>
          <cell r="CG149">
            <v>7.32</v>
          </cell>
          <cell r="CH149">
            <v>7.3680000000000003</v>
          </cell>
          <cell r="CI149">
            <v>40036</v>
          </cell>
          <cell r="CJ149">
            <v>92.790999999999997</v>
          </cell>
          <cell r="CK149">
            <v>10.768000000000001</v>
          </cell>
          <cell r="CL149">
            <v>10.8</v>
          </cell>
          <cell r="CM149">
            <v>40036</v>
          </cell>
          <cell r="CN149">
            <v>151.21</v>
          </cell>
          <cell r="CO149">
            <v>6.9109999999999996</v>
          </cell>
          <cell r="CP149">
            <v>6.9109999999999996</v>
          </cell>
          <cell r="CQ149">
            <v>40036</v>
          </cell>
          <cell r="CR149">
            <v>133</v>
          </cell>
          <cell r="CS149">
            <v>7.3920000000000003</v>
          </cell>
          <cell r="CT149">
            <v>7.3920000000000003</v>
          </cell>
          <cell r="CU149">
            <v>40036</v>
          </cell>
          <cell r="CV149">
            <v>104.553</v>
          </cell>
          <cell r="CW149">
            <v>7.0010000000000003</v>
          </cell>
          <cell r="CX149">
            <v>7.0410000000000004</v>
          </cell>
          <cell r="CY149">
            <v>40036</v>
          </cell>
          <cell r="CZ149">
            <v>108.9</v>
          </cell>
          <cell r="DA149">
            <v>6.133</v>
          </cell>
          <cell r="DB149">
            <v>6.133</v>
          </cell>
        </row>
        <row r="150">
          <cell r="D150">
            <v>40037</v>
          </cell>
          <cell r="E150" t="str">
            <v>#N/A N.A.</v>
          </cell>
          <cell r="F150" t="str">
            <v>#N/A N.A.</v>
          </cell>
          <cell r="G150" t="str">
            <v>#N/A N.A.</v>
          </cell>
          <cell r="H150">
            <v>40037</v>
          </cell>
          <cell r="I150" t="str">
            <v>#N/A N.A.</v>
          </cell>
          <cell r="J150" t="str">
            <v>#N/A N.A.</v>
          </cell>
          <cell r="K150" t="str">
            <v>#N/A N.A.</v>
          </cell>
          <cell r="L150">
            <v>40037</v>
          </cell>
          <cell r="M150" t="str">
            <v>#N/A N.A.</v>
          </cell>
          <cell r="N150" t="str">
            <v>#N/A N.A.</v>
          </cell>
          <cell r="O150" t="str">
            <v>#N/A N.A.</v>
          </cell>
          <cell r="P150">
            <v>40037</v>
          </cell>
          <cell r="Q150">
            <v>100.125</v>
          </cell>
          <cell r="R150">
            <v>-33.58</v>
          </cell>
          <cell r="S150">
            <v>52.280999999999999</v>
          </cell>
          <cell r="T150">
            <v>40037</v>
          </cell>
          <cell r="U150">
            <v>102.7825</v>
          </cell>
          <cell r="V150">
            <v>6.6820000000000004</v>
          </cell>
          <cell r="W150">
            <v>6.7320000000000002</v>
          </cell>
          <cell r="X150">
            <v>40037</v>
          </cell>
          <cell r="Y150">
            <v>108.25</v>
          </cell>
          <cell r="Z150">
            <v>1.196</v>
          </cell>
          <cell r="AA150">
            <v>1.196</v>
          </cell>
          <cell r="AB150">
            <v>40037</v>
          </cell>
          <cell r="AC150">
            <v>107.66800000000001</v>
          </cell>
          <cell r="AD150">
            <v>4.835</v>
          </cell>
          <cell r="AE150">
            <v>4.96</v>
          </cell>
          <cell r="AF150">
            <v>40037</v>
          </cell>
          <cell r="AG150">
            <v>114.89400000000001</v>
          </cell>
          <cell r="AH150">
            <v>2.8180000000000001</v>
          </cell>
          <cell r="AI150">
            <v>2.9379999999999997</v>
          </cell>
          <cell r="AJ150">
            <v>40037</v>
          </cell>
          <cell r="AK150">
            <v>115.95</v>
          </cell>
          <cell r="AL150">
            <v>3.1390000000000002</v>
          </cell>
          <cell r="AM150">
            <v>3.1390000000000002</v>
          </cell>
          <cell r="AN150">
            <v>40037</v>
          </cell>
          <cell r="AO150">
            <v>121.75</v>
          </cell>
          <cell r="AP150">
            <v>3.879</v>
          </cell>
          <cell r="AQ150">
            <v>3.879</v>
          </cell>
          <cell r="AU150">
            <v>40037</v>
          </cell>
          <cell r="AV150">
            <v>116</v>
          </cell>
          <cell r="AW150">
            <v>4.8179999999999996</v>
          </cell>
          <cell r="AX150">
            <v>4.8179999999999996</v>
          </cell>
          <cell r="AY150">
            <v>40037</v>
          </cell>
          <cell r="AZ150">
            <v>116.77200000000001</v>
          </cell>
          <cell r="BA150">
            <v>8.3949999999999996</v>
          </cell>
          <cell r="BB150">
            <v>8.407</v>
          </cell>
          <cell r="BC150">
            <v>40037</v>
          </cell>
          <cell r="BD150">
            <v>100</v>
          </cell>
          <cell r="BE150">
            <v>2.25</v>
          </cell>
          <cell r="BF150">
            <v>2.25</v>
          </cell>
          <cell r="BG150">
            <v>40037</v>
          </cell>
          <cell r="BH150">
            <v>110.68600000000001</v>
          </cell>
          <cell r="BI150">
            <v>6.6470000000000002</v>
          </cell>
          <cell r="BJ150">
            <v>6.7379999999999995</v>
          </cell>
          <cell r="BO150">
            <v>40037</v>
          </cell>
          <cell r="BP150">
            <v>118.87</v>
          </cell>
          <cell r="BQ150">
            <v>5.4340000000000002</v>
          </cell>
          <cell r="BR150">
            <v>5.4340000000000002</v>
          </cell>
          <cell r="BS150">
            <v>40037</v>
          </cell>
          <cell r="BT150">
            <v>109.5</v>
          </cell>
          <cell r="BU150">
            <v>5.7850000000000001</v>
          </cell>
          <cell r="BV150">
            <v>5.7850000000000001</v>
          </cell>
          <cell r="BW150">
            <v>40037</v>
          </cell>
          <cell r="BX150">
            <v>137.75</v>
          </cell>
          <cell r="BY150">
            <v>6.694</v>
          </cell>
          <cell r="BZ150">
            <v>6.694</v>
          </cell>
          <cell r="CA150">
            <v>40037</v>
          </cell>
          <cell r="CB150">
            <v>112.25</v>
          </cell>
          <cell r="CC150">
            <v>6.7960000000000003</v>
          </cell>
          <cell r="CD150">
            <v>6.7960000000000003</v>
          </cell>
          <cell r="CE150">
            <v>40037</v>
          </cell>
          <cell r="CF150">
            <v>109.67</v>
          </cell>
          <cell r="CG150">
            <v>7.3819999999999997</v>
          </cell>
          <cell r="CH150">
            <v>7.43</v>
          </cell>
          <cell r="CI150">
            <v>40037</v>
          </cell>
          <cell r="CJ150">
            <v>92.790999999999997</v>
          </cell>
          <cell r="CK150">
            <v>10.766999999999999</v>
          </cell>
          <cell r="CL150">
            <v>10.8</v>
          </cell>
          <cell r="CM150">
            <v>40037</v>
          </cell>
          <cell r="CN150">
            <v>150.541</v>
          </cell>
          <cell r="CO150">
            <v>6.9580000000000002</v>
          </cell>
          <cell r="CP150">
            <v>6.9580000000000002</v>
          </cell>
          <cell r="CQ150">
            <v>40037</v>
          </cell>
          <cell r="CR150">
            <v>132</v>
          </cell>
          <cell r="CS150">
            <v>7.4640000000000004</v>
          </cell>
          <cell r="CT150">
            <v>7.4640000000000004</v>
          </cell>
          <cell r="CU150">
            <v>40037</v>
          </cell>
          <cell r="CV150">
            <v>104.286</v>
          </cell>
          <cell r="CW150">
            <v>7.0229999999999997</v>
          </cell>
          <cell r="CX150">
            <v>7.0430000000000001</v>
          </cell>
          <cell r="CY150">
            <v>40037</v>
          </cell>
          <cell r="CZ150">
            <v>108.25</v>
          </cell>
          <cell r="DA150">
            <v>6.218</v>
          </cell>
          <cell r="DB150">
            <v>6.218</v>
          </cell>
        </row>
        <row r="151">
          <cell r="D151">
            <v>40038</v>
          </cell>
          <cell r="E151" t="str">
            <v>#N/A N.A.</v>
          </cell>
          <cell r="F151" t="str">
            <v>#N/A N.A.</v>
          </cell>
          <cell r="G151" t="str">
            <v>#N/A N.A.</v>
          </cell>
          <cell r="H151">
            <v>40038</v>
          </cell>
          <cell r="I151" t="str">
            <v>#N/A N.A.</v>
          </cell>
          <cell r="J151" t="str">
            <v>#N/A N.A.</v>
          </cell>
          <cell r="K151" t="str">
            <v>#N/A N.A.</v>
          </cell>
          <cell r="L151">
            <v>40038</v>
          </cell>
          <cell r="M151" t="str">
            <v>#N/A N.A.</v>
          </cell>
          <cell r="N151" t="str">
            <v>#N/A N.A.</v>
          </cell>
          <cell r="O151" t="str">
            <v>#N/A N.A.</v>
          </cell>
          <cell r="P151">
            <v>40038</v>
          </cell>
          <cell r="Q151">
            <v>100.125</v>
          </cell>
          <cell r="R151">
            <v>-33.58</v>
          </cell>
          <cell r="S151">
            <v>52.280999999999999</v>
          </cell>
          <cell r="T151">
            <v>40038</v>
          </cell>
          <cell r="U151">
            <v>102.7825</v>
          </cell>
          <cell r="V151">
            <v>6.6820000000000004</v>
          </cell>
          <cell r="W151">
            <v>6.7320000000000002</v>
          </cell>
          <cell r="X151">
            <v>40038</v>
          </cell>
          <cell r="Y151">
            <v>108.25</v>
          </cell>
          <cell r="Z151">
            <v>1.169</v>
          </cell>
          <cell r="AA151">
            <v>1.169</v>
          </cell>
          <cell r="AB151">
            <v>40038</v>
          </cell>
          <cell r="AC151">
            <v>107.577</v>
          </cell>
          <cell r="AD151">
            <v>4.883</v>
          </cell>
          <cell r="AE151">
            <v>5.008</v>
          </cell>
          <cell r="AF151">
            <v>40038</v>
          </cell>
          <cell r="AG151">
            <v>115.032</v>
          </cell>
          <cell r="AH151">
            <v>2.7349999999999999</v>
          </cell>
          <cell r="AI151">
            <v>2.855</v>
          </cell>
          <cell r="AJ151">
            <v>40038</v>
          </cell>
          <cell r="AK151">
            <v>116.2</v>
          </cell>
          <cell r="AL151">
            <v>3.0339999999999998</v>
          </cell>
          <cell r="AM151">
            <v>3.0339999999999998</v>
          </cell>
          <cell r="AN151">
            <v>40038</v>
          </cell>
          <cell r="AO151">
            <v>121.75</v>
          </cell>
          <cell r="AP151">
            <v>3.8740000000000001</v>
          </cell>
          <cell r="AQ151">
            <v>3.8740000000000001</v>
          </cell>
          <cell r="AU151">
            <v>40038</v>
          </cell>
          <cell r="AV151">
            <v>115.5</v>
          </cell>
          <cell r="AW151">
            <v>4.915</v>
          </cell>
          <cell r="AX151">
            <v>4.915</v>
          </cell>
          <cell r="AY151">
            <v>40038</v>
          </cell>
          <cell r="AZ151">
            <v>116.758</v>
          </cell>
          <cell r="BA151">
            <v>8.3970000000000002</v>
          </cell>
          <cell r="BB151">
            <v>8.4090000000000007</v>
          </cell>
          <cell r="BC151">
            <v>40038</v>
          </cell>
          <cell r="BD151">
            <v>98.75</v>
          </cell>
          <cell r="BE151">
            <v>2.4540000000000002</v>
          </cell>
          <cell r="BF151">
            <v>2.4540000000000002</v>
          </cell>
          <cell r="BG151">
            <v>40038</v>
          </cell>
          <cell r="BH151">
            <v>110.71899999999999</v>
          </cell>
          <cell r="BI151">
            <v>6.64</v>
          </cell>
          <cell r="BJ151">
            <v>6.7309999999999999</v>
          </cell>
          <cell r="BO151">
            <v>40038</v>
          </cell>
          <cell r="BP151">
            <v>118.852</v>
          </cell>
          <cell r="BQ151">
            <v>5.4359999999999999</v>
          </cell>
          <cell r="BR151">
            <v>5.4359999999999999</v>
          </cell>
          <cell r="BS151">
            <v>40038</v>
          </cell>
          <cell r="BT151">
            <v>110</v>
          </cell>
          <cell r="BU151">
            <v>5.7059999999999995</v>
          </cell>
          <cell r="BV151">
            <v>5.7059999999999995</v>
          </cell>
          <cell r="BW151">
            <v>40038</v>
          </cell>
          <cell r="BX151">
            <v>137.5</v>
          </cell>
          <cell r="BY151">
            <v>6.72</v>
          </cell>
          <cell r="BZ151">
            <v>6.72</v>
          </cell>
          <cell r="CA151">
            <v>40038</v>
          </cell>
          <cell r="CB151">
            <v>111.75</v>
          </cell>
          <cell r="CC151">
            <v>6.8460000000000001</v>
          </cell>
          <cell r="CD151">
            <v>6.8460000000000001</v>
          </cell>
          <cell r="CE151">
            <v>40038</v>
          </cell>
          <cell r="CF151">
            <v>109.54300000000001</v>
          </cell>
          <cell r="CG151">
            <v>7.3940000000000001</v>
          </cell>
          <cell r="CH151">
            <v>7.4420000000000002</v>
          </cell>
          <cell r="CI151">
            <v>40038</v>
          </cell>
          <cell r="CJ151">
            <v>92.790999999999997</v>
          </cell>
          <cell r="CK151">
            <v>10.766999999999999</v>
          </cell>
          <cell r="CL151">
            <v>10.8</v>
          </cell>
          <cell r="CM151">
            <v>40038</v>
          </cell>
          <cell r="CN151">
            <v>149.727</v>
          </cell>
          <cell r="CO151">
            <v>7.016</v>
          </cell>
          <cell r="CP151">
            <v>7.016</v>
          </cell>
          <cell r="CQ151">
            <v>40038</v>
          </cell>
          <cell r="CR151">
            <v>132</v>
          </cell>
          <cell r="CS151">
            <v>7.4640000000000004</v>
          </cell>
          <cell r="CT151">
            <v>7.4640000000000004</v>
          </cell>
          <cell r="CU151">
            <v>40038</v>
          </cell>
          <cell r="CV151">
            <v>104.496</v>
          </cell>
          <cell r="CW151">
            <v>7.0060000000000002</v>
          </cell>
          <cell r="CX151">
            <v>7.04</v>
          </cell>
          <cell r="CY151">
            <v>40038</v>
          </cell>
          <cell r="CZ151">
            <v>109</v>
          </cell>
          <cell r="DA151">
            <v>6.1189999999999998</v>
          </cell>
          <cell r="DB151">
            <v>6.1189999999999998</v>
          </cell>
        </row>
        <row r="152">
          <cell r="D152">
            <v>40039</v>
          </cell>
          <cell r="E152" t="str">
            <v>#N/A N.A.</v>
          </cell>
          <cell r="F152" t="str">
            <v>#N/A N.A.</v>
          </cell>
          <cell r="G152" t="str">
            <v>#N/A N.A.</v>
          </cell>
          <cell r="H152">
            <v>40039</v>
          </cell>
          <cell r="I152" t="str">
            <v>#N/A N.A.</v>
          </cell>
          <cell r="J152" t="str">
            <v>#N/A N.A.</v>
          </cell>
          <cell r="K152" t="str">
            <v>#N/A N.A.</v>
          </cell>
          <cell r="L152">
            <v>40039</v>
          </cell>
          <cell r="M152" t="str">
            <v>#N/A N.A.</v>
          </cell>
          <cell r="N152" t="str">
            <v>#N/A N.A.</v>
          </cell>
          <cell r="O152" t="str">
            <v>#N/A N.A.</v>
          </cell>
          <cell r="P152">
            <v>40039</v>
          </cell>
          <cell r="Q152">
            <v>100.125</v>
          </cell>
          <cell r="R152">
            <v>-33.58</v>
          </cell>
          <cell r="S152">
            <v>52.280999999999999</v>
          </cell>
          <cell r="T152">
            <v>40039</v>
          </cell>
          <cell r="U152">
            <v>102.7825</v>
          </cell>
          <cell r="V152">
            <v>6.6820000000000004</v>
          </cell>
          <cell r="W152">
            <v>6.7320000000000002</v>
          </cell>
          <cell r="X152">
            <v>40039</v>
          </cell>
          <cell r="Y152">
            <v>108.25</v>
          </cell>
          <cell r="Z152">
            <v>1.1419999999999999</v>
          </cell>
          <cell r="AA152">
            <v>1.1419999999999999</v>
          </cell>
          <cell r="AB152">
            <v>40039</v>
          </cell>
          <cell r="AC152">
            <v>107.658</v>
          </cell>
          <cell r="AD152">
            <v>4.8259999999999996</v>
          </cell>
          <cell r="AE152">
            <v>4.9509999999999996</v>
          </cell>
          <cell r="AF152">
            <v>40039</v>
          </cell>
          <cell r="AG152">
            <v>115.032</v>
          </cell>
          <cell r="AH152">
            <v>2.7229999999999999</v>
          </cell>
          <cell r="AI152">
            <v>2.843</v>
          </cell>
          <cell r="AJ152">
            <v>40039</v>
          </cell>
          <cell r="AK152">
            <v>116.25</v>
          </cell>
          <cell r="AL152">
            <v>3.0070000000000001</v>
          </cell>
          <cell r="AM152">
            <v>3.0070000000000001</v>
          </cell>
          <cell r="AN152">
            <v>40039</v>
          </cell>
          <cell r="AO152">
            <v>122</v>
          </cell>
          <cell r="AP152">
            <v>3.7989999999999999</v>
          </cell>
          <cell r="AQ152">
            <v>3.7989999999999999</v>
          </cell>
          <cell r="AU152">
            <v>40039</v>
          </cell>
          <cell r="AV152">
            <v>117</v>
          </cell>
          <cell r="AW152">
            <v>4.62</v>
          </cell>
          <cell r="AX152">
            <v>4.62</v>
          </cell>
          <cell r="AY152">
            <v>40039</v>
          </cell>
          <cell r="AZ152">
            <v>116.748</v>
          </cell>
          <cell r="BA152">
            <v>8.3979999999999997</v>
          </cell>
          <cell r="BB152">
            <v>8.41</v>
          </cell>
          <cell r="BC152">
            <v>40039</v>
          </cell>
          <cell r="BD152">
            <v>99.375</v>
          </cell>
          <cell r="BE152">
            <v>2.3370000000000002</v>
          </cell>
          <cell r="BF152">
            <v>2.3370000000000002</v>
          </cell>
          <cell r="BG152">
            <v>40039</v>
          </cell>
          <cell r="BH152">
            <v>110.71899999999999</v>
          </cell>
          <cell r="BI152">
            <v>6.64</v>
          </cell>
          <cell r="BJ152">
            <v>6.73</v>
          </cell>
          <cell r="BO152">
            <v>40039</v>
          </cell>
          <cell r="BP152">
            <v>118.839</v>
          </cell>
          <cell r="BQ152">
            <v>5.4370000000000003</v>
          </cell>
          <cell r="BR152">
            <v>5.4370000000000003</v>
          </cell>
          <cell r="BS152">
            <v>40039</v>
          </cell>
          <cell r="BT152">
            <v>109.5</v>
          </cell>
          <cell r="BU152">
            <v>5.7839999999999998</v>
          </cell>
          <cell r="BV152">
            <v>5.7839999999999998</v>
          </cell>
          <cell r="BW152">
            <v>40039</v>
          </cell>
          <cell r="BX152">
            <v>137.5</v>
          </cell>
          <cell r="BY152">
            <v>6.72</v>
          </cell>
          <cell r="BZ152">
            <v>6.72</v>
          </cell>
          <cell r="CA152">
            <v>40039</v>
          </cell>
          <cell r="CB152">
            <v>112.25</v>
          </cell>
          <cell r="CC152">
            <v>6.7949999999999999</v>
          </cell>
          <cell r="CD152">
            <v>6.7949999999999999</v>
          </cell>
          <cell r="CE152">
            <v>40039</v>
          </cell>
          <cell r="CF152">
            <v>109.71899999999999</v>
          </cell>
          <cell r="CG152">
            <v>7.3769999999999998</v>
          </cell>
          <cell r="CH152">
            <v>7.4249999999999998</v>
          </cell>
          <cell r="CI152">
            <v>40039</v>
          </cell>
          <cell r="CJ152">
            <v>92.790999999999997</v>
          </cell>
          <cell r="CK152">
            <v>10.766999999999999</v>
          </cell>
          <cell r="CL152">
            <v>10.8</v>
          </cell>
          <cell r="CM152">
            <v>40039</v>
          </cell>
          <cell r="CN152">
            <v>149.529</v>
          </cell>
          <cell r="CO152">
            <v>7.03</v>
          </cell>
          <cell r="CP152">
            <v>7.03</v>
          </cell>
          <cell r="CQ152">
            <v>40039</v>
          </cell>
          <cell r="CR152">
            <v>132.5</v>
          </cell>
          <cell r="CS152">
            <v>7.4269999999999996</v>
          </cell>
          <cell r="CT152">
            <v>7.4269999999999996</v>
          </cell>
          <cell r="CU152">
            <v>40039</v>
          </cell>
          <cell r="CV152">
            <v>104.373</v>
          </cell>
          <cell r="CW152">
            <v>7.016</v>
          </cell>
          <cell r="CX152">
            <v>7.0359999999999996</v>
          </cell>
          <cell r="CY152">
            <v>40039</v>
          </cell>
          <cell r="CZ152">
            <v>109</v>
          </cell>
          <cell r="DA152">
            <v>6.1189999999999998</v>
          </cell>
          <cell r="DB152">
            <v>6.1189999999999998</v>
          </cell>
        </row>
        <row r="153">
          <cell r="D153">
            <v>40040</v>
          </cell>
          <cell r="E153" t="str">
            <v>#N/A N.A.</v>
          </cell>
          <cell r="F153" t="str">
            <v>#N/A N.A.</v>
          </cell>
          <cell r="G153" t="str">
            <v>#N/A N.A.</v>
          </cell>
          <cell r="H153">
            <v>40040</v>
          </cell>
          <cell r="I153" t="str">
            <v>#N/A N.A.</v>
          </cell>
          <cell r="J153" t="str">
            <v>#N/A N.A.</v>
          </cell>
          <cell r="K153" t="str">
            <v>#N/A N.A.</v>
          </cell>
          <cell r="L153">
            <v>40040</v>
          </cell>
          <cell r="M153" t="str">
            <v>#N/A N.A.</v>
          </cell>
          <cell r="N153" t="str">
            <v>#N/A N.A.</v>
          </cell>
          <cell r="O153" t="str">
            <v>#N/A N.A.</v>
          </cell>
          <cell r="P153">
            <v>40040</v>
          </cell>
          <cell r="Q153">
            <v>100.125</v>
          </cell>
          <cell r="R153">
            <v>-33.58</v>
          </cell>
          <cell r="S153">
            <v>52.280999999999999</v>
          </cell>
          <cell r="T153">
            <v>40040</v>
          </cell>
          <cell r="U153">
            <v>102.7825</v>
          </cell>
          <cell r="V153">
            <v>6.6820000000000004</v>
          </cell>
          <cell r="W153">
            <v>6.7320000000000002</v>
          </cell>
          <cell r="X153">
            <v>40040</v>
          </cell>
          <cell r="Y153">
            <v>108.25</v>
          </cell>
          <cell r="Z153">
            <v>1.1419999999999999</v>
          </cell>
          <cell r="AA153">
            <v>1.1419999999999999</v>
          </cell>
          <cell r="AB153">
            <v>40040</v>
          </cell>
          <cell r="AC153">
            <v>107.658</v>
          </cell>
          <cell r="AD153">
            <v>4.8259999999999996</v>
          </cell>
          <cell r="AE153">
            <v>4.9509999999999996</v>
          </cell>
          <cell r="AF153">
            <v>40040</v>
          </cell>
          <cell r="AG153">
            <v>115.032</v>
          </cell>
          <cell r="AH153">
            <v>2.7229999999999999</v>
          </cell>
          <cell r="AI153">
            <v>2.843</v>
          </cell>
          <cell r="AJ153">
            <v>40040</v>
          </cell>
          <cell r="AK153">
            <v>116.25</v>
          </cell>
          <cell r="AL153">
            <v>3.0070000000000001</v>
          </cell>
          <cell r="AM153">
            <v>3.0070000000000001</v>
          </cell>
          <cell r="AN153">
            <v>40040</v>
          </cell>
          <cell r="AO153">
            <v>122</v>
          </cell>
          <cell r="AP153">
            <v>3.7989999999999999</v>
          </cell>
          <cell r="AQ153">
            <v>3.7989999999999999</v>
          </cell>
          <cell r="AU153">
            <v>40040</v>
          </cell>
          <cell r="AV153">
            <v>117</v>
          </cell>
          <cell r="AW153">
            <v>4.62</v>
          </cell>
          <cell r="AX153">
            <v>4.62</v>
          </cell>
          <cell r="AY153">
            <v>40040</v>
          </cell>
          <cell r="AZ153">
            <v>116.748</v>
          </cell>
          <cell r="BA153">
            <v>8.3979999999999997</v>
          </cell>
          <cell r="BB153">
            <v>8.41</v>
          </cell>
          <cell r="BC153">
            <v>40040</v>
          </cell>
          <cell r="BD153">
            <v>99.375</v>
          </cell>
          <cell r="BE153">
            <v>2.3370000000000002</v>
          </cell>
          <cell r="BF153">
            <v>2.3370000000000002</v>
          </cell>
          <cell r="BG153">
            <v>40040</v>
          </cell>
          <cell r="BH153">
            <v>110.71899999999999</v>
          </cell>
          <cell r="BI153">
            <v>6.64</v>
          </cell>
          <cell r="BJ153">
            <v>6.73</v>
          </cell>
          <cell r="BO153">
            <v>40040</v>
          </cell>
          <cell r="BP153">
            <v>118.839</v>
          </cell>
          <cell r="BQ153">
            <v>5.4370000000000003</v>
          </cell>
          <cell r="BR153">
            <v>5.4370000000000003</v>
          </cell>
          <cell r="BS153">
            <v>40040</v>
          </cell>
          <cell r="BT153">
            <v>109.5</v>
          </cell>
          <cell r="BU153">
            <v>5.7839999999999998</v>
          </cell>
          <cell r="BV153">
            <v>5.7839999999999998</v>
          </cell>
          <cell r="BW153">
            <v>40040</v>
          </cell>
          <cell r="BX153">
            <v>137.5</v>
          </cell>
          <cell r="BY153">
            <v>6.72</v>
          </cell>
          <cell r="BZ153">
            <v>6.72</v>
          </cell>
          <cell r="CA153">
            <v>40040</v>
          </cell>
          <cell r="CB153">
            <v>112.25</v>
          </cell>
          <cell r="CC153">
            <v>6.7949999999999999</v>
          </cell>
          <cell r="CD153">
            <v>6.7949999999999999</v>
          </cell>
          <cell r="CE153">
            <v>40040</v>
          </cell>
          <cell r="CF153">
            <v>109.71899999999999</v>
          </cell>
          <cell r="CG153">
            <v>7.3769999999999998</v>
          </cell>
          <cell r="CH153">
            <v>7.4249999999999998</v>
          </cell>
          <cell r="CI153">
            <v>40040</v>
          </cell>
          <cell r="CJ153">
            <v>92.790999999999997</v>
          </cell>
          <cell r="CK153">
            <v>10.766999999999999</v>
          </cell>
          <cell r="CL153">
            <v>10.8</v>
          </cell>
          <cell r="CM153">
            <v>40040</v>
          </cell>
          <cell r="CN153">
            <v>149.529</v>
          </cell>
          <cell r="CO153">
            <v>7.03</v>
          </cell>
          <cell r="CP153">
            <v>7.03</v>
          </cell>
          <cell r="CQ153">
            <v>40040</v>
          </cell>
          <cell r="CR153">
            <v>132.5</v>
          </cell>
          <cell r="CS153">
            <v>7.4269999999999996</v>
          </cell>
          <cell r="CT153">
            <v>7.4269999999999996</v>
          </cell>
          <cell r="CU153">
            <v>40040</v>
          </cell>
          <cell r="CV153">
            <v>104.373</v>
          </cell>
          <cell r="CW153">
            <v>7.016</v>
          </cell>
          <cell r="CX153">
            <v>7.0359999999999996</v>
          </cell>
          <cell r="CY153">
            <v>40040</v>
          </cell>
          <cell r="CZ153">
            <v>109</v>
          </cell>
          <cell r="DA153">
            <v>6.1189999999999998</v>
          </cell>
          <cell r="DB153">
            <v>6.1189999999999998</v>
          </cell>
        </row>
        <row r="154">
          <cell r="D154">
            <v>40041</v>
          </cell>
          <cell r="E154" t="str">
            <v>#N/A N.A.</v>
          </cell>
          <cell r="F154" t="str">
            <v>#N/A N.A.</v>
          </cell>
          <cell r="G154" t="str">
            <v>#N/A N.A.</v>
          </cell>
          <cell r="H154">
            <v>40041</v>
          </cell>
          <cell r="I154" t="str">
            <v>#N/A N.A.</v>
          </cell>
          <cell r="J154" t="str">
            <v>#N/A N.A.</v>
          </cell>
          <cell r="K154" t="str">
            <v>#N/A N.A.</v>
          </cell>
          <cell r="L154">
            <v>40041</v>
          </cell>
          <cell r="M154" t="str">
            <v>#N/A N.A.</v>
          </cell>
          <cell r="N154" t="str">
            <v>#N/A N.A.</v>
          </cell>
          <cell r="O154" t="str">
            <v>#N/A N.A.</v>
          </cell>
          <cell r="P154">
            <v>40041</v>
          </cell>
          <cell r="Q154">
            <v>100.125</v>
          </cell>
          <cell r="R154">
            <v>-33.58</v>
          </cell>
          <cell r="S154">
            <v>52.280999999999999</v>
          </cell>
          <cell r="T154">
            <v>40041</v>
          </cell>
          <cell r="U154">
            <v>102.7825</v>
          </cell>
          <cell r="V154">
            <v>6.6820000000000004</v>
          </cell>
          <cell r="W154">
            <v>6.7320000000000002</v>
          </cell>
          <cell r="X154">
            <v>40041</v>
          </cell>
          <cell r="Y154">
            <v>108.25</v>
          </cell>
          <cell r="Z154">
            <v>1.1419999999999999</v>
          </cell>
          <cell r="AA154">
            <v>1.1419999999999999</v>
          </cell>
          <cell r="AB154">
            <v>40041</v>
          </cell>
          <cell r="AC154">
            <v>107.658</v>
          </cell>
          <cell r="AD154">
            <v>4.8259999999999996</v>
          </cell>
          <cell r="AE154">
            <v>4.9509999999999996</v>
          </cell>
          <cell r="AF154">
            <v>40041</v>
          </cell>
          <cell r="AG154">
            <v>115.032</v>
          </cell>
          <cell r="AH154">
            <v>2.7229999999999999</v>
          </cell>
          <cell r="AI154">
            <v>2.843</v>
          </cell>
          <cell r="AJ154">
            <v>40041</v>
          </cell>
          <cell r="AK154">
            <v>116.25</v>
          </cell>
          <cell r="AL154">
            <v>3.0070000000000001</v>
          </cell>
          <cell r="AM154">
            <v>3.0070000000000001</v>
          </cell>
          <cell r="AN154">
            <v>40041</v>
          </cell>
          <cell r="AO154">
            <v>122</v>
          </cell>
          <cell r="AP154">
            <v>3.7989999999999999</v>
          </cell>
          <cell r="AQ154">
            <v>3.7989999999999999</v>
          </cell>
          <cell r="AU154">
            <v>40041</v>
          </cell>
          <cell r="AV154">
            <v>117</v>
          </cell>
          <cell r="AW154">
            <v>4.62</v>
          </cell>
          <cell r="AX154">
            <v>4.62</v>
          </cell>
          <cell r="AY154">
            <v>40041</v>
          </cell>
          <cell r="AZ154">
            <v>116.748</v>
          </cell>
          <cell r="BA154">
            <v>8.3979999999999997</v>
          </cell>
          <cell r="BB154">
            <v>8.41</v>
          </cell>
          <cell r="BC154">
            <v>40041</v>
          </cell>
          <cell r="BD154">
            <v>99.375</v>
          </cell>
          <cell r="BE154">
            <v>2.3370000000000002</v>
          </cell>
          <cell r="BF154">
            <v>2.3370000000000002</v>
          </cell>
          <cell r="BG154">
            <v>40041</v>
          </cell>
          <cell r="BH154">
            <v>110.71899999999999</v>
          </cell>
          <cell r="BI154">
            <v>6.64</v>
          </cell>
          <cell r="BJ154">
            <v>6.73</v>
          </cell>
          <cell r="BO154">
            <v>40041</v>
          </cell>
          <cell r="BP154">
            <v>118.839</v>
          </cell>
          <cell r="BQ154">
            <v>5.4370000000000003</v>
          </cell>
          <cell r="BR154">
            <v>5.4370000000000003</v>
          </cell>
          <cell r="BS154">
            <v>40041</v>
          </cell>
          <cell r="BT154">
            <v>109.5</v>
          </cell>
          <cell r="BU154">
            <v>5.7839999999999998</v>
          </cell>
          <cell r="BV154">
            <v>5.7839999999999998</v>
          </cell>
          <cell r="BW154">
            <v>40041</v>
          </cell>
          <cell r="BX154">
            <v>137.5</v>
          </cell>
          <cell r="BY154">
            <v>6.72</v>
          </cell>
          <cell r="BZ154">
            <v>6.72</v>
          </cell>
          <cell r="CA154">
            <v>40041</v>
          </cell>
          <cell r="CB154">
            <v>112.25</v>
          </cell>
          <cell r="CC154">
            <v>6.7949999999999999</v>
          </cell>
          <cell r="CD154">
            <v>6.7949999999999999</v>
          </cell>
          <cell r="CE154">
            <v>40041</v>
          </cell>
          <cell r="CF154">
            <v>109.71899999999999</v>
          </cell>
          <cell r="CG154">
            <v>7.3769999999999998</v>
          </cell>
          <cell r="CH154">
            <v>7.4249999999999998</v>
          </cell>
          <cell r="CI154">
            <v>40041</v>
          </cell>
          <cell r="CJ154">
            <v>92.790999999999997</v>
          </cell>
          <cell r="CK154">
            <v>10.766999999999999</v>
          </cell>
          <cell r="CL154">
            <v>10.8</v>
          </cell>
          <cell r="CM154">
            <v>40041</v>
          </cell>
          <cell r="CN154">
            <v>149.529</v>
          </cell>
          <cell r="CO154">
            <v>7.03</v>
          </cell>
          <cell r="CP154">
            <v>7.03</v>
          </cell>
          <cell r="CQ154">
            <v>40041</v>
          </cell>
          <cell r="CR154">
            <v>132.5</v>
          </cell>
          <cell r="CS154">
            <v>7.4269999999999996</v>
          </cell>
          <cell r="CT154">
            <v>7.4269999999999996</v>
          </cell>
          <cell r="CU154">
            <v>40041</v>
          </cell>
          <cell r="CV154">
            <v>104.373</v>
          </cell>
          <cell r="CW154">
            <v>7.016</v>
          </cell>
          <cell r="CX154">
            <v>7.0359999999999996</v>
          </cell>
          <cell r="CY154">
            <v>40041</v>
          </cell>
          <cell r="CZ154">
            <v>109</v>
          </cell>
          <cell r="DA154">
            <v>6.1189999999999998</v>
          </cell>
          <cell r="DB154">
            <v>6.1189999999999998</v>
          </cell>
        </row>
        <row r="155">
          <cell r="D155">
            <v>40042</v>
          </cell>
          <cell r="E155" t="str">
            <v>#N/A N.A.</v>
          </cell>
          <cell r="F155" t="str">
            <v>#N/A N.A.</v>
          </cell>
          <cell r="G155" t="str">
            <v>#N/A N.A.</v>
          </cell>
          <cell r="H155">
            <v>40042</v>
          </cell>
          <cell r="I155" t="str">
            <v>#N/A N.A.</v>
          </cell>
          <cell r="J155" t="str">
            <v>#N/A N.A.</v>
          </cell>
          <cell r="K155" t="str">
            <v>#N/A N.A.</v>
          </cell>
          <cell r="L155">
            <v>40042</v>
          </cell>
          <cell r="M155" t="str">
            <v>#N/A N.A.</v>
          </cell>
          <cell r="N155" t="str">
            <v>#N/A N.A.</v>
          </cell>
          <cell r="O155" t="str">
            <v>#N/A N.A.</v>
          </cell>
          <cell r="P155">
            <v>40042</v>
          </cell>
          <cell r="Q155">
            <v>100.125</v>
          </cell>
          <cell r="R155">
            <v>-33.58</v>
          </cell>
          <cell r="S155">
            <v>52.280999999999999</v>
          </cell>
          <cell r="T155">
            <v>40042</v>
          </cell>
          <cell r="U155">
            <v>102.7825</v>
          </cell>
          <cell r="V155">
            <v>6.6820000000000004</v>
          </cell>
          <cell r="W155">
            <v>6.7320000000000002</v>
          </cell>
          <cell r="X155">
            <v>40042</v>
          </cell>
          <cell r="Y155">
            <v>110.75</v>
          </cell>
          <cell r="Z155">
            <v>-1.502</v>
          </cell>
          <cell r="AA155">
            <v>-1.502</v>
          </cell>
          <cell r="AB155">
            <v>40042</v>
          </cell>
          <cell r="AC155">
            <v>107.706</v>
          </cell>
          <cell r="AD155">
            <v>4.79</v>
          </cell>
          <cell r="AE155">
            <v>4.9119999999999999</v>
          </cell>
          <cell r="AF155">
            <v>40042</v>
          </cell>
          <cell r="AG155">
            <v>114.988</v>
          </cell>
          <cell r="AH155">
            <v>2.734</v>
          </cell>
          <cell r="AI155">
            <v>2.8540000000000001</v>
          </cell>
          <cell r="AJ155">
            <v>40042</v>
          </cell>
          <cell r="AK155">
            <v>116</v>
          </cell>
          <cell r="AL155">
            <v>3.0979999999999999</v>
          </cell>
          <cell r="AM155">
            <v>3.0979999999999999</v>
          </cell>
          <cell r="AN155">
            <v>40042</v>
          </cell>
          <cell r="AO155">
            <v>122</v>
          </cell>
          <cell r="AP155">
            <v>3.7949999999999999</v>
          </cell>
          <cell r="AQ155">
            <v>3.7949999999999999</v>
          </cell>
          <cell r="AU155">
            <v>40042</v>
          </cell>
          <cell r="AV155">
            <v>117</v>
          </cell>
          <cell r="AW155">
            <v>4.6180000000000003</v>
          </cell>
          <cell r="AX155">
            <v>4.6180000000000003</v>
          </cell>
          <cell r="AY155">
            <v>40042</v>
          </cell>
          <cell r="AZ155">
            <v>116.74299999999999</v>
          </cell>
          <cell r="BA155">
            <v>8.3990000000000009</v>
          </cell>
          <cell r="BB155">
            <v>8.4109999999999996</v>
          </cell>
          <cell r="BC155">
            <v>40042</v>
          </cell>
          <cell r="BD155">
            <v>98.75</v>
          </cell>
          <cell r="BE155">
            <v>2.4460000000000002</v>
          </cell>
          <cell r="BF155">
            <v>2.4460000000000002</v>
          </cell>
          <cell r="BG155">
            <v>40042</v>
          </cell>
          <cell r="BH155">
            <v>110.699</v>
          </cell>
          <cell r="BI155">
            <v>6.6420000000000003</v>
          </cell>
          <cell r="BJ155">
            <v>6.7329999999999997</v>
          </cell>
          <cell r="BO155">
            <v>40042</v>
          </cell>
          <cell r="BP155">
            <v>118.852</v>
          </cell>
          <cell r="BQ155">
            <v>5.4340000000000002</v>
          </cell>
          <cell r="BR155">
            <v>5.4340000000000002</v>
          </cell>
          <cell r="BS155">
            <v>40042</v>
          </cell>
          <cell r="BT155">
            <v>110.1</v>
          </cell>
          <cell r="BU155">
            <v>5.6890000000000001</v>
          </cell>
          <cell r="BV155">
            <v>5.6890000000000001</v>
          </cell>
          <cell r="BW155">
            <v>40042</v>
          </cell>
          <cell r="BX155">
            <v>134</v>
          </cell>
          <cell r="BY155">
            <v>7.1040000000000001</v>
          </cell>
          <cell r="BZ155">
            <v>7.1040000000000001</v>
          </cell>
          <cell r="CA155">
            <v>40042</v>
          </cell>
          <cell r="CB155">
            <v>112.25</v>
          </cell>
          <cell r="CC155">
            <v>6.7949999999999999</v>
          </cell>
          <cell r="CD155">
            <v>6.7949999999999999</v>
          </cell>
          <cell r="CE155">
            <v>40042</v>
          </cell>
          <cell r="CF155">
            <v>109.60299999999999</v>
          </cell>
          <cell r="CG155">
            <v>7.3879999999999999</v>
          </cell>
          <cell r="CH155">
            <v>7.4359999999999999</v>
          </cell>
          <cell r="CI155">
            <v>40042</v>
          </cell>
          <cell r="CJ155">
            <v>92.790999999999997</v>
          </cell>
          <cell r="CK155">
            <v>10.766999999999999</v>
          </cell>
          <cell r="CL155">
            <v>10.8</v>
          </cell>
          <cell r="CM155">
            <v>40042</v>
          </cell>
          <cell r="CN155">
            <v>149.51</v>
          </cell>
          <cell r="CO155">
            <v>7.0309999999999997</v>
          </cell>
          <cell r="CP155">
            <v>7.0309999999999997</v>
          </cell>
          <cell r="CQ155">
            <v>40042</v>
          </cell>
          <cell r="CR155">
            <v>132.5</v>
          </cell>
          <cell r="CS155">
            <v>7.4269999999999996</v>
          </cell>
          <cell r="CT155">
            <v>7.4269999999999996</v>
          </cell>
          <cell r="CU155">
            <v>40042</v>
          </cell>
          <cell r="CV155">
            <v>104.211</v>
          </cell>
          <cell r="CW155">
            <v>7.0289999999999999</v>
          </cell>
          <cell r="CX155">
            <v>7.0490000000000004</v>
          </cell>
          <cell r="CY155">
            <v>40042</v>
          </cell>
          <cell r="CZ155">
            <v>109</v>
          </cell>
          <cell r="DA155">
            <v>6.1180000000000003</v>
          </cell>
          <cell r="DB155">
            <v>6.1180000000000003</v>
          </cell>
        </row>
        <row r="156">
          <cell r="D156">
            <v>40043</v>
          </cell>
          <cell r="E156" t="str">
            <v>#N/A N.A.</v>
          </cell>
          <cell r="F156" t="str">
            <v>#N/A N.A.</v>
          </cell>
          <cell r="G156" t="str">
            <v>#N/A N.A.</v>
          </cell>
          <cell r="H156">
            <v>40043</v>
          </cell>
          <cell r="I156" t="str">
            <v>#N/A N.A.</v>
          </cell>
          <cell r="J156" t="str">
            <v>#N/A N.A.</v>
          </cell>
          <cell r="K156" t="str">
            <v>#N/A N.A.</v>
          </cell>
          <cell r="L156">
            <v>40043</v>
          </cell>
          <cell r="M156" t="str">
            <v>#N/A N.A.</v>
          </cell>
          <cell r="N156" t="str">
            <v>#N/A N.A.</v>
          </cell>
          <cell r="O156" t="str">
            <v>#N/A N.A.</v>
          </cell>
          <cell r="P156">
            <v>40043</v>
          </cell>
          <cell r="Q156">
            <v>100.125</v>
          </cell>
          <cell r="R156">
            <v>-33.58</v>
          </cell>
          <cell r="S156">
            <v>52.280999999999999</v>
          </cell>
          <cell r="T156">
            <v>40043</v>
          </cell>
          <cell r="U156">
            <v>102.7825</v>
          </cell>
          <cell r="V156">
            <v>6.6820000000000004</v>
          </cell>
          <cell r="W156">
            <v>6.7320000000000002</v>
          </cell>
          <cell r="X156">
            <v>40043</v>
          </cell>
          <cell r="Y156">
            <v>108.25</v>
          </cell>
          <cell r="Z156">
            <v>1.087</v>
          </cell>
          <cell r="AA156">
            <v>1.087</v>
          </cell>
          <cell r="AB156">
            <v>40043</v>
          </cell>
          <cell r="AC156">
            <v>107.598</v>
          </cell>
          <cell r="AD156">
            <v>4.8479999999999999</v>
          </cell>
          <cell r="AE156">
            <v>4.9729999999999999</v>
          </cell>
          <cell r="AF156">
            <v>40043</v>
          </cell>
          <cell r="AG156">
            <v>115.032</v>
          </cell>
          <cell r="AH156">
            <v>2.6989999999999998</v>
          </cell>
          <cell r="AI156">
            <v>2.819</v>
          </cell>
          <cell r="AJ156">
            <v>40043</v>
          </cell>
          <cell r="AK156">
            <v>116</v>
          </cell>
          <cell r="AL156">
            <v>3.0910000000000002</v>
          </cell>
          <cell r="AM156">
            <v>3.0910000000000002</v>
          </cell>
          <cell r="AN156">
            <v>40043</v>
          </cell>
          <cell r="AO156">
            <v>122</v>
          </cell>
          <cell r="AP156">
            <v>3.79</v>
          </cell>
          <cell r="AQ156">
            <v>3.79</v>
          </cell>
          <cell r="AU156">
            <v>40043</v>
          </cell>
          <cell r="AV156">
            <v>116.5</v>
          </cell>
          <cell r="AW156">
            <v>4.7140000000000004</v>
          </cell>
          <cell r="AX156">
            <v>4.7140000000000004</v>
          </cell>
          <cell r="AY156">
            <v>40043</v>
          </cell>
          <cell r="AZ156">
            <v>116.73699999999999</v>
          </cell>
          <cell r="BA156">
            <v>8.3990000000000009</v>
          </cell>
          <cell r="BB156">
            <v>8.4109999999999996</v>
          </cell>
          <cell r="BC156">
            <v>40043</v>
          </cell>
          <cell r="BD156">
            <v>98.75</v>
          </cell>
          <cell r="BE156">
            <v>2.44</v>
          </cell>
          <cell r="BF156">
            <v>2.44</v>
          </cell>
          <cell r="BG156">
            <v>40043</v>
          </cell>
          <cell r="BH156">
            <v>110.66200000000001</v>
          </cell>
          <cell r="BI156">
            <v>6.6479999999999997</v>
          </cell>
          <cell r="BJ156">
            <v>6.7389999999999999</v>
          </cell>
          <cell r="BO156">
            <v>40043</v>
          </cell>
          <cell r="BP156">
            <v>118.84099999999999</v>
          </cell>
          <cell r="BQ156">
            <v>5.4340000000000002</v>
          </cell>
          <cell r="BR156">
            <v>5.4340000000000002</v>
          </cell>
          <cell r="BS156">
            <v>40043</v>
          </cell>
          <cell r="BT156">
            <v>110.3</v>
          </cell>
          <cell r="BU156">
            <v>5.657</v>
          </cell>
          <cell r="BV156">
            <v>5.657</v>
          </cell>
          <cell r="BW156">
            <v>40043</v>
          </cell>
          <cell r="BX156">
            <v>137.5</v>
          </cell>
          <cell r="BY156">
            <v>6.718</v>
          </cell>
          <cell r="BZ156">
            <v>6.718</v>
          </cell>
          <cell r="CA156">
            <v>40043</v>
          </cell>
          <cell r="CB156">
            <v>112.25</v>
          </cell>
          <cell r="CC156">
            <v>6.7949999999999999</v>
          </cell>
          <cell r="CD156">
            <v>6.7949999999999999</v>
          </cell>
          <cell r="CE156">
            <v>40043</v>
          </cell>
          <cell r="CF156">
            <v>109.884</v>
          </cell>
          <cell r="CG156">
            <v>7.3609999999999998</v>
          </cell>
          <cell r="CH156">
            <v>7.4089999999999998</v>
          </cell>
          <cell r="CI156">
            <v>40043</v>
          </cell>
          <cell r="CJ156">
            <v>92.790999999999997</v>
          </cell>
          <cell r="CK156">
            <v>10.766999999999999</v>
          </cell>
          <cell r="CL156">
            <v>10.8</v>
          </cell>
          <cell r="CM156">
            <v>40043</v>
          </cell>
          <cell r="CN156">
            <v>149.459</v>
          </cell>
          <cell r="CO156">
            <v>7.0350000000000001</v>
          </cell>
          <cell r="CP156">
            <v>7.0350000000000001</v>
          </cell>
          <cell r="CQ156">
            <v>40043</v>
          </cell>
          <cell r="CR156">
            <v>132.5</v>
          </cell>
          <cell r="CS156">
            <v>7.4269999999999996</v>
          </cell>
          <cell r="CT156">
            <v>7.4269999999999996</v>
          </cell>
          <cell r="CU156">
            <v>40043</v>
          </cell>
          <cell r="CV156">
            <v>105.408</v>
          </cell>
          <cell r="CW156">
            <v>6.9340000000000002</v>
          </cell>
          <cell r="CX156">
            <v>6.9740000000000002</v>
          </cell>
          <cell r="CY156">
            <v>40043</v>
          </cell>
          <cell r="CZ156">
            <v>109</v>
          </cell>
          <cell r="DA156">
            <v>6.1180000000000003</v>
          </cell>
          <cell r="DB156">
            <v>6.1180000000000003</v>
          </cell>
        </row>
        <row r="157">
          <cell r="D157">
            <v>40044</v>
          </cell>
          <cell r="E157" t="str">
            <v>#N/A N.A.</v>
          </cell>
          <cell r="F157" t="str">
            <v>#N/A N.A.</v>
          </cell>
          <cell r="G157" t="str">
            <v>#N/A N.A.</v>
          </cell>
          <cell r="H157">
            <v>40044</v>
          </cell>
          <cell r="I157" t="str">
            <v>#N/A N.A.</v>
          </cell>
          <cell r="J157" t="str">
            <v>#N/A N.A.</v>
          </cell>
          <cell r="K157" t="str">
            <v>#N/A N.A.</v>
          </cell>
          <cell r="L157">
            <v>40044</v>
          </cell>
          <cell r="M157" t="str">
            <v>#N/A N.A.</v>
          </cell>
          <cell r="N157" t="str">
            <v>#N/A N.A.</v>
          </cell>
          <cell r="O157" t="str">
            <v>#N/A N.A.</v>
          </cell>
          <cell r="P157">
            <v>40044</v>
          </cell>
          <cell r="Q157">
            <v>100.125</v>
          </cell>
          <cell r="R157">
            <v>-33.58</v>
          </cell>
          <cell r="S157">
            <v>52.280999999999999</v>
          </cell>
          <cell r="T157">
            <v>40044</v>
          </cell>
          <cell r="U157">
            <v>102.7825</v>
          </cell>
          <cell r="V157">
            <v>6.6820000000000004</v>
          </cell>
          <cell r="W157">
            <v>6.7320000000000002</v>
          </cell>
          <cell r="X157">
            <v>40044</v>
          </cell>
          <cell r="Y157">
            <v>108.25</v>
          </cell>
          <cell r="Z157">
            <v>1.004</v>
          </cell>
          <cell r="AA157">
            <v>1.004</v>
          </cell>
          <cell r="AB157">
            <v>40044</v>
          </cell>
          <cell r="AC157">
            <v>107.578</v>
          </cell>
          <cell r="AD157">
            <v>4.8369999999999997</v>
          </cell>
          <cell r="AE157">
            <v>4.9619999999999997</v>
          </cell>
          <cell r="AF157">
            <v>40044</v>
          </cell>
          <cell r="AG157">
            <v>114.944</v>
          </cell>
          <cell r="AH157">
            <v>2.7090000000000001</v>
          </cell>
          <cell r="AI157">
            <v>2.8289999999999997</v>
          </cell>
          <cell r="AJ157">
            <v>40044</v>
          </cell>
          <cell r="AK157">
            <v>116</v>
          </cell>
          <cell r="AL157">
            <v>3.07</v>
          </cell>
          <cell r="AM157">
            <v>3.07</v>
          </cell>
          <cell r="AN157">
            <v>40044</v>
          </cell>
          <cell r="AO157">
            <v>120</v>
          </cell>
          <cell r="AP157">
            <v>4.3419999999999996</v>
          </cell>
          <cell r="AQ157">
            <v>4.3419999999999996</v>
          </cell>
          <cell r="AU157">
            <v>40044</v>
          </cell>
          <cell r="AV157">
            <v>116</v>
          </cell>
          <cell r="AW157">
            <v>4.8079999999999998</v>
          </cell>
          <cell r="AX157">
            <v>4.8079999999999998</v>
          </cell>
          <cell r="AY157">
            <v>40044</v>
          </cell>
          <cell r="AZ157">
            <v>116.875</v>
          </cell>
          <cell r="BA157">
            <v>8.3699999999999992</v>
          </cell>
          <cell r="BB157">
            <v>8.3819999999999997</v>
          </cell>
          <cell r="BC157">
            <v>40044</v>
          </cell>
          <cell r="BD157">
            <v>98.25</v>
          </cell>
          <cell r="BE157">
            <v>2.5209999999999999</v>
          </cell>
          <cell r="BF157">
            <v>2.5209999999999999</v>
          </cell>
          <cell r="BG157">
            <v>40044</v>
          </cell>
          <cell r="BH157">
            <v>110.64700000000001</v>
          </cell>
          <cell r="BI157">
            <v>6.649</v>
          </cell>
          <cell r="BJ157">
            <v>6.74</v>
          </cell>
          <cell r="BO157">
            <v>40044</v>
          </cell>
          <cell r="BP157">
            <v>118.98699999999999</v>
          </cell>
          <cell r="BQ157">
            <v>5.4089999999999998</v>
          </cell>
          <cell r="BR157">
            <v>5.4089999999999998</v>
          </cell>
          <cell r="BS157">
            <v>40044</v>
          </cell>
          <cell r="BT157">
            <v>111</v>
          </cell>
          <cell r="BU157">
            <v>5.5460000000000003</v>
          </cell>
          <cell r="BV157">
            <v>5.5460000000000003</v>
          </cell>
          <cell r="BW157">
            <v>40044</v>
          </cell>
          <cell r="BX157">
            <v>137.5</v>
          </cell>
          <cell r="BY157">
            <v>6.7160000000000002</v>
          </cell>
          <cell r="BZ157">
            <v>6.7160000000000002</v>
          </cell>
          <cell r="CA157">
            <v>40044</v>
          </cell>
          <cell r="CB157">
            <v>112.5</v>
          </cell>
          <cell r="CC157">
            <v>6.77</v>
          </cell>
          <cell r="CD157">
            <v>6.77</v>
          </cell>
          <cell r="CE157">
            <v>40044</v>
          </cell>
          <cell r="CF157">
            <v>110.09099999999999</v>
          </cell>
          <cell r="CG157">
            <v>7.3410000000000002</v>
          </cell>
          <cell r="CH157">
            <v>7.3879999999999999</v>
          </cell>
          <cell r="CI157">
            <v>40044</v>
          </cell>
          <cell r="CJ157">
            <v>92.790999999999997</v>
          </cell>
          <cell r="CK157">
            <v>10.766999999999999</v>
          </cell>
          <cell r="CL157">
            <v>10.8</v>
          </cell>
          <cell r="CM157">
            <v>40044</v>
          </cell>
          <cell r="CN157">
            <v>149.46100000000001</v>
          </cell>
          <cell r="CO157">
            <v>7.0339999999999998</v>
          </cell>
          <cell r="CP157">
            <v>7.0339999999999998</v>
          </cell>
          <cell r="CQ157">
            <v>40044</v>
          </cell>
          <cell r="CR157">
            <v>135.25</v>
          </cell>
          <cell r="CS157">
            <v>7.23</v>
          </cell>
          <cell r="CT157">
            <v>7.23</v>
          </cell>
          <cell r="CU157">
            <v>40044</v>
          </cell>
          <cell r="CV157">
            <v>105.572</v>
          </cell>
          <cell r="CW157">
            <v>6.9219999999999997</v>
          </cell>
          <cell r="CX157">
            <v>6.931</v>
          </cell>
          <cell r="CY157">
            <v>40044</v>
          </cell>
          <cell r="CZ157">
            <v>110</v>
          </cell>
          <cell r="DA157">
            <v>5.9859999999999998</v>
          </cell>
          <cell r="DB157">
            <v>5.9859999999999998</v>
          </cell>
        </row>
        <row r="158">
          <cell r="D158">
            <v>40045</v>
          </cell>
          <cell r="E158" t="str">
            <v>#N/A N.A.</v>
          </cell>
          <cell r="F158" t="str">
            <v>#N/A N.A.</v>
          </cell>
          <cell r="G158" t="str">
            <v>#N/A N.A.</v>
          </cell>
          <cell r="H158">
            <v>40045</v>
          </cell>
          <cell r="I158" t="str">
            <v>#N/A N.A.</v>
          </cell>
          <cell r="J158" t="str">
            <v>#N/A N.A.</v>
          </cell>
          <cell r="K158" t="str">
            <v>#N/A N.A.</v>
          </cell>
          <cell r="L158">
            <v>40045</v>
          </cell>
          <cell r="M158" t="str">
            <v>#N/A N.A.</v>
          </cell>
          <cell r="N158" t="str">
            <v>#N/A N.A.</v>
          </cell>
          <cell r="O158" t="str">
            <v>#N/A N.A.</v>
          </cell>
          <cell r="P158">
            <v>40045</v>
          </cell>
          <cell r="Q158">
            <v>100.125</v>
          </cell>
          <cell r="R158">
            <v>-33.58</v>
          </cell>
          <cell r="S158">
            <v>52.280999999999999</v>
          </cell>
          <cell r="T158">
            <v>40045</v>
          </cell>
          <cell r="U158">
            <v>102.7825</v>
          </cell>
          <cell r="V158">
            <v>6.6820000000000004</v>
          </cell>
          <cell r="W158">
            <v>6.7320000000000002</v>
          </cell>
          <cell r="X158">
            <v>40045</v>
          </cell>
          <cell r="Y158">
            <v>108.25</v>
          </cell>
          <cell r="Z158">
            <v>0.97499999999999998</v>
          </cell>
          <cell r="AA158">
            <v>0.97499999999999998</v>
          </cell>
          <cell r="AB158">
            <v>40045</v>
          </cell>
          <cell r="AC158">
            <v>107.691</v>
          </cell>
          <cell r="AD158">
            <v>4.7610000000000001</v>
          </cell>
          <cell r="AE158">
            <v>4.883</v>
          </cell>
          <cell r="AF158">
            <v>40045</v>
          </cell>
          <cell r="AG158">
            <v>114.928</v>
          </cell>
          <cell r="AH158">
            <v>2.706</v>
          </cell>
          <cell r="AI158">
            <v>2.8260000000000001</v>
          </cell>
          <cell r="AJ158">
            <v>40045</v>
          </cell>
          <cell r="AK158">
            <v>115.9</v>
          </cell>
          <cell r="AL158">
            <v>3.1019999999999999</v>
          </cell>
          <cell r="AM158">
            <v>3.1019999999999999</v>
          </cell>
          <cell r="AN158">
            <v>40045</v>
          </cell>
          <cell r="AO158">
            <v>121.489</v>
          </cell>
          <cell r="AP158">
            <v>3.915</v>
          </cell>
          <cell r="AQ158">
            <v>3.915</v>
          </cell>
          <cell r="AU158">
            <v>40045</v>
          </cell>
          <cell r="AV158">
            <v>115.5</v>
          </cell>
          <cell r="AW158">
            <v>4.9050000000000002</v>
          </cell>
          <cell r="AX158">
            <v>4.9050000000000002</v>
          </cell>
          <cell r="AY158">
            <v>40045</v>
          </cell>
          <cell r="AZ158">
            <v>116.88800000000001</v>
          </cell>
          <cell r="BA158">
            <v>8.3659999999999997</v>
          </cell>
          <cell r="BB158">
            <v>8.3780000000000001</v>
          </cell>
          <cell r="BC158">
            <v>40045</v>
          </cell>
          <cell r="BD158">
            <v>97.75</v>
          </cell>
          <cell r="BE158">
            <v>2.597</v>
          </cell>
          <cell r="BF158">
            <v>2.597</v>
          </cell>
          <cell r="BG158">
            <v>40045</v>
          </cell>
          <cell r="BH158">
            <v>112.294</v>
          </cell>
          <cell r="BI158">
            <v>6.3529999999999998</v>
          </cell>
          <cell r="BJ158">
            <v>6.4420000000000002</v>
          </cell>
          <cell r="BO158">
            <v>40045</v>
          </cell>
          <cell r="BP158">
            <v>118.801</v>
          </cell>
          <cell r="BQ158">
            <v>5.4370000000000003</v>
          </cell>
          <cell r="BR158">
            <v>5.4370000000000003</v>
          </cell>
          <cell r="BS158">
            <v>40045</v>
          </cell>
          <cell r="BT158">
            <v>111.47</v>
          </cell>
          <cell r="BU158">
            <v>5.4729999999999999</v>
          </cell>
          <cell r="BV158">
            <v>5.4729999999999999</v>
          </cell>
          <cell r="BW158">
            <v>40045</v>
          </cell>
          <cell r="BX158">
            <v>137.75</v>
          </cell>
          <cell r="BY158">
            <v>6.6879999999999997</v>
          </cell>
          <cell r="BZ158">
            <v>6.6879999999999997</v>
          </cell>
          <cell r="CA158">
            <v>40045</v>
          </cell>
          <cell r="CB158">
            <v>112.5</v>
          </cell>
          <cell r="CC158">
            <v>6.77</v>
          </cell>
          <cell r="CD158">
            <v>6.77</v>
          </cell>
          <cell r="CE158">
            <v>40045</v>
          </cell>
          <cell r="CF158">
            <v>110.13800000000001</v>
          </cell>
          <cell r="CG158">
            <v>7.3360000000000003</v>
          </cell>
          <cell r="CH158">
            <v>7.3840000000000003</v>
          </cell>
          <cell r="CI158">
            <v>40045</v>
          </cell>
          <cell r="CJ158">
            <v>92.790999999999997</v>
          </cell>
          <cell r="CK158">
            <v>10.766999999999999</v>
          </cell>
          <cell r="CL158">
            <v>10.798999999999999</v>
          </cell>
          <cell r="CM158">
            <v>40045</v>
          </cell>
          <cell r="CN158">
            <v>149.464</v>
          </cell>
          <cell r="CO158">
            <v>7.0330000000000004</v>
          </cell>
          <cell r="CP158">
            <v>7.0330000000000004</v>
          </cell>
          <cell r="CQ158">
            <v>40045</v>
          </cell>
          <cell r="CR158">
            <v>134</v>
          </cell>
          <cell r="CS158">
            <v>7.3179999999999996</v>
          </cell>
          <cell r="CT158">
            <v>7.3179999999999996</v>
          </cell>
          <cell r="CU158">
            <v>40045</v>
          </cell>
          <cell r="CV158">
            <v>106.04300000000001</v>
          </cell>
          <cell r="CW158">
            <v>6.8849999999999998</v>
          </cell>
          <cell r="CX158">
            <v>6.9130000000000003</v>
          </cell>
          <cell r="CY158">
            <v>40045</v>
          </cell>
          <cell r="CZ158">
            <v>109.375</v>
          </cell>
          <cell r="DA158">
            <v>6.0679999999999996</v>
          </cell>
          <cell r="DB158">
            <v>6.0679999999999996</v>
          </cell>
        </row>
        <row r="159">
          <cell r="D159">
            <v>40046</v>
          </cell>
          <cell r="E159" t="str">
            <v>#N/A N.A.</v>
          </cell>
          <cell r="F159" t="str">
            <v>#N/A N.A.</v>
          </cell>
          <cell r="G159" t="str">
            <v>#N/A N.A.</v>
          </cell>
          <cell r="H159">
            <v>40046</v>
          </cell>
          <cell r="I159" t="str">
            <v>#N/A N.A.</v>
          </cell>
          <cell r="J159" t="str">
            <v>#N/A N.A.</v>
          </cell>
          <cell r="K159" t="str">
            <v>#N/A N.A.</v>
          </cell>
          <cell r="L159">
            <v>40046</v>
          </cell>
          <cell r="M159" t="str">
            <v>#N/A N.A.</v>
          </cell>
          <cell r="N159" t="str">
            <v>#N/A N.A.</v>
          </cell>
          <cell r="O159" t="str">
            <v>#N/A N.A.</v>
          </cell>
          <cell r="P159">
            <v>40046</v>
          </cell>
          <cell r="Q159">
            <v>100.125</v>
          </cell>
          <cell r="R159">
            <v>-33.58</v>
          </cell>
          <cell r="S159">
            <v>52.280999999999999</v>
          </cell>
          <cell r="T159">
            <v>40046</v>
          </cell>
          <cell r="U159">
            <v>102.7825</v>
          </cell>
          <cell r="V159">
            <v>6.6820000000000004</v>
          </cell>
          <cell r="W159">
            <v>6.7320000000000002</v>
          </cell>
          <cell r="X159">
            <v>40046</v>
          </cell>
          <cell r="Y159">
            <v>108.25</v>
          </cell>
          <cell r="Z159">
            <v>0.94699999999999995</v>
          </cell>
          <cell r="AA159">
            <v>0.94699999999999995</v>
          </cell>
          <cell r="AB159">
            <v>40046</v>
          </cell>
          <cell r="AC159">
            <v>107.71299999999999</v>
          </cell>
          <cell r="AD159">
            <v>4.7389999999999999</v>
          </cell>
          <cell r="AE159">
            <v>4.8620000000000001</v>
          </cell>
          <cell r="AF159">
            <v>40046</v>
          </cell>
          <cell r="AG159">
            <v>114.92100000000001</v>
          </cell>
          <cell r="AH159">
            <v>2.6970000000000001</v>
          </cell>
          <cell r="AI159">
            <v>2.8170000000000002</v>
          </cell>
          <cell r="AJ159">
            <v>40046</v>
          </cell>
          <cell r="AK159">
            <v>115.95</v>
          </cell>
          <cell r="AL159">
            <v>3.0760000000000001</v>
          </cell>
          <cell r="AM159">
            <v>3.0760000000000001</v>
          </cell>
          <cell r="AN159">
            <v>40046</v>
          </cell>
          <cell r="AO159">
            <v>121.25</v>
          </cell>
          <cell r="AP159">
            <v>3.9769999999999999</v>
          </cell>
          <cell r="AQ159">
            <v>3.9769999999999999</v>
          </cell>
          <cell r="AU159">
            <v>40046</v>
          </cell>
          <cell r="AV159">
            <v>115.5</v>
          </cell>
          <cell r="AW159">
            <v>4.9030000000000005</v>
          </cell>
          <cell r="AX159">
            <v>4.9030000000000005</v>
          </cell>
          <cell r="AY159">
            <v>40046</v>
          </cell>
          <cell r="AZ159">
            <v>116.809</v>
          </cell>
          <cell r="BA159">
            <v>8.3810000000000002</v>
          </cell>
          <cell r="BB159">
            <v>8.3930000000000007</v>
          </cell>
          <cell r="BC159">
            <v>40046</v>
          </cell>
          <cell r="BD159">
            <v>98.64</v>
          </cell>
          <cell r="BE159">
            <v>2.4289999999999998</v>
          </cell>
          <cell r="BF159">
            <v>2.4289999999999998</v>
          </cell>
          <cell r="BG159">
            <v>40046</v>
          </cell>
          <cell r="BH159">
            <v>112.40300000000001</v>
          </cell>
          <cell r="BI159">
            <v>6.3330000000000002</v>
          </cell>
          <cell r="BJ159">
            <v>6.4219999999999997</v>
          </cell>
          <cell r="BO159">
            <v>40046</v>
          </cell>
          <cell r="BP159">
            <v>118.83</v>
          </cell>
          <cell r="BQ159">
            <v>5.4320000000000004</v>
          </cell>
          <cell r="BR159">
            <v>5.4320000000000004</v>
          </cell>
          <cell r="BS159">
            <v>40046</v>
          </cell>
          <cell r="BT159">
            <v>111.15600000000001</v>
          </cell>
          <cell r="BU159">
            <v>5.5209999999999999</v>
          </cell>
          <cell r="BV159">
            <v>5.5209999999999999</v>
          </cell>
          <cell r="BW159">
            <v>40046</v>
          </cell>
          <cell r="BX159">
            <v>138.5</v>
          </cell>
          <cell r="BY159">
            <v>6.6070000000000002</v>
          </cell>
          <cell r="BZ159">
            <v>6.6070000000000002</v>
          </cell>
          <cell r="CA159">
            <v>40046</v>
          </cell>
          <cell r="CB159">
            <v>113</v>
          </cell>
          <cell r="CC159">
            <v>6.72</v>
          </cell>
          <cell r="CD159">
            <v>6.72</v>
          </cell>
          <cell r="CE159">
            <v>40046</v>
          </cell>
          <cell r="CF159">
            <v>110.67400000000001</v>
          </cell>
          <cell r="CG159">
            <v>7.2850000000000001</v>
          </cell>
          <cell r="CH159">
            <v>7.3319999999999999</v>
          </cell>
          <cell r="CI159">
            <v>40046</v>
          </cell>
          <cell r="CJ159">
            <v>92.790999999999997</v>
          </cell>
          <cell r="CK159">
            <v>10.766999999999999</v>
          </cell>
          <cell r="CL159">
            <v>10.798999999999999</v>
          </cell>
          <cell r="CM159">
            <v>40046</v>
          </cell>
          <cell r="CN159">
            <v>149.49700000000001</v>
          </cell>
          <cell r="CO159">
            <v>7.0309999999999997</v>
          </cell>
          <cell r="CP159">
            <v>7.0309999999999997</v>
          </cell>
          <cell r="CQ159">
            <v>40046</v>
          </cell>
          <cell r="CR159">
            <v>137</v>
          </cell>
          <cell r="CS159">
            <v>7.1079999999999997</v>
          </cell>
          <cell r="CT159">
            <v>7.1079999999999997</v>
          </cell>
          <cell r="CU159">
            <v>40046</v>
          </cell>
          <cell r="CV159">
            <v>106.59399999999999</v>
          </cell>
          <cell r="CW159">
            <v>6.843</v>
          </cell>
          <cell r="CX159">
            <v>6.8620000000000001</v>
          </cell>
          <cell r="CY159">
            <v>40046</v>
          </cell>
          <cell r="CZ159">
            <v>110.72</v>
          </cell>
          <cell r="DA159">
            <v>5.8920000000000003</v>
          </cell>
          <cell r="DB159">
            <v>5.8920000000000003</v>
          </cell>
        </row>
        <row r="160">
          <cell r="D160">
            <v>40047</v>
          </cell>
          <cell r="E160" t="str">
            <v>#N/A N.A.</v>
          </cell>
          <cell r="F160" t="str">
            <v>#N/A N.A.</v>
          </cell>
          <cell r="G160" t="str">
            <v>#N/A N.A.</v>
          </cell>
          <cell r="H160">
            <v>40047</v>
          </cell>
          <cell r="I160" t="str">
            <v>#N/A N.A.</v>
          </cell>
          <cell r="J160" t="str">
            <v>#N/A N.A.</v>
          </cell>
          <cell r="K160" t="str">
            <v>#N/A N.A.</v>
          </cell>
          <cell r="L160">
            <v>40047</v>
          </cell>
          <cell r="M160" t="str">
            <v>#N/A N.A.</v>
          </cell>
          <cell r="N160" t="str">
            <v>#N/A N.A.</v>
          </cell>
          <cell r="O160" t="str">
            <v>#N/A N.A.</v>
          </cell>
          <cell r="P160">
            <v>40047</v>
          </cell>
          <cell r="Q160">
            <v>100.125</v>
          </cell>
          <cell r="R160">
            <v>-33.58</v>
          </cell>
          <cell r="S160">
            <v>52.280999999999999</v>
          </cell>
          <cell r="T160">
            <v>40047</v>
          </cell>
          <cell r="U160">
            <v>102.7825</v>
          </cell>
          <cell r="V160">
            <v>6.6820000000000004</v>
          </cell>
          <cell r="W160">
            <v>6.7320000000000002</v>
          </cell>
          <cell r="X160">
            <v>40047</v>
          </cell>
          <cell r="Y160">
            <v>108.25</v>
          </cell>
          <cell r="Z160">
            <v>0.94699999999999995</v>
          </cell>
          <cell r="AA160">
            <v>0.94699999999999995</v>
          </cell>
          <cell r="AB160">
            <v>40047</v>
          </cell>
          <cell r="AC160">
            <v>107.71299999999999</v>
          </cell>
          <cell r="AD160">
            <v>4.7389999999999999</v>
          </cell>
          <cell r="AE160">
            <v>4.8620000000000001</v>
          </cell>
          <cell r="AF160">
            <v>40047</v>
          </cell>
          <cell r="AG160">
            <v>114.92100000000001</v>
          </cell>
          <cell r="AH160">
            <v>2.6970000000000001</v>
          </cell>
          <cell r="AI160">
            <v>2.8170000000000002</v>
          </cell>
          <cell r="AJ160">
            <v>40047</v>
          </cell>
          <cell r="AK160">
            <v>115.95</v>
          </cell>
          <cell r="AL160">
            <v>3.0760000000000001</v>
          </cell>
          <cell r="AM160">
            <v>3.0760000000000001</v>
          </cell>
          <cell r="AN160">
            <v>40047</v>
          </cell>
          <cell r="AO160">
            <v>121.25</v>
          </cell>
          <cell r="AP160">
            <v>3.9769999999999999</v>
          </cell>
          <cell r="AQ160">
            <v>3.9769999999999999</v>
          </cell>
          <cell r="AU160">
            <v>40047</v>
          </cell>
          <cell r="AV160">
            <v>115.5</v>
          </cell>
          <cell r="AW160">
            <v>4.9030000000000005</v>
          </cell>
          <cell r="AX160">
            <v>4.9030000000000005</v>
          </cell>
          <cell r="AY160">
            <v>40047</v>
          </cell>
          <cell r="AZ160">
            <v>116.809</v>
          </cell>
          <cell r="BA160">
            <v>8.3810000000000002</v>
          </cell>
          <cell r="BB160">
            <v>8.3930000000000007</v>
          </cell>
          <cell r="BC160">
            <v>40047</v>
          </cell>
          <cell r="BD160">
            <v>98.64</v>
          </cell>
          <cell r="BE160">
            <v>2.4289999999999998</v>
          </cell>
          <cell r="BF160">
            <v>2.4289999999999998</v>
          </cell>
          <cell r="BG160">
            <v>40047</v>
          </cell>
          <cell r="BH160">
            <v>112.40300000000001</v>
          </cell>
          <cell r="BI160">
            <v>6.3330000000000002</v>
          </cell>
          <cell r="BJ160">
            <v>6.4219999999999997</v>
          </cell>
          <cell r="BO160">
            <v>40047</v>
          </cell>
          <cell r="BP160">
            <v>118.83</v>
          </cell>
          <cell r="BQ160">
            <v>5.4320000000000004</v>
          </cell>
          <cell r="BR160">
            <v>5.4320000000000004</v>
          </cell>
          <cell r="BS160">
            <v>40047</v>
          </cell>
          <cell r="BT160">
            <v>111.15600000000001</v>
          </cell>
          <cell r="BU160">
            <v>5.5209999999999999</v>
          </cell>
          <cell r="BV160">
            <v>5.5209999999999999</v>
          </cell>
          <cell r="BW160">
            <v>40047</v>
          </cell>
          <cell r="BX160">
            <v>138.5</v>
          </cell>
          <cell r="BY160">
            <v>6.6070000000000002</v>
          </cell>
          <cell r="BZ160">
            <v>6.6070000000000002</v>
          </cell>
          <cell r="CA160">
            <v>40047</v>
          </cell>
          <cell r="CB160">
            <v>113</v>
          </cell>
          <cell r="CC160">
            <v>6.72</v>
          </cell>
          <cell r="CD160">
            <v>6.72</v>
          </cell>
          <cell r="CE160">
            <v>40047</v>
          </cell>
          <cell r="CF160">
            <v>110.67400000000001</v>
          </cell>
          <cell r="CG160">
            <v>7.2850000000000001</v>
          </cell>
          <cell r="CH160">
            <v>7.3319999999999999</v>
          </cell>
          <cell r="CI160">
            <v>40047</v>
          </cell>
          <cell r="CJ160">
            <v>92.790999999999997</v>
          </cell>
          <cell r="CK160">
            <v>10.766999999999999</v>
          </cell>
          <cell r="CL160">
            <v>10.798999999999999</v>
          </cell>
          <cell r="CM160">
            <v>40047</v>
          </cell>
          <cell r="CN160">
            <v>149.49700000000001</v>
          </cell>
          <cell r="CO160">
            <v>7.0309999999999997</v>
          </cell>
          <cell r="CP160">
            <v>7.0309999999999997</v>
          </cell>
          <cell r="CQ160">
            <v>40047</v>
          </cell>
          <cell r="CR160">
            <v>137</v>
          </cell>
          <cell r="CS160">
            <v>7.1079999999999997</v>
          </cell>
          <cell r="CT160">
            <v>7.1079999999999997</v>
          </cell>
          <cell r="CU160">
            <v>40047</v>
          </cell>
          <cell r="CV160">
            <v>106.59399999999999</v>
          </cell>
          <cell r="CW160">
            <v>6.843</v>
          </cell>
          <cell r="CX160">
            <v>6.8620000000000001</v>
          </cell>
          <cell r="CY160">
            <v>40047</v>
          </cell>
          <cell r="CZ160">
            <v>110.72</v>
          </cell>
          <cell r="DA160">
            <v>5.8920000000000003</v>
          </cell>
          <cell r="DB160">
            <v>5.8920000000000003</v>
          </cell>
        </row>
        <row r="161">
          <cell r="D161">
            <v>40048</v>
          </cell>
          <cell r="E161" t="str">
            <v>#N/A N.A.</v>
          </cell>
          <cell r="F161" t="str">
            <v>#N/A N.A.</v>
          </cell>
          <cell r="G161" t="str">
            <v>#N/A N.A.</v>
          </cell>
          <cell r="H161">
            <v>40048</v>
          </cell>
          <cell r="I161" t="str">
            <v>#N/A N.A.</v>
          </cell>
          <cell r="J161" t="str">
            <v>#N/A N.A.</v>
          </cell>
          <cell r="K161" t="str">
            <v>#N/A N.A.</v>
          </cell>
          <cell r="L161">
            <v>40048</v>
          </cell>
          <cell r="M161" t="str">
            <v>#N/A N.A.</v>
          </cell>
          <cell r="N161" t="str">
            <v>#N/A N.A.</v>
          </cell>
          <cell r="O161" t="str">
            <v>#N/A N.A.</v>
          </cell>
          <cell r="P161">
            <v>40048</v>
          </cell>
          <cell r="Q161">
            <v>100.125</v>
          </cell>
          <cell r="R161">
            <v>-33.58</v>
          </cell>
          <cell r="S161">
            <v>52.280999999999999</v>
          </cell>
          <cell r="T161">
            <v>40048</v>
          </cell>
          <cell r="U161">
            <v>102.7825</v>
          </cell>
          <cell r="V161">
            <v>6.6820000000000004</v>
          </cell>
          <cell r="W161">
            <v>6.7320000000000002</v>
          </cell>
          <cell r="X161">
            <v>40048</v>
          </cell>
          <cell r="Y161">
            <v>108.25</v>
          </cell>
          <cell r="Z161">
            <v>0.94699999999999995</v>
          </cell>
          <cell r="AA161">
            <v>0.94699999999999995</v>
          </cell>
          <cell r="AB161">
            <v>40048</v>
          </cell>
          <cell r="AC161">
            <v>107.71299999999999</v>
          </cell>
          <cell r="AD161">
            <v>4.7389999999999999</v>
          </cell>
          <cell r="AE161">
            <v>4.8620000000000001</v>
          </cell>
          <cell r="AF161">
            <v>40048</v>
          </cell>
          <cell r="AG161">
            <v>114.92100000000001</v>
          </cell>
          <cell r="AH161">
            <v>2.6970000000000001</v>
          </cell>
          <cell r="AI161">
            <v>2.8170000000000002</v>
          </cell>
          <cell r="AJ161">
            <v>40048</v>
          </cell>
          <cell r="AK161">
            <v>115.95</v>
          </cell>
          <cell r="AL161">
            <v>3.0760000000000001</v>
          </cell>
          <cell r="AM161">
            <v>3.0760000000000001</v>
          </cell>
          <cell r="AN161">
            <v>40048</v>
          </cell>
          <cell r="AO161">
            <v>121.25</v>
          </cell>
          <cell r="AP161">
            <v>3.9769999999999999</v>
          </cell>
          <cell r="AQ161">
            <v>3.9769999999999999</v>
          </cell>
          <cell r="AU161">
            <v>40048</v>
          </cell>
          <cell r="AV161">
            <v>115.5</v>
          </cell>
          <cell r="AW161">
            <v>4.9030000000000005</v>
          </cell>
          <cell r="AX161">
            <v>4.9030000000000005</v>
          </cell>
          <cell r="AY161">
            <v>40048</v>
          </cell>
          <cell r="AZ161">
            <v>116.809</v>
          </cell>
          <cell r="BA161">
            <v>8.3810000000000002</v>
          </cell>
          <cell r="BB161">
            <v>8.3930000000000007</v>
          </cell>
          <cell r="BC161">
            <v>40048</v>
          </cell>
          <cell r="BD161">
            <v>98.64</v>
          </cell>
          <cell r="BE161">
            <v>2.4289999999999998</v>
          </cell>
          <cell r="BF161">
            <v>2.4289999999999998</v>
          </cell>
          <cell r="BG161">
            <v>40048</v>
          </cell>
          <cell r="BH161">
            <v>112.40300000000001</v>
          </cell>
          <cell r="BI161">
            <v>6.3330000000000002</v>
          </cell>
          <cell r="BJ161">
            <v>6.4219999999999997</v>
          </cell>
          <cell r="BO161">
            <v>40048</v>
          </cell>
          <cell r="BP161">
            <v>118.83</v>
          </cell>
          <cell r="BQ161">
            <v>5.4320000000000004</v>
          </cell>
          <cell r="BR161">
            <v>5.4320000000000004</v>
          </cell>
          <cell r="BS161">
            <v>40048</v>
          </cell>
          <cell r="BT161">
            <v>111.15600000000001</v>
          </cell>
          <cell r="BU161">
            <v>5.5209999999999999</v>
          </cell>
          <cell r="BV161">
            <v>5.5209999999999999</v>
          </cell>
          <cell r="BW161">
            <v>40048</v>
          </cell>
          <cell r="BX161">
            <v>138.5</v>
          </cell>
          <cell r="BY161">
            <v>6.6070000000000002</v>
          </cell>
          <cell r="BZ161">
            <v>6.6070000000000002</v>
          </cell>
          <cell r="CA161">
            <v>40048</v>
          </cell>
          <cell r="CB161">
            <v>113</v>
          </cell>
          <cell r="CC161">
            <v>6.72</v>
          </cell>
          <cell r="CD161">
            <v>6.72</v>
          </cell>
          <cell r="CE161">
            <v>40048</v>
          </cell>
          <cell r="CF161">
            <v>110.67400000000001</v>
          </cell>
          <cell r="CG161">
            <v>7.2850000000000001</v>
          </cell>
          <cell r="CH161">
            <v>7.3319999999999999</v>
          </cell>
          <cell r="CI161">
            <v>40048</v>
          </cell>
          <cell r="CJ161">
            <v>92.790999999999997</v>
          </cell>
          <cell r="CK161">
            <v>10.766999999999999</v>
          </cell>
          <cell r="CL161">
            <v>10.798999999999999</v>
          </cell>
          <cell r="CM161">
            <v>40048</v>
          </cell>
          <cell r="CN161">
            <v>149.49700000000001</v>
          </cell>
          <cell r="CO161">
            <v>7.0309999999999997</v>
          </cell>
          <cell r="CP161">
            <v>7.0309999999999997</v>
          </cell>
          <cell r="CQ161">
            <v>40048</v>
          </cell>
          <cell r="CR161">
            <v>137</v>
          </cell>
          <cell r="CS161">
            <v>7.1079999999999997</v>
          </cell>
          <cell r="CT161">
            <v>7.1079999999999997</v>
          </cell>
          <cell r="CU161">
            <v>40048</v>
          </cell>
          <cell r="CV161">
            <v>106.59399999999999</v>
          </cell>
          <cell r="CW161">
            <v>6.843</v>
          </cell>
          <cell r="CX161">
            <v>6.8620000000000001</v>
          </cell>
          <cell r="CY161">
            <v>40048</v>
          </cell>
          <cell r="CZ161">
            <v>110.72</v>
          </cell>
          <cell r="DA161">
            <v>5.8920000000000003</v>
          </cell>
          <cell r="DB161">
            <v>5.8920000000000003</v>
          </cell>
        </row>
        <row r="162">
          <cell r="D162">
            <v>40049</v>
          </cell>
          <cell r="E162" t="str">
            <v>#N/A N.A.</v>
          </cell>
          <cell r="F162" t="str">
            <v>#N/A N.A.</v>
          </cell>
          <cell r="G162" t="str">
            <v>#N/A N.A.</v>
          </cell>
          <cell r="H162">
            <v>40049</v>
          </cell>
          <cell r="I162" t="str">
            <v>#N/A N.A.</v>
          </cell>
          <cell r="J162" t="str">
            <v>#N/A N.A.</v>
          </cell>
          <cell r="K162" t="str">
            <v>#N/A N.A.</v>
          </cell>
          <cell r="L162">
            <v>40049</v>
          </cell>
          <cell r="M162" t="str">
            <v>#N/A N.A.</v>
          </cell>
          <cell r="N162" t="str">
            <v>#N/A N.A.</v>
          </cell>
          <cell r="O162" t="str">
            <v>#N/A N.A.</v>
          </cell>
          <cell r="P162">
            <v>40049</v>
          </cell>
          <cell r="Q162">
            <v>100.125</v>
          </cell>
          <cell r="R162">
            <v>-33.58</v>
          </cell>
          <cell r="S162">
            <v>52.280999999999999</v>
          </cell>
          <cell r="T162">
            <v>40049</v>
          </cell>
          <cell r="U162">
            <v>102.7825</v>
          </cell>
          <cell r="V162">
            <v>6.6820000000000004</v>
          </cell>
          <cell r="W162">
            <v>6.7320000000000002</v>
          </cell>
          <cell r="X162">
            <v>40049</v>
          </cell>
          <cell r="Y162">
            <v>108.25</v>
          </cell>
          <cell r="Z162">
            <v>0.91800000000000004</v>
          </cell>
          <cell r="AA162">
            <v>0.91800000000000004</v>
          </cell>
          <cell r="AB162">
            <v>40049</v>
          </cell>
          <cell r="AC162">
            <v>107.717</v>
          </cell>
          <cell r="AD162">
            <v>4.7290000000000001</v>
          </cell>
          <cell r="AE162">
            <v>4.8520000000000003</v>
          </cell>
          <cell r="AF162">
            <v>40049</v>
          </cell>
          <cell r="AG162">
            <v>114.886</v>
          </cell>
          <cell r="AH162">
            <v>2.7029999999999998</v>
          </cell>
          <cell r="AI162">
            <v>2.823</v>
          </cell>
          <cell r="AJ162">
            <v>40049</v>
          </cell>
          <cell r="AK162">
            <v>115.95</v>
          </cell>
          <cell r="AL162">
            <v>3.069</v>
          </cell>
          <cell r="AM162">
            <v>3.069</v>
          </cell>
          <cell r="AN162">
            <v>40049</v>
          </cell>
          <cell r="AO162">
            <v>122.217</v>
          </cell>
          <cell r="AP162">
            <v>3.7010000000000001</v>
          </cell>
          <cell r="AQ162">
            <v>3.7010000000000001</v>
          </cell>
          <cell r="AU162">
            <v>40049</v>
          </cell>
          <cell r="AV162">
            <v>115.5</v>
          </cell>
          <cell r="AW162">
            <v>4.9020000000000001</v>
          </cell>
          <cell r="AX162">
            <v>4.9020000000000001</v>
          </cell>
          <cell r="AY162">
            <v>40049</v>
          </cell>
          <cell r="AZ162">
            <v>116.785</v>
          </cell>
          <cell r="BA162">
            <v>8.3840000000000003</v>
          </cell>
          <cell r="BB162">
            <v>8.3960000000000008</v>
          </cell>
          <cell r="BC162">
            <v>40049</v>
          </cell>
          <cell r="BD162">
            <v>98.6</v>
          </cell>
          <cell r="BE162">
            <v>2.4300000000000002</v>
          </cell>
          <cell r="BF162">
            <v>2.4300000000000002</v>
          </cell>
          <cell r="BG162">
            <v>40049</v>
          </cell>
          <cell r="BH162">
            <v>112.919</v>
          </cell>
          <cell r="BI162">
            <v>6.2409999999999997</v>
          </cell>
          <cell r="BJ162">
            <v>6.3289999999999997</v>
          </cell>
          <cell r="BO162">
            <v>40049</v>
          </cell>
          <cell r="BP162">
            <v>119.047</v>
          </cell>
          <cell r="BQ162">
            <v>5.3970000000000002</v>
          </cell>
          <cell r="BR162">
            <v>5.3970000000000002</v>
          </cell>
          <cell r="BS162">
            <v>40049</v>
          </cell>
          <cell r="BT162">
            <v>111.25</v>
          </cell>
          <cell r="BU162">
            <v>5.5060000000000002</v>
          </cell>
          <cell r="BV162">
            <v>5.5060000000000002</v>
          </cell>
          <cell r="BW162">
            <v>40049</v>
          </cell>
          <cell r="BX162">
            <v>138.75</v>
          </cell>
          <cell r="BY162">
            <v>6.5789999999999997</v>
          </cell>
          <cell r="BZ162">
            <v>6.5789999999999997</v>
          </cell>
          <cell r="CA162">
            <v>40049</v>
          </cell>
          <cell r="CB162">
            <v>113.75</v>
          </cell>
          <cell r="CC162">
            <v>6.6449999999999996</v>
          </cell>
          <cell r="CD162">
            <v>6.6449999999999996</v>
          </cell>
          <cell r="CE162">
            <v>40049</v>
          </cell>
          <cell r="CF162">
            <v>111.096</v>
          </cell>
          <cell r="CG162">
            <v>7.2450000000000001</v>
          </cell>
          <cell r="CH162">
            <v>7.2919999999999998</v>
          </cell>
          <cell r="CI162">
            <v>40049</v>
          </cell>
          <cell r="CJ162">
            <v>92.790999999999997</v>
          </cell>
          <cell r="CK162">
            <v>10.766999999999999</v>
          </cell>
          <cell r="CL162">
            <v>10.798999999999999</v>
          </cell>
          <cell r="CM162">
            <v>40049</v>
          </cell>
          <cell r="CN162">
            <v>149.548</v>
          </cell>
          <cell r="CO162">
            <v>7.0270000000000001</v>
          </cell>
          <cell r="CP162">
            <v>7.0270000000000001</v>
          </cell>
          <cell r="CQ162">
            <v>40049</v>
          </cell>
          <cell r="CR162">
            <v>135</v>
          </cell>
          <cell r="CS162">
            <v>7.2469999999999999</v>
          </cell>
          <cell r="CT162">
            <v>7.2469999999999999</v>
          </cell>
          <cell r="CU162">
            <v>40049</v>
          </cell>
          <cell r="CV162">
            <v>106.7</v>
          </cell>
          <cell r="CW162">
            <v>6.835</v>
          </cell>
          <cell r="CX162">
            <v>6.8540000000000001</v>
          </cell>
          <cell r="CY162">
            <v>40049</v>
          </cell>
          <cell r="CZ162">
            <v>110</v>
          </cell>
          <cell r="DA162">
            <v>5.9850000000000003</v>
          </cell>
          <cell r="DB162">
            <v>5.9850000000000003</v>
          </cell>
        </row>
        <row r="163">
          <cell r="D163">
            <v>40050</v>
          </cell>
          <cell r="E163" t="str">
            <v>#N/A N.A.</v>
          </cell>
          <cell r="F163" t="str">
            <v>#N/A N.A.</v>
          </cell>
          <cell r="G163" t="str">
            <v>#N/A N.A.</v>
          </cell>
          <cell r="H163">
            <v>40050</v>
          </cell>
          <cell r="I163" t="str">
            <v>#N/A N.A.</v>
          </cell>
          <cell r="J163" t="str">
            <v>#N/A N.A.</v>
          </cell>
          <cell r="K163" t="str">
            <v>#N/A N.A.</v>
          </cell>
          <cell r="L163">
            <v>40050</v>
          </cell>
          <cell r="M163" t="str">
            <v>#N/A N.A.</v>
          </cell>
          <cell r="N163" t="str">
            <v>#N/A N.A.</v>
          </cell>
          <cell r="O163" t="str">
            <v>#N/A N.A.</v>
          </cell>
          <cell r="P163">
            <v>40050</v>
          </cell>
          <cell r="Q163">
            <v>100.125</v>
          </cell>
          <cell r="R163">
            <v>-33.58</v>
          </cell>
          <cell r="S163">
            <v>52.280999999999999</v>
          </cell>
          <cell r="T163">
            <v>40050</v>
          </cell>
          <cell r="U163">
            <v>102.7825</v>
          </cell>
          <cell r="V163">
            <v>6.6820000000000004</v>
          </cell>
          <cell r="W163">
            <v>6.7320000000000002</v>
          </cell>
          <cell r="X163">
            <v>40050</v>
          </cell>
          <cell r="Y163">
            <v>108.25</v>
          </cell>
          <cell r="Z163">
            <v>0.89</v>
          </cell>
          <cell r="AA163">
            <v>0.89</v>
          </cell>
          <cell r="AB163">
            <v>40050</v>
          </cell>
          <cell r="AC163">
            <v>107.599</v>
          </cell>
          <cell r="AD163">
            <v>4.7940000000000005</v>
          </cell>
          <cell r="AE163">
            <v>4.9180000000000001</v>
          </cell>
          <cell r="AF163">
            <v>40050</v>
          </cell>
          <cell r="AG163">
            <v>114.83</v>
          </cell>
          <cell r="AH163">
            <v>2.7210000000000001</v>
          </cell>
          <cell r="AI163">
            <v>2.8410000000000002</v>
          </cell>
          <cell r="AJ163">
            <v>40050</v>
          </cell>
          <cell r="AK163">
            <v>115.95</v>
          </cell>
          <cell r="AL163">
            <v>3.0609999999999999</v>
          </cell>
          <cell r="AM163">
            <v>3.0609999999999999</v>
          </cell>
          <cell r="AN163">
            <v>40050</v>
          </cell>
          <cell r="AO163">
            <v>121.65</v>
          </cell>
          <cell r="AP163">
            <v>3.855</v>
          </cell>
          <cell r="AQ163">
            <v>3.855</v>
          </cell>
          <cell r="AU163">
            <v>40050</v>
          </cell>
          <cell r="AV163">
            <v>121.55</v>
          </cell>
          <cell r="AW163">
            <v>3.7410000000000001</v>
          </cell>
          <cell r="AX163">
            <v>3.7410000000000001</v>
          </cell>
          <cell r="AY163">
            <v>40050</v>
          </cell>
          <cell r="AZ163">
            <v>116.783</v>
          </cell>
          <cell r="BA163">
            <v>8.3840000000000003</v>
          </cell>
          <cell r="BB163">
            <v>8.3960000000000008</v>
          </cell>
          <cell r="BC163">
            <v>40050</v>
          </cell>
          <cell r="BD163">
            <v>98.35</v>
          </cell>
          <cell r="BE163">
            <v>2.4670000000000001</v>
          </cell>
          <cell r="BF163">
            <v>2.4670000000000001</v>
          </cell>
          <cell r="BG163">
            <v>40050</v>
          </cell>
          <cell r="BH163">
            <v>113.04900000000001</v>
          </cell>
          <cell r="BI163">
            <v>6.2169999999999996</v>
          </cell>
          <cell r="BJ163">
            <v>6.3049999999999997</v>
          </cell>
          <cell r="BO163">
            <v>40050</v>
          </cell>
          <cell r="BP163">
            <v>119.423</v>
          </cell>
          <cell r="BQ163">
            <v>5.3390000000000004</v>
          </cell>
          <cell r="BR163">
            <v>5.3390000000000004</v>
          </cell>
          <cell r="BS163">
            <v>40050</v>
          </cell>
          <cell r="BT163">
            <v>111.5</v>
          </cell>
          <cell r="BU163">
            <v>5.4660000000000002</v>
          </cell>
          <cell r="BV163">
            <v>5.4660000000000002</v>
          </cell>
          <cell r="BW163">
            <v>40050</v>
          </cell>
          <cell r="BX163">
            <v>138</v>
          </cell>
          <cell r="BY163">
            <v>6.6589999999999998</v>
          </cell>
          <cell r="BZ163">
            <v>6.6589999999999998</v>
          </cell>
          <cell r="CA163">
            <v>40050</v>
          </cell>
          <cell r="CB163">
            <v>113.5</v>
          </cell>
          <cell r="CC163">
            <v>6.67</v>
          </cell>
          <cell r="CD163">
            <v>6.67</v>
          </cell>
          <cell r="CE163">
            <v>40050</v>
          </cell>
          <cell r="CF163">
            <v>112.1</v>
          </cell>
          <cell r="CG163">
            <v>7.15</v>
          </cell>
          <cell r="CH163">
            <v>7.1970000000000001</v>
          </cell>
          <cell r="CI163">
            <v>40050</v>
          </cell>
          <cell r="CJ163">
            <v>92.790999999999997</v>
          </cell>
          <cell r="CK163">
            <v>10.766999999999999</v>
          </cell>
          <cell r="CL163">
            <v>10.798999999999999</v>
          </cell>
          <cell r="CM163">
            <v>40050</v>
          </cell>
          <cell r="CN163">
            <v>149.6</v>
          </cell>
          <cell r="CO163">
            <v>7.0229999999999997</v>
          </cell>
          <cell r="CP163">
            <v>7.0229999999999997</v>
          </cell>
          <cell r="CQ163">
            <v>40050</v>
          </cell>
          <cell r="CR163">
            <v>132</v>
          </cell>
          <cell r="CS163">
            <v>7.4619999999999997</v>
          </cell>
          <cell r="CT163">
            <v>7.4619999999999997</v>
          </cell>
          <cell r="CU163">
            <v>40050</v>
          </cell>
          <cell r="CV163">
            <v>107.23</v>
          </cell>
          <cell r="CW163">
            <v>6.7940000000000005</v>
          </cell>
          <cell r="CX163">
            <v>6.8319999999999999</v>
          </cell>
          <cell r="CY163">
            <v>40050</v>
          </cell>
          <cell r="CZ163">
            <v>110.6</v>
          </cell>
          <cell r="DA163">
            <v>5.907</v>
          </cell>
          <cell r="DB163">
            <v>5.907</v>
          </cell>
        </row>
        <row r="164">
          <cell r="D164">
            <v>40051</v>
          </cell>
          <cell r="E164" t="str">
            <v>#N/A N.A.</v>
          </cell>
          <cell r="F164" t="str">
            <v>#N/A N.A.</v>
          </cell>
          <cell r="G164" t="str">
            <v>#N/A N.A.</v>
          </cell>
          <cell r="H164">
            <v>40051</v>
          </cell>
          <cell r="I164" t="str">
            <v>#N/A N.A.</v>
          </cell>
          <cell r="J164" t="str">
            <v>#N/A N.A.</v>
          </cell>
          <cell r="K164" t="str">
            <v>#N/A N.A.</v>
          </cell>
          <cell r="L164">
            <v>40051</v>
          </cell>
          <cell r="M164" t="str">
            <v>#N/A N.A.</v>
          </cell>
          <cell r="N164" t="str">
            <v>#N/A N.A.</v>
          </cell>
          <cell r="O164" t="str">
            <v>#N/A N.A.</v>
          </cell>
          <cell r="P164">
            <v>40051</v>
          </cell>
          <cell r="Q164">
            <v>100.125</v>
          </cell>
          <cell r="R164">
            <v>-33.58</v>
          </cell>
          <cell r="S164">
            <v>52.280999999999999</v>
          </cell>
          <cell r="T164">
            <v>40051</v>
          </cell>
          <cell r="U164">
            <v>102.7825</v>
          </cell>
          <cell r="V164">
            <v>6.6820000000000004</v>
          </cell>
          <cell r="W164">
            <v>6.7320000000000002</v>
          </cell>
          <cell r="X164">
            <v>40051</v>
          </cell>
          <cell r="Y164">
            <v>108.25</v>
          </cell>
          <cell r="Z164">
            <v>0.83099999999999996</v>
          </cell>
          <cell r="AA164">
            <v>0.83099999999999996</v>
          </cell>
          <cell r="AB164">
            <v>40051</v>
          </cell>
          <cell r="AC164">
            <v>107.57899999999999</v>
          </cell>
          <cell r="AD164">
            <v>4.7910000000000004</v>
          </cell>
          <cell r="AE164">
            <v>4.915</v>
          </cell>
          <cell r="AF164">
            <v>40051</v>
          </cell>
          <cell r="AG164">
            <v>114.834</v>
          </cell>
          <cell r="AH164">
            <v>2.6829999999999998</v>
          </cell>
          <cell r="AI164">
            <v>2.8029999999999999</v>
          </cell>
          <cell r="AJ164">
            <v>40051</v>
          </cell>
          <cell r="AK164">
            <v>116</v>
          </cell>
          <cell r="AL164">
            <v>3.0270000000000001</v>
          </cell>
          <cell r="AM164">
            <v>3.0270000000000001</v>
          </cell>
          <cell r="AN164">
            <v>40051</v>
          </cell>
          <cell r="AO164">
            <v>121.6</v>
          </cell>
          <cell r="AP164">
            <v>3.86</v>
          </cell>
          <cell r="AQ164">
            <v>3.86</v>
          </cell>
          <cell r="AU164">
            <v>40051</v>
          </cell>
          <cell r="AV164">
            <v>115.75</v>
          </cell>
          <cell r="AW164">
            <v>4.8479999999999999</v>
          </cell>
          <cell r="AX164">
            <v>4.8479999999999999</v>
          </cell>
          <cell r="AY164">
            <v>40051</v>
          </cell>
          <cell r="AZ164">
            <v>116.816</v>
          </cell>
          <cell r="BA164">
            <v>8.375</v>
          </cell>
          <cell r="BB164">
            <v>8.3870000000000005</v>
          </cell>
          <cell r="BC164">
            <v>40051</v>
          </cell>
          <cell r="BD164">
            <v>98.2</v>
          </cell>
          <cell r="BE164">
            <v>2.4849999999999999</v>
          </cell>
          <cell r="BF164">
            <v>2.4849999999999999</v>
          </cell>
          <cell r="BG164">
            <v>40051</v>
          </cell>
          <cell r="BH164">
            <v>111.995</v>
          </cell>
          <cell r="BI164">
            <v>6.4020000000000001</v>
          </cell>
          <cell r="BJ164">
            <v>6.492</v>
          </cell>
          <cell r="BO164">
            <v>40051</v>
          </cell>
          <cell r="BP164">
            <v>119.164</v>
          </cell>
          <cell r="BQ164">
            <v>5.3769999999999998</v>
          </cell>
          <cell r="BR164">
            <v>5.3769999999999998</v>
          </cell>
          <cell r="BS164">
            <v>40051</v>
          </cell>
          <cell r="BT164">
            <v>111.2</v>
          </cell>
          <cell r="BU164">
            <v>5.5120000000000005</v>
          </cell>
          <cell r="BV164">
            <v>5.5120000000000005</v>
          </cell>
          <cell r="BW164">
            <v>40051</v>
          </cell>
          <cell r="BX164">
            <v>138</v>
          </cell>
          <cell r="BY164">
            <v>6.657</v>
          </cell>
          <cell r="BZ164">
            <v>6.657</v>
          </cell>
          <cell r="CA164">
            <v>40051</v>
          </cell>
          <cell r="CB164">
            <v>113</v>
          </cell>
          <cell r="CC164">
            <v>6.7190000000000003</v>
          </cell>
          <cell r="CD164">
            <v>6.7190000000000003</v>
          </cell>
          <cell r="CE164">
            <v>40051</v>
          </cell>
          <cell r="CF164">
            <v>112.071</v>
          </cell>
          <cell r="CG164">
            <v>7.1529999999999996</v>
          </cell>
          <cell r="CH164">
            <v>7.2</v>
          </cell>
          <cell r="CI164">
            <v>40051</v>
          </cell>
          <cell r="CJ164">
            <v>92.790999999999997</v>
          </cell>
          <cell r="CK164">
            <v>10.766999999999999</v>
          </cell>
          <cell r="CL164">
            <v>10.798999999999999</v>
          </cell>
          <cell r="CM164">
            <v>40051</v>
          </cell>
          <cell r="CN164">
            <v>149.61000000000001</v>
          </cell>
          <cell r="CO164">
            <v>7.0220000000000002</v>
          </cell>
          <cell r="CP164">
            <v>7.0220000000000002</v>
          </cell>
          <cell r="CQ164">
            <v>40051</v>
          </cell>
          <cell r="CR164">
            <v>134</v>
          </cell>
          <cell r="CS164">
            <v>7.3179999999999996</v>
          </cell>
          <cell r="CT164">
            <v>7.3179999999999996</v>
          </cell>
          <cell r="CU164">
            <v>40051</v>
          </cell>
          <cell r="CV164">
            <v>106.282</v>
          </cell>
          <cell r="CW164">
            <v>6.867</v>
          </cell>
          <cell r="CX164">
            <v>6.89</v>
          </cell>
          <cell r="CY164">
            <v>40051</v>
          </cell>
          <cell r="CZ164">
            <v>110</v>
          </cell>
          <cell r="DA164">
            <v>5.984</v>
          </cell>
          <cell r="DB164">
            <v>5.984</v>
          </cell>
        </row>
        <row r="165">
          <cell r="D165">
            <v>40052</v>
          </cell>
          <cell r="E165" t="str">
            <v>#N/A N.A.</v>
          </cell>
          <cell r="F165" t="str">
            <v>#N/A N.A.</v>
          </cell>
          <cell r="G165" t="str">
            <v>#N/A N.A.</v>
          </cell>
          <cell r="H165">
            <v>40052</v>
          </cell>
          <cell r="I165" t="str">
            <v>#N/A N.A.</v>
          </cell>
          <cell r="J165" t="str">
            <v>#N/A N.A.</v>
          </cell>
          <cell r="K165" t="str">
            <v>#N/A N.A.</v>
          </cell>
          <cell r="L165">
            <v>40052</v>
          </cell>
          <cell r="M165" t="str">
            <v>#N/A N.A.</v>
          </cell>
          <cell r="N165" t="str">
            <v>#N/A N.A.</v>
          </cell>
          <cell r="O165" t="str">
            <v>#N/A N.A.</v>
          </cell>
          <cell r="P165">
            <v>40052</v>
          </cell>
          <cell r="Q165">
            <v>100.125</v>
          </cell>
          <cell r="R165">
            <v>-33.58</v>
          </cell>
          <cell r="S165">
            <v>52.280999999999999</v>
          </cell>
          <cell r="T165">
            <v>40052</v>
          </cell>
          <cell r="U165">
            <v>102.7825</v>
          </cell>
          <cell r="V165">
            <v>6.6820000000000004</v>
          </cell>
          <cell r="W165">
            <v>6.7320000000000002</v>
          </cell>
          <cell r="X165">
            <v>40052</v>
          </cell>
          <cell r="Y165">
            <v>108.25</v>
          </cell>
          <cell r="Z165">
            <v>0.80200000000000005</v>
          </cell>
          <cell r="AA165">
            <v>0.80200000000000005</v>
          </cell>
          <cell r="AB165">
            <v>40052</v>
          </cell>
          <cell r="AC165">
            <v>107.70699999999999</v>
          </cell>
          <cell r="AD165">
            <v>4.7039999999999997</v>
          </cell>
          <cell r="AE165">
            <v>4.8280000000000003</v>
          </cell>
          <cell r="AF165">
            <v>40052</v>
          </cell>
          <cell r="AG165">
            <v>114.816</v>
          </cell>
          <cell r="AH165">
            <v>2.68</v>
          </cell>
          <cell r="AI165">
            <v>2.8</v>
          </cell>
          <cell r="AJ165">
            <v>40052</v>
          </cell>
          <cell r="AK165">
            <v>115.9</v>
          </cell>
          <cell r="AL165">
            <v>3.06</v>
          </cell>
          <cell r="AM165">
            <v>3.06</v>
          </cell>
          <cell r="AN165">
            <v>40052</v>
          </cell>
          <cell r="AO165">
            <v>121.7</v>
          </cell>
          <cell r="AP165">
            <v>3.827</v>
          </cell>
          <cell r="AQ165">
            <v>3.827</v>
          </cell>
          <cell r="AU165">
            <v>40052</v>
          </cell>
          <cell r="AV165">
            <v>116.25</v>
          </cell>
          <cell r="AW165">
            <v>4.7480000000000002</v>
          </cell>
          <cell r="AX165">
            <v>4.7480000000000002</v>
          </cell>
          <cell r="AY165">
            <v>40052</v>
          </cell>
          <cell r="AZ165">
            <v>116.83499999999999</v>
          </cell>
          <cell r="BA165">
            <v>8.3699999999999992</v>
          </cell>
          <cell r="BB165">
            <v>8.3819999999999997</v>
          </cell>
          <cell r="BC165">
            <v>40052</v>
          </cell>
          <cell r="BD165">
            <v>97.988</v>
          </cell>
          <cell r="BE165">
            <v>2.512</v>
          </cell>
          <cell r="BF165">
            <v>2.512</v>
          </cell>
          <cell r="BG165">
            <v>40052</v>
          </cell>
          <cell r="BH165">
            <v>111.765</v>
          </cell>
          <cell r="BI165">
            <v>6.4429999999999996</v>
          </cell>
          <cell r="BJ165">
            <v>6.532</v>
          </cell>
          <cell r="BO165">
            <v>40052</v>
          </cell>
          <cell r="BP165">
            <v>119.129</v>
          </cell>
          <cell r="BQ165">
            <v>5.3810000000000002</v>
          </cell>
          <cell r="BR165">
            <v>5.3810000000000002</v>
          </cell>
          <cell r="BS165">
            <v>40052</v>
          </cell>
          <cell r="BT165">
            <v>110.75</v>
          </cell>
          <cell r="BU165">
            <v>5.5819999999999999</v>
          </cell>
          <cell r="BV165">
            <v>5.5819999999999999</v>
          </cell>
          <cell r="BW165">
            <v>40052</v>
          </cell>
          <cell r="BX165">
            <v>139</v>
          </cell>
          <cell r="BY165">
            <v>6.5490000000000004</v>
          </cell>
          <cell r="BZ165">
            <v>6.5490000000000004</v>
          </cell>
          <cell r="CA165">
            <v>40052</v>
          </cell>
          <cell r="CB165">
            <v>113.25</v>
          </cell>
          <cell r="CC165">
            <v>6.694</v>
          </cell>
          <cell r="CD165">
            <v>6.694</v>
          </cell>
          <cell r="CE165">
            <v>40052</v>
          </cell>
          <cell r="CF165">
            <v>112.35</v>
          </cell>
          <cell r="CG165">
            <v>7.1269999999999998</v>
          </cell>
          <cell r="CH165">
            <v>7.173</v>
          </cell>
          <cell r="CI165">
            <v>40052</v>
          </cell>
          <cell r="CJ165">
            <v>92.790999999999997</v>
          </cell>
          <cell r="CK165">
            <v>10.766</v>
          </cell>
          <cell r="CL165">
            <v>10.798999999999999</v>
          </cell>
          <cell r="CM165">
            <v>40052</v>
          </cell>
          <cell r="CN165">
            <v>149.59100000000001</v>
          </cell>
          <cell r="CO165">
            <v>7.0229999999999997</v>
          </cell>
          <cell r="CP165">
            <v>7.0229999999999997</v>
          </cell>
          <cell r="CQ165">
            <v>40052</v>
          </cell>
          <cell r="CR165">
            <v>135.5</v>
          </cell>
          <cell r="CS165">
            <v>7.2110000000000003</v>
          </cell>
          <cell r="CT165">
            <v>7.2110000000000003</v>
          </cell>
          <cell r="CU165">
            <v>40052</v>
          </cell>
          <cell r="CV165">
            <v>105.69799999999999</v>
          </cell>
          <cell r="CW165">
            <v>6.9119999999999999</v>
          </cell>
          <cell r="CX165">
            <v>6.9219999999999997</v>
          </cell>
          <cell r="CY165">
            <v>40052</v>
          </cell>
          <cell r="CZ165">
            <v>110.1</v>
          </cell>
          <cell r="DA165">
            <v>5.9710000000000001</v>
          </cell>
          <cell r="DB165">
            <v>5.9710000000000001</v>
          </cell>
        </row>
        <row r="166">
          <cell r="D166">
            <v>40053</v>
          </cell>
          <cell r="E166" t="str">
            <v>#N/A N.A.</v>
          </cell>
          <cell r="F166" t="str">
            <v>#N/A N.A.</v>
          </cell>
          <cell r="G166" t="str">
            <v>#N/A N.A.</v>
          </cell>
          <cell r="H166">
            <v>40053</v>
          </cell>
          <cell r="I166" t="str">
            <v>#N/A N.A.</v>
          </cell>
          <cell r="J166" t="str">
            <v>#N/A N.A.</v>
          </cell>
          <cell r="K166" t="str">
            <v>#N/A N.A.</v>
          </cell>
          <cell r="L166">
            <v>40053</v>
          </cell>
          <cell r="M166" t="str">
            <v>#N/A N.A.</v>
          </cell>
          <cell r="N166" t="str">
            <v>#N/A N.A.</v>
          </cell>
          <cell r="O166" t="str">
            <v>#N/A N.A.</v>
          </cell>
          <cell r="P166">
            <v>40053</v>
          </cell>
          <cell r="Q166">
            <v>100.125</v>
          </cell>
          <cell r="R166">
            <v>-33.58</v>
          </cell>
          <cell r="S166">
            <v>52.280999999999999</v>
          </cell>
          <cell r="T166">
            <v>40053</v>
          </cell>
          <cell r="U166">
            <v>102.7825</v>
          </cell>
          <cell r="V166">
            <v>6.6820000000000004</v>
          </cell>
          <cell r="W166">
            <v>6.7320000000000002</v>
          </cell>
          <cell r="X166">
            <v>40053</v>
          </cell>
          <cell r="Y166">
            <v>108.25</v>
          </cell>
          <cell r="Z166">
            <v>0.77300000000000002</v>
          </cell>
          <cell r="AA166">
            <v>0.77300000000000002</v>
          </cell>
          <cell r="AB166">
            <v>40053</v>
          </cell>
          <cell r="AC166">
            <v>107.717</v>
          </cell>
          <cell r="AD166">
            <v>4.6900000000000004</v>
          </cell>
          <cell r="AE166">
            <v>4.8109999999999999</v>
          </cell>
          <cell r="AF166">
            <v>40053</v>
          </cell>
          <cell r="AG166">
            <v>114.821</v>
          </cell>
          <cell r="AH166">
            <v>2.665</v>
          </cell>
          <cell r="AI166">
            <v>2.7850000000000001</v>
          </cell>
          <cell r="AJ166">
            <v>40053</v>
          </cell>
          <cell r="AK166">
            <v>116</v>
          </cell>
          <cell r="AL166">
            <v>3.0129999999999999</v>
          </cell>
          <cell r="AM166">
            <v>3.0129999999999999</v>
          </cell>
          <cell r="AN166">
            <v>40053</v>
          </cell>
          <cell r="AO166">
            <v>121.95</v>
          </cell>
          <cell r="AP166">
            <v>3.7509999999999999</v>
          </cell>
          <cell r="AQ166">
            <v>3.7509999999999999</v>
          </cell>
          <cell r="AU166">
            <v>40053</v>
          </cell>
          <cell r="AV166">
            <v>115.25</v>
          </cell>
          <cell r="AW166">
            <v>4.944</v>
          </cell>
          <cell r="AX166">
            <v>4.944</v>
          </cell>
          <cell r="AY166">
            <v>40053</v>
          </cell>
          <cell r="AZ166">
            <v>116.93600000000001</v>
          </cell>
          <cell r="BA166">
            <v>8.3490000000000002</v>
          </cell>
          <cell r="BB166">
            <v>8.3620000000000001</v>
          </cell>
          <cell r="BC166">
            <v>40053</v>
          </cell>
          <cell r="BD166">
            <v>98.25</v>
          </cell>
          <cell r="BE166">
            <v>2.4529999999999998</v>
          </cell>
          <cell r="BF166">
            <v>2.4529999999999998</v>
          </cell>
          <cell r="BG166">
            <v>40053</v>
          </cell>
          <cell r="BH166">
            <v>111.629</v>
          </cell>
          <cell r="BI166">
            <v>6.4660000000000002</v>
          </cell>
          <cell r="BJ166">
            <v>6.556</v>
          </cell>
          <cell r="BO166">
            <v>40053</v>
          </cell>
          <cell r="BP166">
            <v>118.87</v>
          </cell>
          <cell r="BQ166">
            <v>5.42</v>
          </cell>
          <cell r="BR166">
            <v>5.42</v>
          </cell>
          <cell r="BS166">
            <v>40053</v>
          </cell>
          <cell r="BT166">
            <v>110.5</v>
          </cell>
          <cell r="BU166">
            <v>5.62</v>
          </cell>
          <cell r="BV166">
            <v>5.62</v>
          </cell>
          <cell r="BW166">
            <v>40053</v>
          </cell>
          <cell r="BX166">
            <v>139</v>
          </cell>
          <cell r="BY166">
            <v>6.548</v>
          </cell>
          <cell r="BZ166">
            <v>6.548</v>
          </cell>
          <cell r="CA166">
            <v>40053</v>
          </cell>
          <cell r="CB166">
            <v>113.5</v>
          </cell>
          <cell r="CC166">
            <v>6.6690000000000005</v>
          </cell>
          <cell r="CD166">
            <v>6.6690000000000005</v>
          </cell>
          <cell r="CE166">
            <v>40053</v>
          </cell>
          <cell r="CF166">
            <v>112.292</v>
          </cell>
          <cell r="CG166">
            <v>7.1319999999999997</v>
          </cell>
          <cell r="CH166">
            <v>7.1790000000000003</v>
          </cell>
          <cell r="CI166">
            <v>40053</v>
          </cell>
          <cell r="CJ166">
            <v>92.790999999999997</v>
          </cell>
          <cell r="CK166">
            <v>10.766</v>
          </cell>
          <cell r="CL166">
            <v>10.798999999999999</v>
          </cell>
          <cell r="CM166">
            <v>40053</v>
          </cell>
          <cell r="CN166">
            <v>149.59299999999999</v>
          </cell>
          <cell r="CO166">
            <v>7.0220000000000002</v>
          </cell>
          <cell r="CP166">
            <v>7.0220000000000002</v>
          </cell>
          <cell r="CQ166">
            <v>40053</v>
          </cell>
          <cell r="CR166">
            <v>135.5</v>
          </cell>
          <cell r="CS166">
            <v>7.2110000000000003</v>
          </cell>
          <cell r="CT166">
            <v>7.2110000000000003</v>
          </cell>
          <cell r="CU166">
            <v>40053</v>
          </cell>
          <cell r="CV166">
            <v>105.55</v>
          </cell>
          <cell r="CW166">
            <v>6.923</v>
          </cell>
          <cell r="CX166">
            <v>6.9429999999999996</v>
          </cell>
          <cell r="CY166">
            <v>40053</v>
          </cell>
          <cell r="CZ166">
            <v>109.762</v>
          </cell>
          <cell r="DA166">
            <v>6.0149999999999997</v>
          </cell>
          <cell r="DB166">
            <v>6.0149999999999997</v>
          </cell>
        </row>
        <row r="167">
          <cell r="D167">
            <v>40054</v>
          </cell>
          <cell r="E167" t="str">
            <v>#N/A N.A.</v>
          </cell>
          <cell r="F167" t="str">
            <v>#N/A N.A.</v>
          </cell>
          <cell r="G167" t="str">
            <v>#N/A N.A.</v>
          </cell>
          <cell r="H167">
            <v>40054</v>
          </cell>
          <cell r="I167" t="str">
            <v>#N/A N.A.</v>
          </cell>
          <cell r="J167" t="str">
            <v>#N/A N.A.</v>
          </cell>
          <cell r="K167" t="str">
            <v>#N/A N.A.</v>
          </cell>
          <cell r="L167">
            <v>40054</v>
          </cell>
          <cell r="M167" t="str">
            <v>#N/A N.A.</v>
          </cell>
          <cell r="N167" t="str">
            <v>#N/A N.A.</v>
          </cell>
          <cell r="O167" t="str">
            <v>#N/A N.A.</v>
          </cell>
          <cell r="P167">
            <v>40054</v>
          </cell>
          <cell r="Q167">
            <v>100.125</v>
          </cell>
          <cell r="R167">
            <v>-33.58</v>
          </cell>
          <cell r="S167">
            <v>52.280999999999999</v>
          </cell>
          <cell r="T167">
            <v>40054</v>
          </cell>
          <cell r="U167">
            <v>102.7825</v>
          </cell>
          <cell r="V167">
            <v>6.6820000000000004</v>
          </cell>
          <cell r="W167">
            <v>6.7320000000000002</v>
          </cell>
          <cell r="X167">
            <v>40054</v>
          </cell>
          <cell r="Y167">
            <v>108.25</v>
          </cell>
          <cell r="Z167">
            <v>0.77300000000000002</v>
          </cell>
          <cell r="AA167">
            <v>0.77300000000000002</v>
          </cell>
          <cell r="AB167">
            <v>40054</v>
          </cell>
          <cell r="AC167">
            <v>107.717</v>
          </cell>
          <cell r="AD167">
            <v>4.6900000000000004</v>
          </cell>
          <cell r="AE167">
            <v>4.8109999999999999</v>
          </cell>
          <cell r="AF167">
            <v>40054</v>
          </cell>
          <cell r="AG167">
            <v>114.821</v>
          </cell>
          <cell r="AH167">
            <v>2.665</v>
          </cell>
          <cell r="AI167">
            <v>2.7850000000000001</v>
          </cell>
          <cell r="AJ167">
            <v>40054</v>
          </cell>
          <cell r="AK167">
            <v>116</v>
          </cell>
          <cell r="AL167">
            <v>3.0129999999999999</v>
          </cell>
          <cell r="AM167">
            <v>3.0129999999999999</v>
          </cell>
          <cell r="AN167">
            <v>40054</v>
          </cell>
          <cell r="AO167">
            <v>121.95</v>
          </cell>
          <cell r="AP167">
            <v>3.7509999999999999</v>
          </cell>
          <cell r="AQ167">
            <v>3.7509999999999999</v>
          </cell>
          <cell r="AU167">
            <v>40054</v>
          </cell>
          <cell r="AV167">
            <v>115.25</v>
          </cell>
          <cell r="AW167">
            <v>4.944</v>
          </cell>
          <cell r="AX167">
            <v>4.944</v>
          </cell>
          <cell r="AY167">
            <v>40054</v>
          </cell>
          <cell r="AZ167">
            <v>116.93600000000001</v>
          </cell>
          <cell r="BA167">
            <v>8.3490000000000002</v>
          </cell>
          <cell r="BB167">
            <v>8.3620000000000001</v>
          </cell>
          <cell r="BC167">
            <v>40054</v>
          </cell>
          <cell r="BD167">
            <v>98.25</v>
          </cell>
          <cell r="BE167">
            <v>2.4529999999999998</v>
          </cell>
          <cell r="BF167">
            <v>2.4529999999999998</v>
          </cell>
          <cell r="BG167">
            <v>40054</v>
          </cell>
          <cell r="BH167">
            <v>111.629</v>
          </cell>
          <cell r="BI167">
            <v>6.4660000000000002</v>
          </cell>
          <cell r="BJ167">
            <v>6.556</v>
          </cell>
          <cell r="BO167">
            <v>40054</v>
          </cell>
          <cell r="BP167">
            <v>118.87</v>
          </cell>
          <cell r="BQ167">
            <v>5.42</v>
          </cell>
          <cell r="BR167">
            <v>5.42</v>
          </cell>
          <cell r="BS167">
            <v>40054</v>
          </cell>
          <cell r="BT167">
            <v>110.5</v>
          </cell>
          <cell r="BU167">
            <v>5.62</v>
          </cell>
          <cell r="BV167">
            <v>5.62</v>
          </cell>
          <cell r="BW167">
            <v>40054</v>
          </cell>
          <cell r="BX167">
            <v>139</v>
          </cell>
          <cell r="BY167">
            <v>6.548</v>
          </cell>
          <cell r="BZ167">
            <v>6.548</v>
          </cell>
          <cell r="CA167">
            <v>40054</v>
          </cell>
          <cell r="CB167">
            <v>113.5</v>
          </cell>
          <cell r="CC167">
            <v>6.6690000000000005</v>
          </cell>
          <cell r="CD167">
            <v>6.6690000000000005</v>
          </cell>
          <cell r="CE167">
            <v>40054</v>
          </cell>
          <cell r="CF167">
            <v>112.292</v>
          </cell>
          <cell r="CG167">
            <v>7.1319999999999997</v>
          </cell>
          <cell r="CH167">
            <v>7.1790000000000003</v>
          </cell>
          <cell r="CI167">
            <v>40054</v>
          </cell>
          <cell r="CJ167">
            <v>92.790999999999997</v>
          </cell>
          <cell r="CK167">
            <v>10.766</v>
          </cell>
          <cell r="CL167">
            <v>10.798999999999999</v>
          </cell>
          <cell r="CM167">
            <v>40054</v>
          </cell>
          <cell r="CN167">
            <v>149.59299999999999</v>
          </cell>
          <cell r="CO167">
            <v>7.0220000000000002</v>
          </cell>
          <cell r="CP167">
            <v>7.0220000000000002</v>
          </cell>
          <cell r="CQ167">
            <v>40054</v>
          </cell>
          <cell r="CR167">
            <v>135.5</v>
          </cell>
          <cell r="CS167">
            <v>7.2110000000000003</v>
          </cell>
          <cell r="CT167">
            <v>7.2110000000000003</v>
          </cell>
          <cell r="CU167">
            <v>40054</v>
          </cell>
          <cell r="CV167">
            <v>105.55</v>
          </cell>
          <cell r="CW167">
            <v>6.923</v>
          </cell>
          <cell r="CX167">
            <v>6.9429999999999996</v>
          </cell>
          <cell r="CY167">
            <v>40054</v>
          </cell>
          <cell r="CZ167">
            <v>109.762</v>
          </cell>
          <cell r="DA167">
            <v>6.0149999999999997</v>
          </cell>
          <cell r="DB167">
            <v>6.0149999999999997</v>
          </cell>
        </row>
        <row r="168">
          <cell r="D168">
            <v>40055</v>
          </cell>
          <cell r="E168" t="str">
            <v>#N/A N.A.</v>
          </cell>
          <cell r="F168" t="str">
            <v>#N/A N.A.</v>
          </cell>
          <cell r="G168" t="str">
            <v>#N/A N.A.</v>
          </cell>
          <cell r="H168">
            <v>40055</v>
          </cell>
          <cell r="I168" t="str">
            <v>#N/A N.A.</v>
          </cell>
          <cell r="J168" t="str">
            <v>#N/A N.A.</v>
          </cell>
          <cell r="K168" t="str">
            <v>#N/A N.A.</v>
          </cell>
          <cell r="L168">
            <v>40055</v>
          </cell>
          <cell r="M168" t="str">
            <v>#N/A N.A.</v>
          </cell>
          <cell r="N168" t="str">
            <v>#N/A N.A.</v>
          </cell>
          <cell r="O168" t="str">
            <v>#N/A N.A.</v>
          </cell>
          <cell r="P168">
            <v>40055</v>
          </cell>
          <cell r="Q168">
            <v>100.125</v>
          </cell>
          <cell r="R168">
            <v>-33.58</v>
          </cell>
          <cell r="S168">
            <v>52.280999999999999</v>
          </cell>
          <cell r="T168">
            <v>40055</v>
          </cell>
          <cell r="U168">
            <v>102.7825</v>
          </cell>
          <cell r="V168">
            <v>6.6820000000000004</v>
          </cell>
          <cell r="W168">
            <v>6.7320000000000002</v>
          </cell>
          <cell r="X168">
            <v>40055</v>
          </cell>
          <cell r="Y168">
            <v>108.25</v>
          </cell>
          <cell r="Z168">
            <v>0.77300000000000002</v>
          </cell>
          <cell r="AA168">
            <v>0.77300000000000002</v>
          </cell>
          <cell r="AB168">
            <v>40055</v>
          </cell>
          <cell r="AC168">
            <v>107.717</v>
          </cell>
          <cell r="AD168">
            <v>4.6900000000000004</v>
          </cell>
          <cell r="AE168">
            <v>4.8109999999999999</v>
          </cell>
          <cell r="AF168">
            <v>40055</v>
          </cell>
          <cell r="AG168">
            <v>114.821</v>
          </cell>
          <cell r="AH168">
            <v>2.665</v>
          </cell>
          <cell r="AI168">
            <v>2.7850000000000001</v>
          </cell>
          <cell r="AJ168">
            <v>40055</v>
          </cell>
          <cell r="AK168">
            <v>116</v>
          </cell>
          <cell r="AL168">
            <v>3.0129999999999999</v>
          </cell>
          <cell r="AM168">
            <v>3.0129999999999999</v>
          </cell>
          <cell r="AN168">
            <v>40055</v>
          </cell>
          <cell r="AO168">
            <v>121.95</v>
          </cell>
          <cell r="AP168">
            <v>3.7509999999999999</v>
          </cell>
          <cell r="AQ168">
            <v>3.7509999999999999</v>
          </cell>
          <cell r="AU168">
            <v>40055</v>
          </cell>
          <cell r="AV168">
            <v>115.25</v>
          </cell>
          <cell r="AW168">
            <v>4.944</v>
          </cell>
          <cell r="AX168">
            <v>4.944</v>
          </cell>
          <cell r="AY168">
            <v>40055</v>
          </cell>
          <cell r="AZ168">
            <v>116.93600000000001</v>
          </cell>
          <cell r="BA168">
            <v>8.3490000000000002</v>
          </cell>
          <cell r="BB168">
            <v>8.3620000000000001</v>
          </cell>
          <cell r="BC168">
            <v>40055</v>
          </cell>
          <cell r="BD168">
            <v>98.25</v>
          </cell>
          <cell r="BE168">
            <v>2.4529999999999998</v>
          </cell>
          <cell r="BF168">
            <v>2.4529999999999998</v>
          </cell>
          <cell r="BG168">
            <v>40055</v>
          </cell>
          <cell r="BH168">
            <v>111.629</v>
          </cell>
          <cell r="BI168">
            <v>6.4660000000000002</v>
          </cell>
          <cell r="BJ168">
            <v>6.556</v>
          </cell>
          <cell r="BO168">
            <v>40055</v>
          </cell>
          <cell r="BP168">
            <v>118.87</v>
          </cell>
          <cell r="BQ168">
            <v>5.42</v>
          </cell>
          <cell r="BR168">
            <v>5.42</v>
          </cell>
          <cell r="BS168">
            <v>40055</v>
          </cell>
          <cell r="BT168">
            <v>110.5</v>
          </cell>
          <cell r="BU168">
            <v>5.62</v>
          </cell>
          <cell r="BV168">
            <v>5.62</v>
          </cell>
          <cell r="BW168">
            <v>40055</v>
          </cell>
          <cell r="BX168">
            <v>139</v>
          </cell>
          <cell r="BY168">
            <v>6.548</v>
          </cell>
          <cell r="BZ168">
            <v>6.548</v>
          </cell>
          <cell r="CA168">
            <v>40055</v>
          </cell>
          <cell r="CB168">
            <v>113.5</v>
          </cell>
          <cell r="CC168">
            <v>6.6690000000000005</v>
          </cell>
          <cell r="CD168">
            <v>6.6690000000000005</v>
          </cell>
          <cell r="CE168">
            <v>40055</v>
          </cell>
          <cell r="CF168">
            <v>112.292</v>
          </cell>
          <cell r="CG168">
            <v>7.1319999999999997</v>
          </cell>
          <cell r="CH168">
            <v>7.1790000000000003</v>
          </cell>
          <cell r="CI168">
            <v>40055</v>
          </cell>
          <cell r="CJ168">
            <v>92.790999999999997</v>
          </cell>
          <cell r="CK168">
            <v>10.766</v>
          </cell>
          <cell r="CL168">
            <v>10.798999999999999</v>
          </cell>
          <cell r="CM168">
            <v>40055</v>
          </cell>
          <cell r="CN168">
            <v>149.59299999999999</v>
          </cell>
          <cell r="CO168">
            <v>7.0220000000000002</v>
          </cell>
          <cell r="CP168">
            <v>7.0220000000000002</v>
          </cell>
          <cell r="CQ168">
            <v>40055</v>
          </cell>
          <cell r="CR168">
            <v>135.5</v>
          </cell>
          <cell r="CS168">
            <v>7.2110000000000003</v>
          </cell>
          <cell r="CT168">
            <v>7.2110000000000003</v>
          </cell>
          <cell r="CU168">
            <v>40055</v>
          </cell>
          <cell r="CV168">
            <v>105.55</v>
          </cell>
          <cell r="CW168">
            <v>6.923</v>
          </cell>
          <cell r="CX168">
            <v>6.9429999999999996</v>
          </cell>
          <cell r="CY168">
            <v>40055</v>
          </cell>
          <cell r="CZ168">
            <v>109.762</v>
          </cell>
          <cell r="DA168">
            <v>6.0149999999999997</v>
          </cell>
          <cell r="DB168">
            <v>6.0149999999999997</v>
          </cell>
        </row>
        <row r="169">
          <cell r="D169">
            <v>40056</v>
          </cell>
          <cell r="E169" t="str">
            <v>#N/A N.A.</v>
          </cell>
          <cell r="F169" t="str">
            <v>#N/A N.A.</v>
          </cell>
          <cell r="G169" t="str">
            <v>#N/A N.A.</v>
          </cell>
          <cell r="H169">
            <v>40056</v>
          </cell>
          <cell r="I169" t="str">
            <v>#N/A N.A.</v>
          </cell>
          <cell r="J169" t="str">
            <v>#N/A N.A.</v>
          </cell>
          <cell r="K169" t="str">
            <v>#N/A N.A.</v>
          </cell>
          <cell r="L169">
            <v>40056</v>
          </cell>
          <cell r="M169" t="str">
            <v>#N/A N.A.</v>
          </cell>
          <cell r="N169" t="str">
            <v>#N/A N.A.</v>
          </cell>
          <cell r="O169" t="str">
            <v>#N/A N.A.</v>
          </cell>
          <cell r="P169">
            <v>40056</v>
          </cell>
          <cell r="Q169">
            <v>100.125</v>
          </cell>
          <cell r="R169">
            <v>-33.58</v>
          </cell>
          <cell r="S169">
            <v>52.280999999999999</v>
          </cell>
          <cell r="T169">
            <v>40056</v>
          </cell>
          <cell r="U169">
            <v>102.7825</v>
          </cell>
          <cell r="V169">
            <v>6.6820000000000004</v>
          </cell>
          <cell r="W169">
            <v>6.7320000000000002</v>
          </cell>
          <cell r="X169">
            <v>40056</v>
          </cell>
          <cell r="Y169">
            <v>107.25</v>
          </cell>
          <cell r="Z169">
            <v>1.857</v>
          </cell>
          <cell r="AA169">
            <v>1.857</v>
          </cell>
          <cell r="AB169">
            <v>40056</v>
          </cell>
          <cell r="AC169">
            <v>107.66800000000001</v>
          </cell>
          <cell r="AD169">
            <v>4.7119999999999997</v>
          </cell>
          <cell r="AE169">
            <v>4.8360000000000003</v>
          </cell>
          <cell r="AF169">
            <v>40056</v>
          </cell>
          <cell r="AG169">
            <v>114.806</v>
          </cell>
          <cell r="AH169">
            <v>2.661</v>
          </cell>
          <cell r="AI169">
            <v>2.7810000000000001</v>
          </cell>
          <cell r="AJ169">
            <v>40056</v>
          </cell>
          <cell r="AK169">
            <v>116</v>
          </cell>
          <cell r="AL169">
            <v>3.0059999999999998</v>
          </cell>
          <cell r="AM169">
            <v>3.0059999999999998</v>
          </cell>
          <cell r="AN169">
            <v>40056</v>
          </cell>
          <cell r="AO169">
            <v>121.3</v>
          </cell>
          <cell r="AP169">
            <v>3.93</v>
          </cell>
          <cell r="AQ169">
            <v>3.93</v>
          </cell>
          <cell r="AU169">
            <v>40056</v>
          </cell>
          <cell r="AV169">
            <v>116</v>
          </cell>
          <cell r="AW169">
            <v>4.7949999999999999</v>
          </cell>
          <cell r="AX169">
            <v>4.7949999999999999</v>
          </cell>
          <cell r="AY169">
            <v>40056</v>
          </cell>
          <cell r="AZ169">
            <v>116.94799999999999</v>
          </cell>
          <cell r="BA169">
            <v>8.3460000000000001</v>
          </cell>
          <cell r="BB169">
            <v>8.3580000000000005</v>
          </cell>
          <cell r="BC169">
            <v>40056</v>
          </cell>
          <cell r="BD169">
            <v>97</v>
          </cell>
          <cell r="BE169">
            <v>2.6720000000000002</v>
          </cell>
          <cell r="BF169">
            <v>2.6720000000000002</v>
          </cell>
          <cell r="BG169">
            <v>40056</v>
          </cell>
          <cell r="BH169">
            <v>111.345</v>
          </cell>
          <cell r="BI169">
            <v>6.516</v>
          </cell>
          <cell r="BJ169">
            <v>6.6070000000000002</v>
          </cell>
          <cell r="BO169">
            <v>40056</v>
          </cell>
          <cell r="BP169">
            <v>118.58499999999999</v>
          </cell>
          <cell r="BQ169">
            <v>5.4630000000000001</v>
          </cell>
          <cell r="BR169">
            <v>5.4630000000000001</v>
          </cell>
          <cell r="BS169">
            <v>40056</v>
          </cell>
          <cell r="BT169">
            <v>110.4</v>
          </cell>
          <cell r="BU169">
            <v>5.6349999999999998</v>
          </cell>
          <cell r="BV169">
            <v>5.6349999999999998</v>
          </cell>
          <cell r="BW169">
            <v>40056</v>
          </cell>
          <cell r="BX169">
            <v>139</v>
          </cell>
          <cell r="BY169">
            <v>6.5469999999999997</v>
          </cell>
          <cell r="BZ169">
            <v>6.5469999999999997</v>
          </cell>
          <cell r="CA169">
            <v>40056</v>
          </cell>
          <cell r="CB169">
            <v>112</v>
          </cell>
          <cell r="CC169">
            <v>6.819</v>
          </cell>
          <cell r="CD169">
            <v>6.819</v>
          </cell>
          <cell r="CE169">
            <v>40056</v>
          </cell>
          <cell r="CF169">
            <v>110.658</v>
          </cell>
          <cell r="CG169">
            <v>7.2850000000000001</v>
          </cell>
          <cell r="CH169">
            <v>7.3140000000000001</v>
          </cell>
          <cell r="CI169">
            <v>40056</v>
          </cell>
          <cell r="CJ169">
            <v>92.790999999999997</v>
          </cell>
          <cell r="CK169">
            <v>10.766</v>
          </cell>
          <cell r="CL169">
            <v>10.798999999999999</v>
          </cell>
          <cell r="CM169">
            <v>40056</v>
          </cell>
          <cell r="CN169">
            <v>149.58199999999999</v>
          </cell>
          <cell r="CO169">
            <v>7.0229999999999997</v>
          </cell>
          <cell r="CP169">
            <v>7.0229999999999997</v>
          </cell>
          <cell r="CQ169">
            <v>40056</v>
          </cell>
          <cell r="CR169">
            <v>135</v>
          </cell>
          <cell r="CS169">
            <v>7.2460000000000004</v>
          </cell>
          <cell r="CT169">
            <v>7.2460000000000004</v>
          </cell>
          <cell r="CU169">
            <v>40056</v>
          </cell>
          <cell r="CV169">
            <v>105.08499999999999</v>
          </cell>
          <cell r="CW169">
            <v>6.96</v>
          </cell>
          <cell r="CX169">
            <v>6.9850000000000003</v>
          </cell>
          <cell r="CY169">
            <v>40056</v>
          </cell>
          <cell r="CZ169">
            <v>109.5</v>
          </cell>
          <cell r="DA169">
            <v>6.0490000000000004</v>
          </cell>
          <cell r="DB169">
            <v>6.0490000000000004</v>
          </cell>
        </row>
        <row r="170">
          <cell r="D170">
            <v>40057</v>
          </cell>
          <cell r="E170" t="str">
            <v>#N/A N.A.</v>
          </cell>
          <cell r="F170" t="str">
            <v>#N/A N.A.</v>
          </cell>
          <cell r="G170" t="str">
            <v>#N/A N.A.</v>
          </cell>
          <cell r="H170">
            <v>40057</v>
          </cell>
          <cell r="I170" t="str">
            <v>#N/A N.A.</v>
          </cell>
          <cell r="J170" t="str">
            <v>#N/A N.A.</v>
          </cell>
          <cell r="K170" t="str">
            <v>#N/A N.A.</v>
          </cell>
          <cell r="L170">
            <v>40057</v>
          </cell>
          <cell r="M170" t="str">
            <v>#N/A N.A.</v>
          </cell>
          <cell r="N170" t="str">
            <v>#N/A N.A.</v>
          </cell>
          <cell r="O170" t="str">
            <v>#N/A N.A.</v>
          </cell>
          <cell r="P170">
            <v>40057</v>
          </cell>
          <cell r="Q170">
            <v>100.125</v>
          </cell>
          <cell r="R170">
            <v>-33.58</v>
          </cell>
          <cell r="S170">
            <v>52.280999999999999</v>
          </cell>
          <cell r="T170">
            <v>40057</v>
          </cell>
          <cell r="U170">
            <v>102.7825</v>
          </cell>
          <cell r="V170">
            <v>6.6820000000000004</v>
          </cell>
          <cell r="W170">
            <v>6.7320000000000002</v>
          </cell>
          <cell r="X170">
            <v>40057</v>
          </cell>
          <cell r="Y170">
            <v>107.25</v>
          </cell>
          <cell r="Z170">
            <v>1.831</v>
          </cell>
          <cell r="AA170">
            <v>1.831</v>
          </cell>
          <cell r="AB170">
            <v>40057</v>
          </cell>
          <cell r="AC170">
            <v>107.474</v>
          </cell>
          <cell r="AD170">
            <v>4.8259999999999996</v>
          </cell>
          <cell r="AE170">
            <v>4.8570000000000002</v>
          </cell>
          <cell r="AF170">
            <v>40057</v>
          </cell>
          <cell r="AG170">
            <v>114.849</v>
          </cell>
          <cell r="AH170">
            <v>2.6259999999999999</v>
          </cell>
          <cell r="AI170">
            <v>2.746</v>
          </cell>
          <cell r="AJ170">
            <v>40057</v>
          </cell>
          <cell r="AK170">
            <v>116.2</v>
          </cell>
          <cell r="AL170">
            <v>2.919</v>
          </cell>
          <cell r="AM170">
            <v>2.919</v>
          </cell>
          <cell r="AN170">
            <v>40057</v>
          </cell>
          <cell r="AO170">
            <v>121.25</v>
          </cell>
          <cell r="AP170">
            <v>3.94</v>
          </cell>
          <cell r="AQ170">
            <v>3.94</v>
          </cell>
          <cell r="AU170">
            <v>40057</v>
          </cell>
          <cell r="AV170">
            <v>116.08499999999999</v>
          </cell>
          <cell r="AW170">
            <v>4.7759999999999998</v>
          </cell>
          <cell r="AX170">
            <v>4.7759999999999998</v>
          </cell>
          <cell r="AY170">
            <v>40057</v>
          </cell>
          <cell r="AZ170">
            <v>116.904</v>
          </cell>
          <cell r="BA170">
            <v>8.3539999999999992</v>
          </cell>
          <cell r="BB170">
            <v>8.3659999999999997</v>
          </cell>
          <cell r="BC170">
            <v>40057</v>
          </cell>
          <cell r="BD170">
            <v>96.5</v>
          </cell>
          <cell r="BE170">
            <v>2.7469999999999999</v>
          </cell>
          <cell r="BF170">
            <v>2.7469999999999999</v>
          </cell>
          <cell r="BG170">
            <v>40057</v>
          </cell>
          <cell r="BH170">
            <v>112.163</v>
          </cell>
          <cell r="BI170">
            <v>6.3689999999999998</v>
          </cell>
          <cell r="BJ170">
            <v>6.4589999999999996</v>
          </cell>
          <cell r="BO170">
            <v>40057</v>
          </cell>
          <cell r="BP170">
            <v>119.754</v>
          </cell>
          <cell r="BQ170">
            <v>5.2830000000000004</v>
          </cell>
          <cell r="BR170">
            <v>5.2830000000000004</v>
          </cell>
          <cell r="BS170">
            <v>40057</v>
          </cell>
          <cell r="BT170">
            <v>110</v>
          </cell>
          <cell r="BU170">
            <v>5.6980000000000004</v>
          </cell>
          <cell r="BV170">
            <v>5.6980000000000004</v>
          </cell>
          <cell r="BW170">
            <v>40057</v>
          </cell>
          <cell r="BX170">
            <v>136.5</v>
          </cell>
          <cell r="BY170">
            <v>6.8170000000000002</v>
          </cell>
          <cell r="BZ170">
            <v>6.8170000000000002</v>
          </cell>
          <cell r="CA170">
            <v>40057</v>
          </cell>
          <cell r="CB170">
            <v>112</v>
          </cell>
          <cell r="CC170">
            <v>6.8179999999999996</v>
          </cell>
          <cell r="CD170">
            <v>6.8179999999999996</v>
          </cell>
          <cell r="CE170">
            <v>40057</v>
          </cell>
          <cell r="CF170">
            <v>110.785</v>
          </cell>
          <cell r="CG170">
            <v>7.2729999999999997</v>
          </cell>
          <cell r="CH170">
            <v>7.3209999999999997</v>
          </cell>
          <cell r="CI170">
            <v>40057</v>
          </cell>
          <cell r="CJ170">
            <v>92.790999999999997</v>
          </cell>
          <cell r="CK170">
            <v>10.766</v>
          </cell>
          <cell r="CL170">
            <v>10.798999999999999</v>
          </cell>
          <cell r="CM170">
            <v>40057</v>
          </cell>
          <cell r="CN170">
            <v>149.589</v>
          </cell>
          <cell r="CO170">
            <v>7.0220000000000002</v>
          </cell>
          <cell r="CP170">
            <v>7.0220000000000002</v>
          </cell>
          <cell r="CQ170">
            <v>40057</v>
          </cell>
          <cell r="CR170">
            <v>135</v>
          </cell>
          <cell r="CS170">
            <v>7.2460000000000004</v>
          </cell>
          <cell r="CT170">
            <v>7.2460000000000004</v>
          </cell>
          <cell r="CU170">
            <v>40057</v>
          </cell>
          <cell r="CV170">
            <v>104.986</v>
          </cell>
          <cell r="CW170">
            <v>6.968</v>
          </cell>
          <cell r="CX170">
            <v>6.9870000000000001</v>
          </cell>
          <cell r="CY170">
            <v>40057</v>
          </cell>
          <cell r="CZ170">
            <v>110.01</v>
          </cell>
          <cell r="DA170">
            <v>5.9820000000000002</v>
          </cell>
          <cell r="DB170">
            <v>5.9820000000000002</v>
          </cell>
        </row>
        <row r="171">
          <cell r="D171">
            <v>40058</v>
          </cell>
          <cell r="E171" t="str">
            <v>#N/A N.A.</v>
          </cell>
          <cell r="F171" t="str">
            <v>#N/A N.A.</v>
          </cell>
          <cell r="G171" t="str">
            <v>#N/A N.A.</v>
          </cell>
          <cell r="H171">
            <v>40058</v>
          </cell>
          <cell r="I171" t="str">
            <v>#N/A N.A.</v>
          </cell>
          <cell r="J171" t="str">
            <v>#N/A N.A.</v>
          </cell>
          <cell r="K171" t="str">
            <v>#N/A N.A.</v>
          </cell>
          <cell r="L171">
            <v>40058</v>
          </cell>
          <cell r="M171" t="str">
            <v>#N/A N.A.</v>
          </cell>
          <cell r="N171" t="str">
            <v>#N/A N.A.</v>
          </cell>
          <cell r="O171" t="str">
            <v>#N/A N.A.</v>
          </cell>
          <cell r="P171">
            <v>40058</v>
          </cell>
          <cell r="Q171">
            <v>100.125</v>
          </cell>
          <cell r="R171">
            <v>-33.58</v>
          </cell>
          <cell r="S171">
            <v>52.280999999999999</v>
          </cell>
          <cell r="T171">
            <v>40058</v>
          </cell>
          <cell r="U171">
            <v>102.7825</v>
          </cell>
          <cell r="V171">
            <v>6.6820000000000004</v>
          </cell>
          <cell r="W171">
            <v>6.7320000000000002</v>
          </cell>
          <cell r="X171">
            <v>40058</v>
          </cell>
          <cell r="Y171">
            <v>107.25</v>
          </cell>
          <cell r="Z171">
            <v>1.7229999999999999</v>
          </cell>
          <cell r="AA171">
            <v>1.7229999999999999</v>
          </cell>
          <cell r="AB171">
            <v>40058</v>
          </cell>
          <cell r="AC171">
            <v>107.524</v>
          </cell>
          <cell r="AD171">
            <v>4.7629999999999999</v>
          </cell>
          <cell r="AE171">
            <v>4.7949999999999999</v>
          </cell>
          <cell r="AF171">
            <v>40058</v>
          </cell>
          <cell r="AG171">
            <v>114.81399999999999</v>
          </cell>
          <cell r="AH171">
            <v>2.6070000000000002</v>
          </cell>
          <cell r="AI171">
            <v>2.7279999999999998</v>
          </cell>
          <cell r="AJ171">
            <v>40058</v>
          </cell>
          <cell r="AK171">
            <v>116.25</v>
          </cell>
          <cell r="AL171">
            <v>2.87</v>
          </cell>
          <cell r="AM171">
            <v>2.87</v>
          </cell>
          <cell r="AN171">
            <v>40058</v>
          </cell>
          <cell r="AO171">
            <v>121.5</v>
          </cell>
          <cell r="AP171">
            <v>3.85</v>
          </cell>
          <cell r="AQ171">
            <v>3.85</v>
          </cell>
          <cell r="AU171">
            <v>40058</v>
          </cell>
          <cell r="AV171">
            <v>116.75</v>
          </cell>
          <cell r="AW171">
            <v>4.6399999999999997</v>
          </cell>
          <cell r="AX171">
            <v>4.6399999999999997</v>
          </cell>
          <cell r="AY171">
            <v>40058</v>
          </cell>
          <cell r="AZ171">
            <v>116.95099999999999</v>
          </cell>
          <cell r="BA171">
            <v>8.3420000000000005</v>
          </cell>
          <cell r="BB171">
            <v>8.3539999999999992</v>
          </cell>
          <cell r="BC171">
            <v>40058</v>
          </cell>
          <cell r="BD171">
            <v>97.2</v>
          </cell>
          <cell r="BE171">
            <v>2.62</v>
          </cell>
          <cell r="BF171">
            <v>2.62</v>
          </cell>
          <cell r="BG171">
            <v>40058</v>
          </cell>
          <cell r="BH171">
            <v>112.36499999999999</v>
          </cell>
          <cell r="BI171">
            <v>6.33</v>
          </cell>
          <cell r="BJ171">
            <v>6.4189999999999996</v>
          </cell>
          <cell r="BO171">
            <v>40058</v>
          </cell>
          <cell r="BP171">
            <v>120.173</v>
          </cell>
          <cell r="BQ171">
            <v>5.2149999999999999</v>
          </cell>
          <cell r="BR171">
            <v>5.2149999999999999</v>
          </cell>
          <cell r="BS171">
            <v>40058</v>
          </cell>
          <cell r="BT171">
            <v>110.4</v>
          </cell>
          <cell r="BU171">
            <v>5.633</v>
          </cell>
          <cell r="BV171">
            <v>5.633</v>
          </cell>
          <cell r="BW171">
            <v>40058</v>
          </cell>
          <cell r="BX171">
            <v>139</v>
          </cell>
          <cell r="BY171">
            <v>6.5430000000000001</v>
          </cell>
          <cell r="BZ171">
            <v>6.5430000000000001</v>
          </cell>
          <cell r="CA171">
            <v>40058</v>
          </cell>
          <cell r="CB171">
            <v>113</v>
          </cell>
          <cell r="CC171">
            <v>6.718</v>
          </cell>
          <cell r="CD171">
            <v>6.718</v>
          </cell>
          <cell r="CE171">
            <v>40058</v>
          </cell>
          <cell r="CF171">
            <v>111.97799999999999</v>
          </cell>
          <cell r="CG171">
            <v>7.1609999999999996</v>
          </cell>
          <cell r="CH171">
            <v>7.2069999999999999</v>
          </cell>
          <cell r="CI171">
            <v>40058</v>
          </cell>
          <cell r="CJ171">
            <v>92.790999999999997</v>
          </cell>
          <cell r="CK171">
            <v>10.766</v>
          </cell>
          <cell r="CL171">
            <v>10.798999999999999</v>
          </cell>
          <cell r="CM171">
            <v>40058</v>
          </cell>
          <cell r="CN171">
            <v>149.56899999999999</v>
          </cell>
          <cell r="CO171">
            <v>7.0229999999999997</v>
          </cell>
          <cell r="CP171">
            <v>7.0229999999999997</v>
          </cell>
          <cell r="CQ171">
            <v>40058</v>
          </cell>
          <cell r="CR171">
            <v>136.5</v>
          </cell>
          <cell r="CS171">
            <v>7.141</v>
          </cell>
          <cell r="CT171">
            <v>7.141</v>
          </cell>
          <cell r="CU171">
            <v>40058</v>
          </cell>
          <cell r="CV171">
            <v>105.739</v>
          </cell>
          <cell r="CW171">
            <v>6.9089999999999998</v>
          </cell>
          <cell r="CX171">
            <v>6.9379999999999997</v>
          </cell>
          <cell r="CY171">
            <v>40058</v>
          </cell>
          <cell r="CZ171">
            <v>109.52</v>
          </cell>
          <cell r="DA171">
            <v>6.0460000000000003</v>
          </cell>
          <cell r="DB171">
            <v>6.0460000000000003</v>
          </cell>
        </row>
        <row r="172">
          <cell r="D172">
            <v>40059</v>
          </cell>
          <cell r="E172" t="str">
            <v>#N/A N.A.</v>
          </cell>
          <cell r="F172" t="str">
            <v>#N/A N.A.</v>
          </cell>
          <cell r="G172" t="str">
            <v>#N/A N.A.</v>
          </cell>
          <cell r="H172">
            <v>40059</v>
          </cell>
          <cell r="I172" t="str">
            <v>#N/A N.A.</v>
          </cell>
          <cell r="J172" t="str">
            <v>#N/A N.A.</v>
          </cell>
          <cell r="K172" t="str">
            <v>#N/A N.A.</v>
          </cell>
          <cell r="L172">
            <v>40059</v>
          </cell>
          <cell r="M172" t="str">
            <v>#N/A N.A.</v>
          </cell>
          <cell r="N172" t="str">
            <v>#N/A N.A.</v>
          </cell>
          <cell r="O172" t="str">
            <v>#N/A N.A.</v>
          </cell>
          <cell r="P172">
            <v>40059</v>
          </cell>
          <cell r="Q172">
            <v>100.125</v>
          </cell>
          <cell r="R172">
            <v>-33.58</v>
          </cell>
          <cell r="S172">
            <v>52.280999999999999</v>
          </cell>
          <cell r="T172">
            <v>40059</v>
          </cell>
          <cell r="U172">
            <v>102.7825</v>
          </cell>
          <cell r="V172">
            <v>6.6820000000000004</v>
          </cell>
          <cell r="W172">
            <v>6.7320000000000002</v>
          </cell>
          <cell r="X172">
            <v>40059</v>
          </cell>
          <cell r="Y172">
            <v>110</v>
          </cell>
          <cell r="Z172">
            <v>-1.385</v>
          </cell>
          <cell r="AA172">
            <v>-1.385</v>
          </cell>
          <cell r="AB172">
            <v>40059</v>
          </cell>
          <cell r="AC172">
            <v>107.658</v>
          </cell>
          <cell r="AD172">
            <v>4.6710000000000003</v>
          </cell>
          <cell r="AE172">
            <v>4.7949999999999999</v>
          </cell>
          <cell r="AF172">
            <v>40059</v>
          </cell>
          <cell r="AG172">
            <v>114.79600000000001</v>
          </cell>
          <cell r="AH172">
            <v>2.605</v>
          </cell>
          <cell r="AI172">
            <v>2.7250000000000001</v>
          </cell>
          <cell r="AJ172">
            <v>40059</v>
          </cell>
          <cell r="AK172">
            <v>116.45</v>
          </cell>
          <cell r="AL172">
            <v>2.7829999999999999</v>
          </cell>
          <cell r="AM172">
            <v>2.7829999999999999</v>
          </cell>
          <cell r="AN172">
            <v>40059</v>
          </cell>
          <cell r="AO172">
            <v>121.6</v>
          </cell>
          <cell r="AP172">
            <v>3.8170000000000002</v>
          </cell>
          <cell r="AQ172">
            <v>3.8170000000000002</v>
          </cell>
          <cell r="AU172">
            <v>40059</v>
          </cell>
          <cell r="AV172">
            <v>117</v>
          </cell>
          <cell r="AW172">
            <v>4.5890000000000004</v>
          </cell>
          <cell r="AX172">
            <v>4.5890000000000004</v>
          </cell>
          <cell r="AY172">
            <v>40059</v>
          </cell>
          <cell r="AZ172">
            <v>116.90900000000001</v>
          </cell>
          <cell r="BA172">
            <v>8.3490000000000002</v>
          </cell>
          <cell r="BB172">
            <v>8.3610000000000007</v>
          </cell>
          <cell r="BC172">
            <v>40059</v>
          </cell>
          <cell r="BD172">
            <v>97.4</v>
          </cell>
          <cell r="BE172">
            <v>2.577</v>
          </cell>
          <cell r="BF172">
            <v>2.577</v>
          </cell>
          <cell r="BG172">
            <v>40059</v>
          </cell>
          <cell r="BH172">
            <v>113.04</v>
          </cell>
          <cell r="BI172">
            <v>6.2089999999999996</v>
          </cell>
          <cell r="BJ172">
            <v>6.298</v>
          </cell>
          <cell r="BO172">
            <v>40059</v>
          </cell>
          <cell r="BP172">
            <v>120.57599999999999</v>
          </cell>
          <cell r="BQ172">
            <v>5.1520000000000001</v>
          </cell>
          <cell r="BR172">
            <v>5.1520000000000001</v>
          </cell>
          <cell r="BS172">
            <v>40059</v>
          </cell>
          <cell r="BT172">
            <v>111</v>
          </cell>
          <cell r="BU172">
            <v>5.5380000000000003</v>
          </cell>
          <cell r="BV172">
            <v>5.5380000000000003</v>
          </cell>
          <cell r="BW172">
            <v>40059</v>
          </cell>
          <cell r="BX172">
            <v>140</v>
          </cell>
          <cell r="BY172">
            <v>6.4359999999999999</v>
          </cell>
          <cell r="BZ172">
            <v>6.4359999999999999</v>
          </cell>
          <cell r="CA172">
            <v>40059</v>
          </cell>
          <cell r="CB172">
            <v>114.5</v>
          </cell>
          <cell r="CC172">
            <v>6.57</v>
          </cell>
          <cell r="CD172">
            <v>6.57</v>
          </cell>
          <cell r="CE172">
            <v>40059</v>
          </cell>
          <cell r="CF172">
            <v>113.2</v>
          </cell>
          <cell r="CG172">
            <v>7.0469999999999997</v>
          </cell>
          <cell r="CH172">
            <v>7.093</v>
          </cell>
          <cell r="CI172">
            <v>40059</v>
          </cell>
          <cell r="CJ172">
            <v>92.790999999999997</v>
          </cell>
          <cell r="CK172">
            <v>10.766</v>
          </cell>
          <cell r="CL172">
            <v>10.798999999999999</v>
          </cell>
          <cell r="CM172">
            <v>40059</v>
          </cell>
          <cell r="CN172">
            <v>149.58000000000001</v>
          </cell>
          <cell r="CO172">
            <v>7.0220000000000002</v>
          </cell>
          <cell r="CP172">
            <v>7.0220000000000002</v>
          </cell>
          <cell r="CQ172">
            <v>40059</v>
          </cell>
          <cell r="CR172">
            <v>138.25</v>
          </cell>
          <cell r="CS172">
            <v>7.02</v>
          </cell>
          <cell r="CT172">
            <v>7.02</v>
          </cell>
          <cell r="CU172">
            <v>40059</v>
          </cell>
          <cell r="CV172">
            <v>107.30200000000001</v>
          </cell>
          <cell r="CW172">
            <v>6.7889999999999997</v>
          </cell>
          <cell r="CX172">
            <v>6.8079999999999998</v>
          </cell>
          <cell r="CY172">
            <v>40059</v>
          </cell>
          <cell r="CZ172">
            <v>110</v>
          </cell>
          <cell r="DA172">
            <v>5.9820000000000002</v>
          </cell>
          <cell r="DB172">
            <v>5.9820000000000002</v>
          </cell>
        </row>
        <row r="173">
          <cell r="D173">
            <v>40060</v>
          </cell>
          <cell r="E173" t="str">
            <v>#N/A N.A.</v>
          </cell>
          <cell r="F173" t="str">
            <v>#N/A N.A.</v>
          </cell>
          <cell r="G173" t="str">
            <v>#N/A N.A.</v>
          </cell>
          <cell r="H173">
            <v>40060</v>
          </cell>
          <cell r="I173" t="str">
            <v>#N/A N.A.</v>
          </cell>
          <cell r="J173" t="str">
            <v>#N/A N.A.</v>
          </cell>
          <cell r="K173" t="str">
            <v>#N/A N.A.</v>
          </cell>
          <cell r="L173">
            <v>40060</v>
          </cell>
          <cell r="M173" t="str">
            <v>#N/A N.A.</v>
          </cell>
          <cell r="N173" t="str">
            <v>#N/A N.A.</v>
          </cell>
          <cell r="O173" t="str">
            <v>#N/A N.A.</v>
          </cell>
          <cell r="P173">
            <v>40060</v>
          </cell>
          <cell r="Q173">
            <v>100.125</v>
          </cell>
          <cell r="R173">
            <v>-33.58</v>
          </cell>
          <cell r="S173">
            <v>52.280999999999999</v>
          </cell>
          <cell r="T173">
            <v>40060</v>
          </cell>
          <cell r="U173">
            <v>102.7825</v>
          </cell>
          <cell r="V173">
            <v>6.6820000000000004</v>
          </cell>
          <cell r="W173">
            <v>6.7320000000000002</v>
          </cell>
          <cell r="X173">
            <v>40060</v>
          </cell>
          <cell r="Y173">
            <v>110</v>
          </cell>
          <cell r="Z173">
            <v>-1.421</v>
          </cell>
          <cell r="AA173">
            <v>-1.421</v>
          </cell>
          <cell r="AB173">
            <v>40060</v>
          </cell>
          <cell r="AC173">
            <v>107.682</v>
          </cell>
          <cell r="AD173">
            <v>4.6470000000000002</v>
          </cell>
          <cell r="AE173">
            <v>4.7709999999999999</v>
          </cell>
          <cell r="AF173">
            <v>40060</v>
          </cell>
          <cell r="AG173">
            <v>114.79600000000001</v>
          </cell>
          <cell r="AH173">
            <v>2.593</v>
          </cell>
          <cell r="AI173">
            <v>2.7130000000000001</v>
          </cell>
          <cell r="AJ173">
            <v>40060</v>
          </cell>
          <cell r="AK173">
            <v>116.45</v>
          </cell>
          <cell r="AL173">
            <v>2.7759999999999998</v>
          </cell>
          <cell r="AM173">
            <v>2.7759999999999998</v>
          </cell>
          <cell r="AN173">
            <v>40060</v>
          </cell>
          <cell r="AO173">
            <v>121.6</v>
          </cell>
          <cell r="AP173">
            <v>3.8120000000000003</v>
          </cell>
          <cell r="AQ173">
            <v>3.8120000000000003</v>
          </cell>
          <cell r="AU173">
            <v>40060</v>
          </cell>
          <cell r="AV173">
            <v>116.25</v>
          </cell>
          <cell r="AW173">
            <v>4.7350000000000003</v>
          </cell>
          <cell r="AX173">
            <v>4.7350000000000003</v>
          </cell>
          <cell r="AY173">
            <v>40060</v>
          </cell>
          <cell r="AZ173">
            <v>116.82</v>
          </cell>
          <cell r="BA173">
            <v>8.3650000000000002</v>
          </cell>
          <cell r="BB173">
            <v>8.3780000000000001</v>
          </cell>
          <cell r="BC173">
            <v>40060</v>
          </cell>
          <cell r="BD173">
            <v>96.7</v>
          </cell>
          <cell r="BE173">
            <v>2.6930000000000001</v>
          </cell>
          <cell r="BF173">
            <v>2.6930000000000001</v>
          </cell>
          <cell r="BG173">
            <v>40060</v>
          </cell>
          <cell r="BH173">
            <v>113.08499999999999</v>
          </cell>
          <cell r="BI173">
            <v>6.2</v>
          </cell>
          <cell r="BJ173">
            <v>6.2889999999999997</v>
          </cell>
          <cell r="BO173">
            <v>40060</v>
          </cell>
          <cell r="BP173">
            <v>120.742</v>
          </cell>
          <cell r="BQ173">
            <v>5.1260000000000003</v>
          </cell>
          <cell r="BR173">
            <v>5.1260000000000003</v>
          </cell>
          <cell r="BS173">
            <v>40060</v>
          </cell>
          <cell r="BT173">
            <v>111.25</v>
          </cell>
          <cell r="BU173">
            <v>5.4980000000000002</v>
          </cell>
          <cell r="BV173">
            <v>5.4980000000000002</v>
          </cell>
          <cell r="BW173">
            <v>40060</v>
          </cell>
          <cell r="BX173">
            <v>140</v>
          </cell>
          <cell r="BY173">
            <v>6.4349999999999996</v>
          </cell>
          <cell r="BZ173">
            <v>6.4349999999999996</v>
          </cell>
          <cell r="CA173">
            <v>40060</v>
          </cell>
          <cell r="CB173">
            <v>114.5</v>
          </cell>
          <cell r="CC173">
            <v>6.57</v>
          </cell>
          <cell r="CD173">
            <v>6.57</v>
          </cell>
          <cell r="CE173">
            <v>40060</v>
          </cell>
          <cell r="CF173">
            <v>113.217</v>
          </cell>
          <cell r="CG173">
            <v>7.0460000000000003</v>
          </cell>
          <cell r="CH173">
            <v>7.0919999999999996</v>
          </cell>
          <cell r="CI173">
            <v>40060</v>
          </cell>
          <cell r="CJ173">
            <v>92.790999999999997</v>
          </cell>
          <cell r="CK173">
            <v>10.766</v>
          </cell>
          <cell r="CL173">
            <v>10.798</v>
          </cell>
          <cell r="CM173">
            <v>40060</v>
          </cell>
          <cell r="CN173">
            <v>149.65299999999999</v>
          </cell>
          <cell r="CO173">
            <v>7.016</v>
          </cell>
          <cell r="CP173">
            <v>7.016</v>
          </cell>
          <cell r="CQ173">
            <v>40060</v>
          </cell>
          <cell r="CR173">
            <v>138.6</v>
          </cell>
          <cell r="CS173">
            <v>6.9969999999999999</v>
          </cell>
          <cell r="CT173">
            <v>6.9969999999999999</v>
          </cell>
          <cell r="CU173">
            <v>40060</v>
          </cell>
          <cell r="CV173">
            <v>107.34099999999999</v>
          </cell>
          <cell r="CW173">
            <v>6.7859999999999996</v>
          </cell>
          <cell r="CX173">
            <v>6.8049999999999997</v>
          </cell>
          <cell r="CY173">
            <v>40060</v>
          </cell>
          <cell r="CZ173">
            <v>110.7</v>
          </cell>
          <cell r="DA173">
            <v>5.89</v>
          </cell>
          <cell r="DB173">
            <v>5.89</v>
          </cell>
        </row>
        <row r="174">
          <cell r="D174">
            <v>40061</v>
          </cell>
          <cell r="E174" t="str">
            <v>#N/A N.A.</v>
          </cell>
          <cell r="F174" t="str">
            <v>#N/A N.A.</v>
          </cell>
          <cell r="G174" t="str">
            <v>#N/A N.A.</v>
          </cell>
          <cell r="H174">
            <v>40061</v>
          </cell>
          <cell r="I174" t="str">
            <v>#N/A N.A.</v>
          </cell>
          <cell r="J174" t="str">
            <v>#N/A N.A.</v>
          </cell>
          <cell r="K174" t="str">
            <v>#N/A N.A.</v>
          </cell>
          <cell r="L174">
            <v>40061</v>
          </cell>
          <cell r="M174" t="str">
            <v>#N/A N.A.</v>
          </cell>
          <cell r="N174" t="str">
            <v>#N/A N.A.</v>
          </cell>
          <cell r="O174" t="str">
            <v>#N/A N.A.</v>
          </cell>
          <cell r="P174">
            <v>40061</v>
          </cell>
          <cell r="Q174">
            <v>100.125</v>
          </cell>
          <cell r="R174">
            <v>-33.58</v>
          </cell>
          <cell r="S174">
            <v>52.280999999999999</v>
          </cell>
          <cell r="T174">
            <v>40061</v>
          </cell>
          <cell r="U174">
            <v>102.7825</v>
          </cell>
          <cell r="V174">
            <v>6.6820000000000004</v>
          </cell>
          <cell r="W174">
            <v>6.7320000000000002</v>
          </cell>
          <cell r="X174">
            <v>40061</v>
          </cell>
          <cell r="Y174">
            <v>110</v>
          </cell>
          <cell r="Z174">
            <v>-1.421</v>
          </cell>
          <cell r="AA174">
            <v>-1.421</v>
          </cell>
          <cell r="AB174">
            <v>40061</v>
          </cell>
          <cell r="AC174">
            <v>107.682</v>
          </cell>
          <cell r="AD174">
            <v>4.6470000000000002</v>
          </cell>
          <cell r="AE174">
            <v>4.7709999999999999</v>
          </cell>
          <cell r="AF174">
            <v>40061</v>
          </cell>
          <cell r="AG174">
            <v>114.79600000000001</v>
          </cell>
          <cell r="AH174">
            <v>2.593</v>
          </cell>
          <cell r="AI174">
            <v>2.7130000000000001</v>
          </cell>
          <cell r="AJ174">
            <v>40061</v>
          </cell>
          <cell r="AK174">
            <v>116.45</v>
          </cell>
          <cell r="AL174">
            <v>2.7759999999999998</v>
          </cell>
          <cell r="AM174">
            <v>2.7759999999999998</v>
          </cell>
          <cell r="AN174">
            <v>40061</v>
          </cell>
          <cell r="AO174">
            <v>121.6</v>
          </cell>
          <cell r="AP174">
            <v>3.8120000000000003</v>
          </cell>
          <cell r="AQ174">
            <v>3.8120000000000003</v>
          </cell>
          <cell r="AU174">
            <v>40061</v>
          </cell>
          <cell r="AV174">
            <v>116.25</v>
          </cell>
          <cell r="AW174">
            <v>4.7350000000000003</v>
          </cell>
          <cell r="AX174">
            <v>4.7350000000000003</v>
          </cell>
          <cell r="AY174">
            <v>40061</v>
          </cell>
          <cell r="AZ174">
            <v>116.82</v>
          </cell>
          <cell r="BA174">
            <v>8.3650000000000002</v>
          </cell>
          <cell r="BB174">
            <v>8.3780000000000001</v>
          </cell>
          <cell r="BC174">
            <v>40061</v>
          </cell>
          <cell r="BD174">
            <v>96.7</v>
          </cell>
          <cell r="BE174">
            <v>2.6930000000000001</v>
          </cell>
          <cell r="BF174">
            <v>2.6930000000000001</v>
          </cell>
          <cell r="BG174">
            <v>40061</v>
          </cell>
          <cell r="BH174">
            <v>113.08499999999999</v>
          </cell>
          <cell r="BI174">
            <v>6.2</v>
          </cell>
          <cell r="BJ174">
            <v>6.2889999999999997</v>
          </cell>
          <cell r="BO174">
            <v>40061</v>
          </cell>
          <cell r="BP174">
            <v>120.742</v>
          </cell>
          <cell r="BQ174">
            <v>5.1260000000000003</v>
          </cell>
          <cell r="BR174">
            <v>5.1260000000000003</v>
          </cell>
          <cell r="BS174">
            <v>40061</v>
          </cell>
          <cell r="BT174">
            <v>111.25</v>
          </cell>
          <cell r="BU174">
            <v>5.4980000000000002</v>
          </cell>
          <cell r="BV174">
            <v>5.4980000000000002</v>
          </cell>
          <cell r="BW174">
            <v>40061</v>
          </cell>
          <cell r="BX174">
            <v>140</v>
          </cell>
          <cell r="BY174">
            <v>6.4349999999999996</v>
          </cell>
          <cell r="BZ174">
            <v>6.4349999999999996</v>
          </cell>
          <cell r="CA174">
            <v>40061</v>
          </cell>
          <cell r="CB174">
            <v>114.5</v>
          </cell>
          <cell r="CC174">
            <v>6.57</v>
          </cell>
          <cell r="CD174">
            <v>6.57</v>
          </cell>
          <cell r="CE174">
            <v>40061</v>
          </cell>
          <cell r="CF174">
            <v>113.217</v>
          </cell>
          <cell r="CG174">
            <v>7.0460000000000003</v>
          </cell>
          <cell r="CH174">
            <v>7.0919999999999996</v>
          </cell>
          <cell r="CI174">
            <v>40061</v>
          </cell>
          <cell r="CJ174">
            <v>92.790999999999997</v>
          </cell>
          <cell r="CK174">
            <v>10.766</v>
          </cell>
          <cell r="CL174">
            <v>10.798</v>
          </cell>
          <cell r="CM174">
            <v>40061</v>
          </cell>
          <cell r="CN174">
            <v>149.65299999999999</v>
          </cell>
          <cell r="CO174">
            <v>7.016</v>
          </cell>
          <cell r="CP174">
            <v>7.016</v>
          </cell>
          <cell r="CQ174">
            <v>40061</v>
          </cell>
          <cell r="CR174">
            <v>138.6</v>
          </cell>
          <cell r="CS174">
            <v>6.9969999999999999</v>
          </cell>
          <cell r="CT174">
            <v>6.9969999999999999</v>
          </cell>
          <cell r="CU174">
            <v>40061</v>
          </cell>
          <cell r="CV174">
            <v>107.34099999999999</v>
          </cell>
          <cell r="CW174">
            <v>6.7859999999999996</v>
          </cell>
          <cell r="CX174">
            <v>6.8049999999999997</v>
          </cell>
          <cell r="CY174">
            <v>40061</v>
          </cell>
          <cell r="CZ174">
            <v>110.7</v>
          </cell>
          <cell r="DA174">
            <v>5.89</v>
          </cell>
          <cell r="DB174">
            <v>5.89</v>
          </cell>
        </row>
        <row r="175">
          <cell r="D175">
            <v>40062</v>
          </cell>
          <cell r="E175" t="str">
            <v>#N/A N.A.</v>
          </cell>
          <cell r="F175" t="str">
            <v>#N/A N.A.</v>
          </cell>
          <cell r="G175" t="str">
            <v>#N/A N.A.</v>
          </cell>
          <cell r="H175">
            <v>40062</v>
          </cell>
          <cell r="I175" t="str">
            <v>#N/A N.A.</v>
          </cell>
          <cell r="J175" t="str">
            <v>#N/A N.A.</v>
          </cell>
          <cell r="K175" t="str">
            <v>#N/A N.A.</v>
          </cell>
          <cell r="L175">
            <v>40062</v>
          </cell>
          <cell r="M175" t="str">
            <v>#N/A N.A.</v>
          </cell>
          <cell r="N175" t="str">
            <v>#N/A N.A.</v>
          </cell>
          <cell r="O175" t="str">
            <v>#N/A N.A.</v>
          </cell>
          <cell r="P175">
            <v>40062</v>
          </cell>
          <cell r="Q175">
            <v>100.125</v>
          </cell>
          <cell r="R175">
            <v>-33.58</v>
          </cell>
          <cell r="S175">
            <v>52.280999999999999</v>
          </cell>
          <cell r="T175">
            <v>40062</v>
          </cell>
          <cell r="U175">
            <v>102.7825</v>
          </cell>
          <cell r="V175">
            <v>6.6820000000000004</v>
          </cell>
          <cell r="W175">
            <v>6.7320000000000002</v>
          </cell>
          <cell r="X175">
            <v>40062</v>
          </cell>
          <cell r="Y175">
            <v>110</v>
          </cell>
          <cell r="Z175">
            <v>-1.421</v>
          </cell>
          <cell r="AA175">
            <v>-1.421</v>
          </cell>
          <cell r="AB175">
            <v>40062</v>
          </cell>
          <cell r="AC175">
            <v>107.682</v>
          </cell>
          <cell r="AD175">
            <v>4.6470000000000002</v>
          </cell>
          <cell r="AE175">
            <v>4.7709999999999999</v>
          </cell>
          <cell r="AF175">
            <v>40062</v>
          </cell>
          <cell r="AG175">
            <v>114.79600000000001</v>
          </cell>
          <cell r="AH175">
            <v>2.593</v>
          </cell>
          <cell r="AI175">
            <v>2.7130000000000001</v>
          </cell>
          <cell r="AJ175">
            <v>40062</v>
          </cell>
          <cell r="AK175">
            <v>116.45</v>
          </cell>
          <cell r="AL175">
            <v>2.7759999999999998</v>
          </cell>
          <cell r="AM175">
            <v>2.7759999999999998</v>
          </cell>
          <cell r="AN175">
            <v>40062</v>
          </cell>
          <cell r="AO175">
            <v>121.6</v>
          </cell>
          <cell r="AP175">
            <v>3.8120000000000003</v>
          </cell>
          <cell r="AQ175">
            <v>3.8120000000000003</v>
          </cell>
          <cell r="AU175">
            <v>40062</v>
          </cell>
          <cell r="AV175">
            <v>116.25</v>
          </cell>
          <cell r="AW175">
            <v>4.7350000000000003</v>
          </cell>
          <cell r="AX175">
            <v>4.7350000000000003</v>
          </cell>
          <cell r="AY175">
            <v>40062</v>
          </cell>
          <cell r="AZ175">
            <v>116.82</v>
          </cell>
          <cell r="BA175">
            <v>8.3650000000000002</v>
          </cell>
          <cell r="BB175">
            <v>8.3780000000000001</v>
          </cell>
          <cell r="BC175">
            <v>40062</v>
          </cell>
          <cell r="BD175">
            <v>96.7</v>
          </cell>
          <cell r="BE175">
            <v>2.6930000000000001</v>
          </cell>
          <cell r="BF175">
            <v>2.6930000000000001</v>
          </cell>
          <cell r="BG175">
            <v>40062</v>
          </cell>
          <cell r="BH175">
            <v>113.08499999999999</v>
          </cell>
          <cell r="BI175">
            <v>6.2</v>
          </cell>
          <cell r="BJ175">
            <v>6.2889999999999997</v>
          </cell>
          <cell r="BO175">
            <v>40062</v>
          </cell>
          <cell r="BP175">
            <v>120.742</v>
          </cell>
          <cell r="BQ175">
            <v>5.1260000000000003</v>
          </cell>
          <cell r="BR175">
            <v>5.1260000000000003</v>
          </cell>
          <cell r="BS175">
            <v>40062</v>
          </cell>
          <cell r="BT175">
            <v>111.25</v>
          </cell>
          <cell r="BU175">
            <v>5.4980000000000002</v>
          </cell>
          <cell r="BV175">
            <v>5.4980000000000002</v>
          </cell>
          <cell r="BW175">
            <v>40062</v>
          </cell>
          <cell r="BX175">
            <v>140</v>
          </cell>
          <cell r="BY175">
            <v>6.4349999999999996</v>
          </cell>
          <cell r="BZ175">
            <v>6.4349999999999996</v>
          </cell>
          <cell r="CA175">
            <v>40062</v>
          </cell>
          <cell r="CB175">
            <v>114.5</v>
          </cell>
          <cell r="CC175">
            <v>6.57</v>
          </cell>
          <cell r="CD175">
            <v>6.57</v>
          </cell>
          <cell r="CE175">
            <v>40062</v>
          </cell>
          <cell r="CF175">
            <v>113.217</v>
          </cell>
          <cell r="CG175">
            <v>7.0460000000000003</v>
          </cell>
          <cell r="CH175">
            <v>7.0919999999999996</v>
          </cell>
          <cell r="CI175">
            <v>40062</v>
          </cell>
          <cell r="CJ175">
            <v>92.790999999999997</v>
          </cell>
          <cell r="CK175">
            <v>10.766</v>
          </cell>
          <cell r="CL175">
            <v>10.798</v>
          </cell>
          <cell r="CM175">
            <v>40062</v>
          </cell>
          <cell r="CN175">
            <v>149.65299999999999</v>
          </cell>
          <cell r="CO175">
            <v>7.016</v>
          </cell>
          <cell r="CP175">
            <v>7.016</v>
          </cell>
          <cell r="CQ175">
            <v>40062</v>
          </cell>
          <cell r="CR175">
            <v>138.6</v>
          </cell>
          <cell r="CS175">
            <v>6.9969999999999999</v>
          </cell>
          <cell r="CT175">
            <v>6.9969999999999999</v>
          </cell>
          <cell r="CU175">
            <v>40062</v>
          </cell>
          <cell r="CV175">
            <v>107.34099999999999</v>
          </cell>
          <cell r="CW175">
            <v>6.7859999999999996</v>
          </cell>
          <cell r="CX175">
            <v>6.8049999999999997</v>
          </cell>
          <cell r="CY175">
            <v>40062</v>
          </cell>
          <cell r="CZ175">
            <v>110.7</v>
          </cell>
          <cell r="DA175">
            <v>5.89</v>
          </cell>
          <cell r="DB175">
            <v>5.89</v>
          </cell>
        </row>
        <row r="176">
          <cell r="D176">
            <v>40063</v>
          </cell>
          <cell r="E176" t="str">
            <v>#N/A N.A.</v>
          </cell>
          <cell r="F176" t="str">
            <v>#N/A N.A.</v>
          </cell>
          <cell r="G176" t="str">
            <v>#N/A N.A.</v>
          </cell>
          <cell r="H176">
            <v>40063</v>
          </cell>
          <cell r="I176" t="str">
            <v>#N/A N.A.</v>
          </cell>
          <cell r="J176" t="str">
            <v>#N/A N.A.</v>
          </cell>
          <cell r="K176" t="str">
            <v>#N/A N.A.</v>
          </cell>
          <cell r="L176">
            <v>40063</v>
          </cell>
          <cell r="M176" t="str">
            <v>#N/A N.A.</v>
          </cell>
          <cell r="N176" t="str">
            <v>#N/A N.A.</v>
          </cell>
          <cell r="O176" t="str">
            <v>#N/A N.A.</v>
          </cell>
          <cell r="P176">
            <v>40063</v>
          </cell>
          <cell r="Q176">
            <v>100.125</v>
          </cell>
          <cell r="R176">
            <v>-33.58</v>
          </cell>
          <cell r="S176">
            <v>52.280999999999999</v>
          </cell>
          <cell r="T176">
            <v>40063</v>
          </cell>
          <cell r="U176">
            <v>102.7825</v>
          </cell>
          <cell r="V176">
            <v>6.6820000000000004</v>
          </cell>
          <cell r="W176">
            <v>6.7320000000000002</v>
          </cell>
          <cell r="X176">
            <v>40063</v>
          </cell>
          <cell r="Y176">
            <v>110</v>
          </cell>
          <cell r="Z176">
            <v>-1.421</v>
          </cell>
          <cell r="AA176">
            <v>-1.421</v>
          </cell>
          <cell r="AB176">
            <v>40063</v>
          </cell>
          <cell r="AC176">
            <v>107.72499999999999</v>
          </cell>
          <cell r="AD176">
            <v>4.6210000000000004</v>
          </cell>
          <cell r="AE176">
            <v>4.7450000000000001</v>
          </cell>
          <cell r="AF176">
            <v>40063</v>
          </cell>
          <cell r="AG176">
            <v>114.76600000000001</v>
          </cell>
          <cell r="AH176">
            <v>2.5960000000000001</v>
          </cell>
          <cell r="AI176">
            <v>2.7160000000000002</v>
          </cell>
          <cell r="AJ176">
            <v>40063</v>
          </cell>
          <cell r="AK176">
            <v>116.45</v>
          </cell>
          <cell r="AL176">
            <v>2.7759999999999998</v>
          </cell>
          <cell r="AM176">
            <v>2.7759999999999998</v>
          </cell>
          <cell r="AN176">
            <v>40063</v>
          </cell>
          <cell r="AO176">
            <v>121.6</v>
          </cell>
          <cell r="AP176">
            <v>3.8120000000000003</v>
          </cell>
          <cell r="AQ176">
            <v>3.8120000000000003</v>
          </cell>
          <cell r="AU176">
            <v>40063</v>
          </cell>
          <cell r="AV176">
            <v>116.25</v>
          </cell>
          <cell r="AW176">
            <v>4.7350000000000003</v>
          </cell>
          <cell r="AX176">
            <v>4.7350000000000003</v>
          </cell>
          <cell r="AY176">
            <v>40063</v>
          </cell>
          <cell r="AZ176">
            <v>116.82</v>
          </cell>
          <cell r="BA176">
            <v>8.3650000000000002</v>
          </cell>
          <cell r="BB176">
            <v>8.3780000000000001</v>
          </cell>
          <cell r="BC176">
            <v>40063</v>
          </cell>
          <cell r="BD176">
            <v>97</v>
          </cell>
          <cell r="BE176">
            <v>2.6349999999999998</v>
          </cell>
          <cell r="BF176">
            <v>2.6349999999999998</v>
          </cell>
          <cell r="BG176">
            <v>40063</v>
          </cell>
          <cell r="BH176">
            <v>113.1</v>
          </cell>
          <cell r="BI176">
            <v>6.1980000000000004</v>
          </cell>
          <cell r="BJ176">
            <v>6.2859999999999996</v>
          </cell>
          <cell r="BO176">
            <v>40063</v>
          </cell>
          <cell r="BP176">
            <v>120.776</v>
          </cell>
          <cell r="BQ176">
            <v>5.1210000000000004</v>
          </cell>
          <cell r="BR176">
            <v>5.1210000000000004</v>
          </cell>
          <cell r="BS176">
            <v>40063</v>
          </cell>
          <cell r="BT176">
            <v>111.25</v>
          </cell>
          <cell r="BU176">
            <v>5.4980000000000002</v>
          </cell>
          <cell r="BV176">
            <v>5.4980000000000002</v>
          </cell>
          <cell r="BW176">
            <v>40063</v>
          </cell>
          <cell r="BX176">
            <v>140</v>
          </cell>
          <cell r="BY176">
            <v>6.4349999999999996</v>
          </cell>
          <cell r="BZ176">
            <v>6.4349999999999996</v>
          </cell>
          <cell r="CA176">
            <v>40063</v>
          </cell>
          <cell r="CB176">
            <v>114.5</v>
          </cell>
          <cell r="CC176">
            <v>6.57</v>
          </cell>
          <cell r="CD176">
            <v>6.57</v>
          </cell>
          <cell r="CE176">
            <v>40063</v>
          </cell>
          <cell r="CF176">
            <v>113.292</v>
          </cell>
          <cell r="CG176">
            <v>7.0389999999999997</v>
          </cell>
          <cell r="CH176">
            <v>7.085</v>
          </cell>
          <cell r="CI176">
            <v>40063</v>
          </cell>
          <cell r="CJ176">
            <v>92.790999999999997</v>
          </cell>
          <cell r="CK176">
            <v>10.766</v>
          </cell>
          <cell r="CL176">
            <v>10.798</v>
          </cell>
          <cell r="CM176">
            <v>40063</v>
          </cell>
          <cell r="CN176">
            <v>149.69300000000001</v>
          </cell>
          <cell r="CO176">
            <v>7.0129999999999999</v>
          </cell>
          <cell r="CP176">
            <v>7.0129999999999999</v>
          </cell>
          <cell r="CQ176">
            <v>40063</v>
          </cell>
          <cell r="CR176">
            <v>138.6</v>
          </cell>
          <cell r="CS176">
            <v>6.9969999999999999</v>
          </cell>
          <cell r="CT176">
            <v>6.9969999999999999</v>
          </cell>
          <cell r="CU176">
            <v>40063</v>
          </cell>
          <cell r="CV176">
            <v>107.429</v>
          </cell>
          <cell r="CW176">
            <v>6.7789999999999999</v>
          </cell>
          <cell r="CX176">
            <v>6.798</v>
          </cell>
          <cell r="CY176">
            <v>40063</v>
          </cell>
          <cell r="CZ176">
            <v>110.7</v>
          </cell>
          <cell r="DA176">
            <v>5.89</v>
          </cell>
          <cell r="DB176">
            <v>5.89</v>
          </cell>
        </row>
        <row r="177">
          <cell r="D177">
            <v>40064</v>
          </cell>
          <cell r="E177" t="str">
            <v>#N/A N.A.</v>
          </cell>
          <cell r="F177" t="str">
            <v>#N/A N.A.</v>
          </cell>
          <cell r="G177" t="str">
            <v>#N/A N.A.</v>
          </cell>
          <cell r="H177">
            <v>40064</v>
          </cell>
          <cell r="I177" t="str">
            <v>#N/A N.A.</v>
          </cell>
          <cell r="J177" t="str">
            <v>#N/A N.A.</v>
          </cell>
          <cell r="K177" t="str">
            <v>#N/A N.A.</v>
          </cell>
          <cell r="L177">
            <v>40064</v>
          </cell>
          <cell r="M177" t="str">
            <v>#N/A N.A.</v>
          </cell>
          <cell r="N177" t="str">
            <v>#N/A N.A.</v>
          </cell>
          <cell r="O177" t="str">
            <v>#N/A N.A.</v>
          </cell>
          <cell r="P177">
            <v>40064</v>
          </cell>
          <cell r="Q177">
            <v>100.125</v>
          </cell>
          <cell r="R177">
            <v>-33.58</v>
          </cell>
          <cell r="S177">
            <v>52.280999999999999</v>
          </cell>
          <cell r="T177">
            <v>40064</v>
          </cell>
          <cell r="U177">
            <v>102.7825</v>
          </cell>
          <cell r="V177">
            <v>6.6820000000000004</v>
          </cell>
          <cell r="W177">
            <v>6.7320000000000002</v>
          </cell>
          <cell r="X177">
            <v>40064</v>
          </cell>
          <cell r="Y177">
            <v>110</v>
          </cell>
          <cell r="Z177">
            <v>-1.458</v>
          </cell>
          <cell r="AA177">
            <v>-1.458</v>
          </cell>
          <cell r="AB177">
            <v>40064</v>
          </cell>
          <cell r="AC177">
            <v>107.642</v>
          </cell>
          <cell r="AD177">
            <v>4.665</v>
          </cell>
          <cell r="AE177">
            <v>4.7889999999999997</v>
          </cell>
          <cell r="AF177">
            <v>40064</v>
          </cell>
          <cell r="AG177">
            <v>114.736</v>
          </cell>
          <cell r="AH177">
            <v>2.6</v>
          </cell>
          <cell r="AI177">
            <v>2.72</v>
          </cell>
          <cell r="AJ177">
            <v>40064</v>
          </cell>
          <cell r="AK177">
            <v>116.5</v>
          </cell>
          <cell r="AL177">
            <v>2.7480000000000002</v>
          </cell>
          <cell r="AM177">
            <v>2.7480000000000002</v>
          </cell>
          <cell r="AN177">
            <v>40064</v>
          </cell>
          <cell r="AO177">
            <v>121.85</v>
          </cell>
          <cell r="AP177">
            <v>3.7359999999999998</v>
          </cell>
          <cell r="AQ177">
            <v>3.7359999999999998</v>
          </cell>
          <cell r="AU177">
            <v>40064</v>
          </cell>
          <cell r="AV177">
            <v>117.25</v>
          </cell>
          <cell r="AW177">
            <v>4.5369999999999999</v>
          </cell>
          <cell r="AX177">
            <v>4.5369999999999999</v>
          </cell>
          <cell r="AY177">
            <v>40064</v>
          </cell>
          <cell r="AZ177">
            <v>116.925</v>
          </cell>
          <cell r="BA177">
            <v>8.343</v>
          </cell>
          <cell r="BB177">
            <v>8.3550000000000004</v>
          </cell>
          <cell r="BC177">
            <v>40064</v>
          </cell>
          <cell r="BD177">
            <v>98.25</v>
          </cell>
          <cell r="BE177">
            <v>2.4089999999999998</v>
          </cell>
          <cell r="BF177">
            <v>2.4089999999999998</v>
          </cell>
          <cell r="BG177">
            <v>40064</v>
          </cell>
          <cell r="BH177">
            <v>113.72499999999999</v>
          </cell>
          <cell r="BI177">
            <v>6.0860000000000003</v>
          </cell>
          <cell r="BJ177">
            <v>6.1749999999999998</v>
          </cell>
          <cell r="BO177">
            <v>40064</v>
          </cell>
          <cell r="BP177">
            <v>121.414</v>
          </cell>
          <cell r="BQ177">
            <v>5.024</v>
          </cell>
          <cell r="BR177">
            <v>5.024</v>
          </cell>
          <cell r="BS177">
            <v>40064</v>
          </cell>
          <cell r="BT177">
            <v>112.35</v>
          </cell>
          <cell r="BU177">
            <v>5.327</v>
          </cell>
          <cell r="BV177">
            <v>5.327</v>
          </cell>
          <cell r="BW177">
            <v>40064</v>
          </cell>
          <cell r="BX177">
            <v>140</v>
          </cell>
          <cell r="BY177">
            <v>6.4340000000000002</v>
          </cell>
          <cell r="BZ177">
            <v>6.4340000000000002</v>
          </cell>
          <cell r="CA177">
            <v>40064</v>
          </cell>
          <cell r="CB177">
            <v>115</v>
          </cell>
          <cell r="CC177">
            <v>6.5209999999999999</v>
          </cell>
          <cell r="CD177">
            <v>6.5209999999999999</v>
          </cell>
          <cell r="CE177">
            <v>40064</v>
          </cell>
          <cell r="CF177">
            <v>114.31699999999999</v>
          </cell>
          <cell r="CG177">
            <v>6.9450000000000003</v>
          </cell>
          <cell r="CH177">
            <v>6.99</v>
          </cell>
          <cell r="CI177">
            <v>40064</v>
          </cell>
          <cell r="CJ177">
            <v>92.790999999999997</v>
          </cell>
          <cell r="CK177">
            <v>10.766</v>
          </cell>
          <cell r="CL177">
            <v>10.798</v>
          </cell>
          <cell r="CM177">
            <v>40064</v>
          </cell>
          <cell r="CN177">
            <v>149.834</v>
          </cell>
          <cell r="CO177">
            <v>7.0030000000000001</v>
          </cell>
          <cell r="CP177">
            <v>7.0030000000000001</v>
          </cell>
          <cell r="CQ177">
            <v>40064</v>
          </cell>
          <cell r="CR177">
            <v>138.5</v>
          </cell>
          <cell r="CS177">
            <v>7.0030000000000001</v>
          </cell>
          <cell r="CT177">
            <v>7.0030000000000001</v>
          </cell>
          <cell r="CU177">
            <v>40064</v>
          </cell>
          <cell r="CV177">
            <v>108.455</v>
          </cell>
          <cell r="CW177">
            <v>6.702</v>
          </cell>
          <cell r="CX177">
            <v>6.7210000000000001</v>
          </cell>
          <cell r="CY177">
            <v>40064</v>
          </cell>
          <cell r="CZ177">
            <v>110.85</v>
          </cell>
          <cell r="DA177">
            <v>5.8710000000000004</v>
          </cell>
          <cell r="DB177">
            <v>5.8710000000000004</v>
          </cell>
        </row>
        <row r="178">
          <cell r="D178">
            <v>40065</v>
          </cell>
          <cell r="E178" t="str">
            <v>#N/A N.A.</v>
          </cell>
          <cell r="F178" t="str">
            <v>#N/A N.A.</v>
          </cell>
          <cell r="G178" t="str">
            <v>#N/A N.A.</v>
          </cell>
          <cell r="H178">
            <v>40065</v>
          </cell>
          <cell r="I178" t="str">
            <v>#N/A N.A.</v>
          </cell>
          <cell r="J178" t="str">
            <v>#N/A N.A.</v>
          </cell>
          <cell r="K178" t="str">
            <v>#N/A N.A.</v>
          </cell>
          <cell r="L178">
            <v>40065</v>
          </cell>
          <cell r="M178" t="str">
            <v>#N/A N.A.</v>
          </cell>
          <cell r="N178" t="str">
            <v>#N/A N.A.</v>
          </cell>
          <cell r="O178" t="str">
            <v>#N/A N.A.</v>
          </cell>
          <cell r="P178">
            <v>40065</v>
          </cell>
          <cell r="Q178">
            <v>100.125</v>
          </cell>
          <cell r="R178">
            <v>-33.58</v>
          </cell>
          <cell r="S178">
            <v>52.280999999999999</v>
          </cell>
          <cell r="T178">
            <v>40065</v>
          </cell>
          <cell r="U178">
            <v>102.7825</v>
          </cell>
          <cell r="V178">
            <v>6.6820000000000004</v>
          </cell>
          <cell r="W178">
            <v>6.7320000000000002</v>
          </cell>
          <cell r="X178">
            <v>40065</v>
          </cell>
          <cell r="Y178">
            <v>110</v>
          </cell>
          <cell r="Z178">
            <v>-1.571</v>
          </cell>
          <cell r="AA178">
            <v>-1.571</v>
          </cell>
          <cell r="AB178">
            <v>40065</v>
          </cell>
          <cell r="AC178">
            <v>107.628</v>
          </cell>
          <cell r="AD178">
            <v>4.649</v>
          </cell>
          <cell r="AE178">
            <v>4.7729999999999997</v>
          </cell>
          <cell r="AF178">
            <v>40065</v>
          </cell>
          <cell r="AG178">
            <v>114.751</v>
          </cell>
          <cell r="AH178">
            <v>2.5540000000000003</v>
          </cell>
          <cell r="AI178">
            <v>2.6739999999999999</v>
          </cell>
          <cell r="AJ178">
            <v>40065</v>
          </cell>
          <cell r="AK178">
            <v>116.5</v>
          </cell>
          <cell r="AL178">
            <v>2.726</v>
          </cell>
          <cell r="AM178">
            <v>2.726</v>
          </cell>
          <cell r="AN178">
            <v>40065</v>
          </cell>
          <cell r="AO178">
            <v>122</v>
          </cell>
          <cell r="AP178">
            <v>3.6790000000000003</v>
          </cell>
          <cell r="AQ178">
            <v>3.6790000000000003</v>
          </cell>
          <cell r="AU178">
            <v>40065</v>
          </cell>
          <cell r="AV178">
            <v>116.75</v>
          </cell>
          <cell r="AW178">
            <v>4.63</v>
          </cell>
          <cell r="AX178">
            <v>4.63</v>
          </cell>
          <cell r="AY178">
            <v>40065</v>
          </cell>
          <cell r="AZ178">
            <v>116.907</v>
          </cell>
          <cell r="BA178">
            <v>8.3439999999999994</v>
          </cell>
          <cell r="BB178">
            <v>8.3559999999999999</v>
          </cell>
          <cell r="BC178">
            <v>40065</v>
          </cell>
          <cell r="BD178">
            <v>97.825000000000003</v>
          </cell>
          <cell r="BE178">
            <v>2.48</v>
          </cell>
          <cell r="BF178">
            <v>2.48</v>
          </cell>
          <cell r="BG178">
            <v>40065</v>
          </cell>
          <cell r="BH178">
            <v>113.51300000000001</v>
          </cell>
          <cell r="BI178">
            <v>6.1210000000000004</v>
          </cell>
          <cell r="BJ178">
            <v>6.21</v>
          </cell>
          <cell r="BO178">
            <v>40065</v>
          </cell>
          <cell r="BP178">
            <v>121.624</v>
          </cell>
          <cell r="BQ178">
            <v>4.9889999999999999</v>
          </cell>
          <cell r="BR178">
            <v>4.9889999999999999</v>
          </cell>
          <cell r="BS178">
            <v>40065</v>
          </cell>
          <cell r="BT178">
            <v>112.02500000000001</v>
          </cell>
          <cell r="BU178">
            <v>5.3760000000000003</v>
          </cell>
          <cell r="BV178">
            <v>5.3760000000000003</v>
          </cell>
          <cell r="BW178">
            <v>40065</v>
          </cell>
          <cell r="BX178">
            <v>142</v>
          </cell>
          <cell r="BY178">
            <v>6.2220000000000004</v>
          </cell>
          <cell r="BZ178">
            <v>6.2220000000000004</v>
          </cell>
          <cell r="CA178">
            <v>40065</v>
          </cell>
          <cell r="CB178">
            <v>115</v>
          </cell>
          <cell r="CC178">
            <v>6.5209999999999999</v>
          </cell>
          <cell r="CD178">
            <v>6.5209999999999999</v>
          </cell>
          <cell r="CE178">
            <v>40065</v>
          </cell>
          <cell r="CF178">
            <v>113.375</v>
          </cell>
          <cell r="CG178">
            <v>7.0309999999999997</v>
          </cell>
          <cell r="CH178">
            <v>7.077</v>
          </cell>
          <cell r="CI178">
            <v>40065</v>
          </cell>
          <cell r="CJ178">
            <v>92.790999999999997</v>
          </cell>
          <cell r="CK178">
            <v>10.766</v>
          </cell>
          <cell r="CL178">
            <v>10.798</v>
          </cell>
          <cell r="CM178">
            <v>40065</v>
          </cell>
          <cell r="CN178">
            <v>149.88800000000001</v>
          </cell>
          <cell r="CO178">
            <v>6.9980000000000002</v>
          </cell>
          <cell r="CP178">
            <v>6.9980000000000002</v>
          </cell>
          <cell r="CQ178">
            <v>40065</v>
          </cell>
          <cell r="CR178">
            <v>140</v>
          </cell>
          <cell r="CS178">
            <v>6.9020000000000001</v>
          </cell>
          <cell r="CT178">
            <v>6.9020000000000001</v>
          </cell>
          <cell r="CU178">
            <v>40065</v>
          </cell>
          <cell r="CV178">
            <v>107.843</v>
          </cell>
          <cell r="CW178">
            <v>6.7480000000000002</v>
          </cell>
          <cell r="CX178">
            <v>6.7709999999999999</v>
          </cell>
          <cell r="CY178">
            <v>40065</v>
          </cell>
          <cell r="CZ178">
            <v>111.23</v>
          </cell>
          <cell r="DA178">
            <v>5.8209999999999997</v>
          </cell>
          <cell r="DB178">
            <v>5.8209999999999997</v>
          </cell>
        </row>
        <row r="179">
          <cell r="D179">
            <v>40066</v>
          </cell>
          <cell r="E179" t="str">
            <v>#N/A N.A.</v>
          </cell>
          <cell r="F179" t="str">
            <v>#N/A N.A.</v>
          </cell>
          <cell r="G179" t="str">
            <v>#N/A N.A.</v>
          </cell>
          <cell r="H179">
            <v>40066</v>
          </cell>
          <cell r="I179" t="str">
            <v>#N/A N.A.</v>
          </cell>
          <cell r="J179" t="str">
            <v>#N/A N.A.</v>
          </cell>
          <cell r="K179" t="str">
            <v>#N/A N.A.</v>
          </cell>
          <cell r="L179">
            <v>40066</v>
          </cell>
          <cell r="M179" t="str">
            <v>#N/A N.A.</v>
          </cell>
          <cell r="N179" t="str">
            <v>#N/A N.A.</v>
          </cell>
          <cell r="O179" t="str">
            <v>#N/A N.A.</v>
          </cell>
          <cell r="P179">
            <v>40066</v>
          </cell>
          <cell r="Q179">
            <v>100.125</v>
          </cell>
          <cell r="R179">
            <v>-33.58</v>
          </cell>
          <cell r="S179">
            <v>52.280999999999999</v>
          </cell>
          <cell r="T179">
            <v>40066</v>
          </cell>
          <cell r="U179">
            <v>102.7825</v>
          </cell>
          <cell r="V179">
            <v>6.6820000000000004</v>
          </cell>
          <cell r="W179">
            <v>6.7320000000000002</v>
          </cell>
          <cell r="X179">
            <v>40066</v>
          </cell>
          <cell r="Y179">
            <v>107.5</v>
          </cell>
          <cell r="Z179">
            <v>1.2370000000000001</v>
          </cell>
          <cell r="AA179">
            <v>1.2370000000000001</v>
          </cell>
          <cell r="AB179">
            <v>40066</v>
          </cell>
          <cell r="AC179">
            <v>107.536</v>
          </cell>
          <cell r="AD179">
            <v>4.7</v>
          </cell>
          <cell r="AE179">
            <v>4.8239999999999998</v>
          </cell>
          <cell r="AF179">
            <v>40066</v>
          </cell>
          <cell r="AG179">
            <v>114.754</v>
          </cell>
          <cell r="AH179">
            <v>2.54</v>
          </cell>
          <cell r="AI179">
            <v>2.66</v>
          </cell>
          <cell r="AJ179">
            <v>40066</v>
          </cell>
          <cell r="AK179">
            <v>116</v>
          </cell>
          <cell r="AL179">
            <v>2.919</v>
          </cell>
          <cell r="AM179">
            <v>2.919</v>
          </cell>
          <cell r="AN179">
            <v>40066</v>
          </cell>
          <cell r="AO179">
            <v>122.5</v>
          </cell>
          <cell r="AP179">
            <v>3.532</v>
          </cell>
          <cell r="AQ179">
            <v>3.532</v>
          </cell>
          <cell r="AU179">
            <v>40066</v>
          </cell>
          <cell r="AV179">
            <v>117.5</v>
          </cell>
          <cell r="AW179">
            <v>4.4820000000000002</v>
          </cell>
          <cell r="AX179">
            <v>4.4820000000000002</v>
          </cell>
          <cell r="AY179">
            <v>40066</v>
          </cell>
          <cell r="AZ179">
            <v>116.95099999999999</v>
          </cell>
          <cell r="BA179">
            <v>8.3339999999999996</v>
          </cell>
          <cell r="BB179">
            <v>8.3469999999999995</v>
          </cell>
          <cell r="BC179">
            <v>40066</v>
          </cell>
          <cell r="BD179">
            <v>98</v>
          </cell>
          <cell r="BE179">
            <v>2.4510000000000001</v>
          </cell>
          <cell r="BF179">
            <v>2.4510000000000001</v>
          </cell>
          <cell r="BG179">
            <v>40066</v>
          </cell>
          <cell r="BH179">
            <v>113.803</v>
          </cell>
          <cell r="BI179">
            <v>6.069</v>
          </cell>
          <cell r="BJ179">
            <v>6.157</v>
          </cell>
          <cell r="BO179">
            <v>40066</v>
          </cell>
          <cell r="BP179">
            <v>121.646</v>
          </cell>
          <cell r="BQ179">
            <v>4.9850000000000003</v>
          </cell>
          <cell r="BR179">
            <v>4.9850000000000003</v>
          </cell>
          <cell r="BS179">
            <v>40066</v>
          </cell>
          <cell r="BT179">
            <v>111</v>
          </cell>
          <cell r="BU179">
            <v>5.5350000000000001</v>
          </cell>
          <cell r="BV179">
            <v>5.5350000000000001</v>
          </cell>
          <cell r="BW179">
            <v>40066</v>
          </cell>
          <cell r="BX179">
            <v>142</v>
          </cell>
          <cell r="BY179">
            <v>6.2210000000000001</v>
          </cell>
          <cell r="BZ179">
            <v>6.2210000000000001</v>
          </cell>
          <cell r="CA179">
            <v>40066</v>
          </cell>
          <cell r="CB179">
            <v>115</v>
          </cell>
          <cell r="CC179">
            <v>6.5209999999999999</v>
          </cell>
          <cell r="CD179">
            <v>6.5209999999999999</v>
          </cell>
          <cell r="CE179">
            <v>40066</v>
          </cell>
          <cell r="CF179">
            <v>114.22499999999999</v>
          </cell>
          <cell r="CG179">
            <v>6.9530000000000003</v>
          </cell>
          <cell r="CH179">
            <v>6.9980000000000002</v>
          </cell>
          <cell r="CI179">
            <v>40066</v>
          </cell>
          <cell r="CJ179">
            <v>92.790999999999997</v>
          </cell>
          <cell r="CK179">
            <v>10.766</v>
          </cell>
          <cell r="CL179">
            <v>10.798</v>
          </cell>
          <cell r="CM179">
            <v>40066</v>
          </cell>
          <cell r="CN179">
            <v>149.88499999999999</v>
          </cell>
          <cell r="CO179">
            <v>6.9980000000000002</v>
          </cell>
          <cell r="CP179">
            <v>6.9980000000000002</v>
          </cell>
          <cell r="CQ179">
            <v>40066</v>
          </cell>
          <cell r="CR179">
            <v>139.75</v>
          </cell>
          <cell r="CS179">
            <v>6.9180000000000001</v>
          </cell>
          <cell r="CT179">
            <v>6.9180000000000001</v>
          </cell>
          <cell r="CU179">
            <v>40066</v>
          </cell>
          <cell r="CV179">
            <v>108.026</v>
          </cell>
          <cell r="CW179">
            <v>6.734</v>
          </cell>
          <cell r="CX179">
            <v>6.7530000000000001</v>
          </cell>
          <cell r="CY179">
            <v>40066</v>
          </cell>
          <cell r="CZ179">
            <v>110.75</v>
          </cell>
          <cell r="DA179">
            <v>5.883</v>
          </cell>
          <cell r="DB179">
            <v>5.883</v>
          </cell>
        </row>
        <row r="180">
          <cell r="D180">
            <v>40067</v>
          </cell>
          <cell r="E180" t="str">
            <v>#N/A N.A.</v>
          </cell>
          <cell r="F180" t="str">
            <v>#N/A N.A.</v>
          </cell>
          <cell r="G180" t="str">
            <v>#N/A N.A.</v>
          </cell>
          <cell r="H180">
            <v>40067</v>
          </cell>
          <cell r="I180" t="str">
            <v>#N/A N.A.</v>
          </cell>
          <cell r="J180" t="str">
            <v>#N/A N.A.</v>
          </cell>
          <cell r="K180" t="str">
            <v>#N/A N.A.</v>
          </cell>
          <cell r="L180">
            <v>40067</v>
          </cell>
          <cell r="M180" t="str">
            <v>#N/A N.A.</v>
          </cell>
          <cell r="N180" t="str">
            <v>#N/A N.A.</v>
          </cell>
          <cell r="O180" t="str">
            <v>#N/A N.A.</v>
          </cell>
          <cell r="P180">
            <v>40067</v>
          </cell>
          <cell r="Q180">
            <v>100.125</v>
          </cell>
          <cell r="R180">
            <v>-33.58</v>
          </cell>
          <cell r="S180">
            <v>52.280999999999999</v>
          </cell>
          <cell r="T180">
            <v>40067</v>
          </cell>
          <cell r="U180">
            <v>102.7825</v>
          </cell>
          <cell r="V180">
            <v>6.6820000000000004</v>
          </cell>
          <cell r="W180">
            <v>6.7320000000000002</v>
          </cell>
          <cell r="X180">
            <v>40067</v>
          </cell>
          <cell r="Y180">
            <v>107.5</v>
          </cell>
          <cell r="Z180">
            <v>1.2070000000000001</v>
          </cell>
          <cell r="AA180">
            <v>1.2070000000000001</v>
          </cell>
          <cell r="AB180">
            <v>40067</v>
          </cell>
          <cell r="AC180">
            <v>107.61</v>
          </cell>
          <cell r="AD180">
            <v>4.6449999999999996</v>
          </cell>
          <cell r="AE180">
            <v>4.7690000000000001</v>
          </cell>
          <cell r="AF180">
            <v>40067</v>
          </cell>
          <cell r="AG180">
            <v>114.67</v>
          </cell>
          <cell r="AH180">
            <v>2.573</v>
          </cell>
          <cell r="AI180">
            <v>2.6930000000000001</v>
          </cell>
          <cell r="AJ180">
            <v>40067</v>
          </cell>
          <cell r="AK180">
            <v>116.6</v>
          </cell>
          <cell r="AL180">
            <v>2.6710000000000003</v>
          </cell>
          <cell r="AM180">
            <v>2.6710000000000003</v>
          </cell>
          <cell r="AN180">
            <v>40067</v>
          </cell>
          <cell r="AO180">
            <v>122.5</v>
          </cell>
          <cell r="AP180">
            <v>3.5270000000000001</v>
          </cell>
          <cell r="AQ180">
            <v>3.5270000000000001</v>
          </cell>
          <cell r="AU180">
            <v>40067</v>
          </cell>
          <cell r="AV180">
            <v>117.85</v>
          </cell>
          <cell r="AW180">
            <v>4.4119999999999999</v>
          </cell>
          <cell r="AX180">
            <v>4.4119999999999999</v>
          </cell>
          <cell r="AY180">
            <v>40067</v>
          </cell>
          <cell r="AZ180">
            <v>116.922</v>
          </cell>
          <cell r="BA180">
            <v>8.3390000000000004</v>
          </cell>
          <cell r="BB180">
            <v>8.3509999999999991</v>
          </cell>
          <cell r="BC180">
            <v>40067</v>
          </cell>
          <cell r="BD180">
            <v>98</v>
          </cell>
          <cell r="BE180">
            <v>2.4500000000000002</v>
          </cell>
          <cell r="BF180">
            <v>2.4500000000000002</v>
          </cell>
          <cell r="BG180">
            <v>40067</v>
          </cell>
          <cell r="BH180">
            <v>113.875</v>
          </cell>
          <cell r="BI180">
            <v>6.056</v>
          </cell>
          <cell r="BJ180">
            <v>6.1440000000000001</v>
          </cell>
          <cell r="BO180">
            <v>40067</v>
          </cell>
          <cell r="BP180">
            <v>121.976</v>
          </cell>
          <cell r="BQ180">
            <v>4.9340000000000002</v>
          </cell>
          <cell r="BR180">
            <v>4.9340000000000002</v>
          </cell>
          <cell r="BS180">
            <v>40067</v>
          </cell>
          <cell r="BT180">
            <v>112</v>
          </cell>
          <cell r="BU180">
            <v>5.3780000000000001</v>
          </cell>
          <cell r="BV180">
            <v>5.3780000000000001</v>
          </cell>
          <cell r="BW180">
            <v>40067</v>
          </cell>
          <cell r="BX180">
            <v>142.5</v>
          </cell>
          <cell r="BY180">
            <v>6.1680000000000001</v>
          </cell>
          <cell r="BZ180">
            <v>6.1680000000000001</v>
          </cell>
          <cell r="CA180">
            <v>40067</v>
          </cell>
          <cell r="CB180">
            <v>115.5</v>
          </cell>
          <cell r="CC180">
            <v>6.4719999999999995</v>
          </cell>
          <cell r="CD180">
            <v>6.4719999999999995</v>
          </cell>
          <cell r="CE180">
            <v>40067</v>
          </cell>
          <cell r="CF180">
            <v>114.65600000000001</v>
          </cell>
          <cell r="CG180">
            <v>6.9139999999999997</v>
          </cell>
          <cell r="CH180">
            <v>6.9589999999999996</v>
          </cell>
          <cell r="CI180">
            <v>40067</v>
          </cell>
          <cell r="CJ180">
            <v>92.790999999999997</v>
          </cell>
          <cell r="CK180">
            <v>10.766</v>
          </cell>
          <cell r="CL180">
            <v>10.798</v>
          </cell>
          <cell r="CM180">
            <v>40067</v>
          </cell>
          <cell r="CN180">
            <v>149.90199999999999</v>
          </cell>
          <cell r="CO180">
            <v>6.9969999999999999</v>
          </cell>
          <cell r="CP180">
            <v>6.9969999999999999</v>
          </cell>
          <cell r="CQ180">
            <v>40067</v>
          </cell>
          <cell r="CR180">
            <v>140</v>
          </cell>
          <cell r="CS180">
            <v>6.9020000000000001</v>
          </cell>
          <cell r="CT180">
            <v>6.9020000000000001</v>
          </cell>
          <cell r="CU180">
            <v>40067</v>
          </cell>
          <cell r="CV180">
            <v>108.607</v>
          </cell>
          <cell r="CW180">
            <v>6.6909999999999998</v>
          </cell>
          <cell r="CX180">
            <v>6.7190000000000003</v>
          </cell>
          <cell r="CY180">
            <v>40067</v>
          </cell>
          <cell r="CZ180">
            <v>112.25</v>
          </cell>
          <cell r="DA180">
            <v>5.6890000000000001</v>
          </cell>
          <cell r="DB180">
            <v>5.6890000000000001</v>
          </cell>
        </row>
        <row r="181">
          <cell r="D181">
            <v>40068</v>
          </cell>
          <cell r="E181" t="str">
            <v>#N/A N.A.</v>
          </cell>
          <cell r="F181" t="str">
            <v>#N/A N.A.</v>
          </cell>
          <cell r="G181" t="str">
            <v>#N/A N.A.</v>
          </cell>
          <cell r="H181">
            <v>40068</v>
          </cell>
          <cell r="I181" t="str">
            <v>#N/A N.A.</v>
          </cell>
          <cell r="J181" t="str">
            <v>#N/A N.A.</v>
          </cell>
          <cell r="K181" t="str">
            <v>#N/A N.A.</v>
          </cell>
          <cell r="L181">
            <v>40068</v>
          </cell>
          <cell r="M181" t="str">
            <v>#N/A N.A.</v>
          </cell>
          <cell r="N181" t="str">
            <v>#N/A N.A.</v>
          </cell>
          <cell r="O181" t="str">
            <v>#N/A N.A.</v>
          </cell>
          <cell r="P181">
            <v>40068</v>
          </cell>
          <cell r="Q181">
            <v>100.125</v>
          </cell>
          <cell r="R181">
            <v>-33.58</v>
          </cell>
          <cell r="S181">
            <v>52.280999999999999</v>
          </cell>
          <cell r="T181">
            <v>40068</v>
          </cell>
          <cell r="U181">
            <v>102.7825</v>
          </cell>
          <cell r="V181">
            <v>6.6820000000000004</v>
          </cell>
          <cell r="W181">
            <v>6.7320000000000002</v>
          </cell>
          <cell r="X181">
            <v>40068</v>
          </cell>
          <cell r="Y181">
            <v>107.5</v>
          </cell>
          <cell r="Z181">
            <v>1.2070000000000001</v>
          </cell>
          <cell r="AA181">
            <v>1.2070000000000001</v>
          </cell>
          <cell r="AB181">
            <v>40068</v>
          </cell>
          <cell r="AC181">
            <v>107.61</v>
          </cell>
          <cell r="AD181">
            <v>4.6449999999999996</v>
          </cell>
          <cell r="AE181">
            <v>4.7690000000000001</v>
          </cell>
          <cell r="AF181">
            <v>40068</v>
          </cell>
          <cell r="AG181">
            <v>114.67</v>
          </cell>
          <cell r="AH181">
            <v>2.573</v>
          </cell>
          <cell r="AI181">
            <v>2.6930000000000001</v>
          </cell>
          <cell r="AJ181">
            <v>40068</v>
          </cell>
          <cell r="AK181">
            <v>116.6</v>
          </cell>
          <cell r="AL181">
            <v>2.6710000000000003</v>
          </cell>
          <cell r="AM181">
            <v>2.6710000000000003</v>
          </cell>
          <cell r="AN181">
            <v>40068</v>
          </cell>
          <cell r="AO181">
            <v>122.5</v>
          </cell>
          <cell r="AP181">
            <v>3.5270000000000001</v>
          </cell>
          <cell r="AQ181">
            <v>3.5270000000000001</v>
          </cell>
          <cell r="AU181">
            <v>40068</v>
          </cell>
          <cell r="AV181">
            <v>117.85</v>
          </cell>
          <cell r="AW181">
            <v>4.4119999999999999</v>
          </cell>
          <cell r="AX181">
            <v>4.4119999999999999</v>
          </cell>
          <cell r="AY181">
            <v>40068</v>
          </cell>
          <cell r="AZ181">
            <v>116.922</v>
          </cell>
          <cell r="BA181">
            <v>8.3390000000000004</v>
          </cell>
          <cell r="BB181">
            <v>8.3509999999999991</v>
          </cell>
          <cell r="BC181">
            <v>40068</v>
          </cell>
          <cell r="BD181">
            <v>98</v>
          </cell>
          <cell r="BE181">
            <v>2.4500000000000002</v>
          </cell>
          <cell r="BF181">
            <v>2.4500000000000002</v>
          </cell>
          <cell r="BG181">
            <v>40068</v>
          </cell>
          <cell r="BH181">
            <v>113.875</v>
          </cell>
          <cell r="BI181">
            <v>6.056</v>
          </cell>
          <cell r="BJ181">
            <v>6.1440000000000001</v>
          </cell>
          <cell r="BO181">
            <v>40068</v>
          </cell>
          <cell r="BP181">
            <v>121.976</v>
          </cell>
          <cell r="BQ181">
            <v>4.9340000000000002</v>
          </cell>
          <cell r="BR181">
            <v>4.9340000000000002</v>
          </cell>
          <cell r="BS181">
            <v>40068</v>
          </cell>
          <cell r="BT181">
            <v>112</v>
          </cell>
          <cell r="BU181">
            <v>5.3780000000000001</v>
          </cell>
          <cell r="BV181">
            <v>5.3780000000000001</v>
          </cell>
          <cell r="BW181">
            <v>40068</v>
          </cell>
          <cell r="BX181">
            <v>142.5</v>
          </cell>
          <cell r="BY181">
            <v>6.1680000000000001</v>
          </cell>
          <cell r="BZ181">
            <v>6.1680000000000001</v>
          </cell>
          <cell r="CA181">
            <v>40068</v>
          </cell>
          <cell r="CB181">
            <v>115.5</v>
          </cell>
          <cell r="CC181">
            <v>6.4719999999999995</v>
          </cell>
          <cell r="CD181">
            <v>6.4719999999999995</v>
          </cell>
          <cell r="CE181">
            <v>40068</v>
          </cell>
          <cell r="CF181">
            <v>114.65600000000001</v>
          </cell>
          <cell r="CG181">
            <v>6.9139999999999997</v>
          </cell>
          <cell r="CH181">
            <v>6.9589999999999996</v>
          </cell>
          <cell r="CI181">
            <v>40068</v>
          </cell>
          <cell r="CJ181">
            <v>92.790999999999997</v>
          </cell>
          <cell r="CK181">
            <v>10.766</v>
          </cell>
          <cell r="CL181">
            <v>10.798</v>
          </cell>
          <cell r="CM181">
            <v>40068</v>
          </cell>
          <cell r="CN181">
            <v>149.90199999999999</v>
          </cell>
          <cell r="CO181">
            <v>6.9969999999999999</v>
          </cell>
          <cell r="CP181">
            <v>6.9969999999999999</v>
          </cell>
          <cell r="CQ181">
            <v>40068</v>
          </cell>
          <cell r="CR181">
            <v>140</v>
          </cell>
          <cell r="CS181">
            <v>6.9020000000000001</v>
          </cell>
          <cell r="CT181">
            <v>6.9020000000000001</v>
          </cell>
          <cell r="CU181">
            <v>40068</v>
          </cell>
          <cell r="CV181">
            <v>108.607</v>
          </cell>
          <cell r="CW181">
            <v>6.6909999999999998</v>
          </cell>
          <cell r="CX181">
            <v>6.7190000000000003</v>
          </cell>
          <cell r="CY181">
            <v>40068</v>
          </cell>
          <cell r="CZ181">
            <v>112.25</v>
          </cell>
          <cell r="DA181">
            <v>5.6890000000000001</v>
          </cell>
          <cell r="DB181">
            <v>5.6890000000000001</v>
          </cell>
        </row>
        <row r="182">
          <cell r="D182">
            <v>40069</v>
          </cell>
          <cell r="E182" t="str">
            <v>#N/A N.A.</v>
          </cell>
          <cell r="F182" t="str">
            <v>#N/A N.A.</v>
          </cell>
          <cell r="G182" t="str">
            <v>#N/A N.A.</v>
          </cell>
          <cell r="H182">
            <v>40069</v>
          </cell>
          <cell r="I182" t="str">
            <v>#N/A N.A.</v>
          </cell>
          <cell r="J182" t="str">
            <v>#N/A N.A.</v>
          </cell>
          <cell r="K182" t="str">
            <v>#N/A N.A.</v>
          </cell>
          <cell r="L182">
            <v>40069</v>
          </cell>
          <cell r="M182" t="str">
            <v>#N/A N.A.</v>
          </cell>
          <cell r="N182" t="str">
            <v>#N/A N.A.</v>
          </cell>
          <cell r="O182" t="str">
            <v>#N/A N.A.</v>
          </cell>
          <cell r="P182">
            <v>40069</v>
          </cell>
          <cell r="Q182">
            <v>100.125</v>
          </cell>
          <cell r="R182">
            <v>-33.58</v>
          </cell>
          <cell r="S182">
            <v>52.280999999999999</v>
          </cell>
          <cell r="T182">
            <v>40069</v>
          </cell>
          <cell r="U182">
            <v>102.7825</v>
          </cell>
          <cell r="V182">
            <v>6.6820000000000004</v>
          </cell>
          <cell r="W182">
            <v>6.7320000000000002</v>
          </cell>
          <cell r="X182">
            <v>40069</v>
          </cell>
          <cell r="Y182">
            <v>107.5</v>
          </cell>
          <cell r="Z182">
            <v>1.2070000000000001</v>
          </cell>
          <cell r="AA182">
            <v>1.2070000000000001</v>
          </cell>
          <cell r="AB182">
            <v>40069</v>
          </cell>
          <cell r="AC182">
            <v>107.61</v>
          </cell>
          <cell r="AD182">
            <v>4.6449999999999996</v>
          </cell>
          <cell r="AE182">
            <v>4.7690000000000001</v>
          </cell>
          <cell r="AF182">
            <v>40069</v>
          </cell>
          <cell r="AG182">
            <v>114.67</v>
          </cell>
          <cell r="AH182">
            <v>2.573</v>
          </cell>
          <cell r="AI182">
            <v>2.6930000000000001</v>
          </cell>
          <cell r="AJ182">
            <v>40069</v>
          </cell>
          <cell r="AK182">
            <v>116.6</v>
          </cell>
          <cell r="AL182">
            <v>2.6710000000000003</v>
          </cell>
          <cell r="AM182">
            <v>2.6710000000000003</v>
          </cell>
          <cell r="AN182">
            <v>40069</v>
          </cell>
          <cell r="AO182">
            <v>122.5</v>
          </cell>
          <cell r="AP182">
            <v>3.5270000000000001</v>
          </cell>
          <cell r="AQ182">
            <v>3.5270000000000001</v>
          </cell>
          <cell r="AU182">
            <v>40069</v>
          </cell>
          <cell r="AV182">
            <v>117.85</v>
          </cell>
          <cell r="AW182">
            <v>4.4119999999999999</v>
          </cell>
          <cell r="AX182">
            <v>4.4119999999999999</v>
          </cell>
          <cell r="AY182">
            <v>40069</v>
          </cell>
          <cell r="AZ182">
            <v>116.922</v>
          </cell>
          <cell r="BA182">
            <v>8.3390000000000004</v>
          </cell>
          <cell r="BB182">
            <v>8.3509999999999991</v>
          </cell>
          <cell r="BC182">
            <v>40069</v>
          </cell>
          <cell r="BD182">
            <v>98</v>
          </cell>
          <cell r="BE182">
            <v>2.4500000000000002</v>
          </cell>
          <cell r="BF182">
            <v>2.4500000000000002</v>
          </cell>
          <cell r="BG182">
            <v>40069</v>
          </cell>
          <cell r="BH182">
            <v>113.875</v>
          </cell>
          <cell r="BI182">
            <v>6.056</v>
          </cell>
          <cell r="BJ182">
            <v>6.1440000000000001</v>
          </cell>
          <cell r="BO182">
            <v>40069</v>
          </cell>
          <cell r="BP182">
            <v>121.976</v>
          </cell>
          <cell r="BQ182">
            <v>4.9340000000000002</v>
          </cell>
          <cell r="BR182">
            <v>4.9340000000000002</v>
          </cell>
          <cell r="BS182">
            <v>40069</v>
          </cell>
          <cell r="BT182">
            <v>112</v>
          </cell>
          <cell r="BU182">
            <v>5.3780000000000001</v>
          </cell>
          <cell r="BV182">
            <v>5.3780000000000001</v>
          </cell>
          <cell r="BW182">
            <v>40069</v>
          </cell>
          <cell r="BX182">
            <v>142.5</v>
          </cell>
          <cell r="BY182">
            <v>6.1680000000000001</v>
          </cell>
          <cell r="BZ182">
            <v>6.1680000000000001</v>
          </cell>
          <cell r="CA182">
            <v>40069</v>
          </cell>
          <cell r="CB182">
            <v>115.5</v>
          </cell>
          <cell r="CC182">
            <v>6.4719999999999995</v>
          </cell>
          <cell r="CD182">
            <v>6.4719999999999995</v>
          </cell>
          <cell r="CE182">
            <v>40069</v>
          </cell>
          <cell r="CF182">
            <v>114.65600000000001</v>
          </cell>
          <cell r="CG182">
            <v>6.9139999999999997</v>
          </cell>
          <cell r="CH182">
            <v>6.9589999999999996</v>
          </cell>
          <cell r="CI182">
            <v>40069</v>
          </cell>
          <cell r="CJ182">
            <v>92.790999999999997</v>
          </cell>
          <cell r="CK182">
            <v>10.766</v>
          </cell>
          <cell r="CL182">
            <v>10.798</v>
          </cell>
          <cell r="CM182">
            <v>40069</v>
          </cell>
          <cell r="CN182">
            <v>149.90199999999999</v>
          </cell>
          <cell r="CO182">
            <v>6.9969999999999999</v>
          </cell>
          <cell r="CP182">
            <v>6.9969999999999999</v>
          </cell>
          <cell r="CQ182">
            <v>40069</v>
          </cell>
          <cell r="CR182">
            <v>140</v>
          </cell>
          <cell r="CS182">
            <v>6.9020000000000001</v>
          </cell>
          <cell r="CT182">
            <v>6.9020000000000001</v>
          </cell>
          <cell r="CU182">
            <v>40069</v>
          </cell>
          <cell r="CV182">
            <v>108.607</v>
          </cell>
          <cell r="CW182">
            <v>6.6909999999999998</v>
          </cell>
          <cell r="CX182">
            <v>6.7190000000000003</v>
          </cell>
          <cell r="CY182">
            <v>40069</v>
          </cell>
          <cell r="CZ182">
            <v>112.25</v>
          </cell>
          <cell r="DA182">
            <v>5.6890000000000001</v>
          </cell>
          <cell r="DB182">
            <v>5.6890000000000001</v>
          </cell>
        </row>
        <row r="183">
          <cell r="D183">
            <v>40070</v>
          </cell>
          <cell r="E183" t="str">
            <v>#N/A N.A.</v>
          </cell>
          <cell r="F183" t="str">
            <v>#N/A N.A.</v>
          </cell>
          <cell r="G183" t="str">
            <v>#N/A N.A.</v>
          </cell>
          <cell r="H183">
            <v>40070</v>
          </cell>
          <cell r="I183" t="str">
            <v>#N/A N.A.</v>
          </cell>
          <cell r="J183" t="str">
            <v>#N/A N.A.</v>
          </cell>
          <cell r="K183" t="str">
            <v>#N/A N.A.</v>
          </cell>
          <cell r="L183">
            <v>40070</v>
          </cell>
          <cell r="M183" t="str">
            <v>#N/A N.A.</v>
          </cell>
          <cell r="N183" t="str">
            <v>#N/A N.A.</v>
          </cell>
          <cell r="O183" t="str">
            <v>#N/A N.A.</v>
          </cell>
          <cell r="P183">
            <v>40070</v>
          </cell>
          <cell r="Q183">
            <v>100.125</v>
          </cell>
          <cell r="R183">
            <v>-33.58</v>
          </cell>
          <cell r="S183">
            <v>52.280999999999999</v>
          </cell>
          <cell r="T183">
            <v>40070</v>
          </cell>
          <cell r="U183">
            <v>102.7825</v>
          </cell>
          <cell r="V183">
            <v>6.6820000000000004</v>
          </cell>
          <cell r="W183">
            <v>6.7320000000000002</v>
          </cell>
          <cell r="X183">
            <v>40070</v>
          </cell>
          <cell r="Y183">
            <v>107.5</v>
          </cell>
          <cell r="Z183">
            <v>1.1779999999999999</v>
          </cell>
          <cell r="AA183">
            <v>1.1779999999999999</v>
          </cell>
          <cell r="AB183">
            <v>40070</v>
          </cell>
          <cell r="AC183">
            <v>107.623</v>
          </cell>
          <cell r="AD183">
            <v>4.6280000000000001</v>
          </cell>
          <cell r="AE183">
            <v>4.7530000000000001</v>
          </cell>
          <cell r="AF183">
            <v>40070</v>
          </cell>
          <cell r="AG183">
            <v>114.637</v>
          </cell>
          <cell r="AH183">
            <v>2.5779999999999998</v>
          </cell>
          <cell r="AI183">
            <v>2.6989999999999998</v>
          </cell>
          <cell r="AJ183">
            <v>40070</v>
          </cell>
          <cell r="AK183">
            <v>116.5</v>
          </cell>
          <cell r="AL183">
            <v>2.7029999999999998</v>
          </cell>
          <cell r="AM183">
            <v>2.7029999999999998</v>
          </cell>
          <cell r="AN183">
            <v>40070</v>
          </cell>
          <cell r="AO183">
            <v>122.5</v>
          </cell>
          <cell r="AP183">
            <v>3.5220000000000002</v>
          </cell>
          <cell r="AQ183">
            <v>3.5220000000000002</v>
          </cell>
          <cell r="AU183">
            <v>40070</v>
          </cell>
          <cell r="AV183">
            <v>118</v>
          </cell>
          <cell r="AW183">
            <v>4.3810000000000002</v>
          </cell>
          <cell r="AX183">
            <v>4.3810000000000002</v>
          </cell>
          <cell r="AY183">
            <v>40070</v>
          </cell>
          <cell r="AZ183">
            <v>116.874</v>
          </cell>
          <cell r="BA183">
            <v>8.3469999999999995</v>
          </cell>
          <cell r="BB183">
            <v>8.359</v>
          </cell>
          <cell r="BC183">
            <v>40070</v>
          </cell>
          <cell r="BD183">
            <v>98</v>
          </cell>
          <cell r="BE183">
            <v>2.4460000000000002</v>
          </cell>
          <cell r="BF183">
            <v>2.4460000000000002</v>
          </cell>
          <cell r="BG183">
            <v>40070</v>
          </cell>
          <cell r="BH183">
            <v>113.895</v>
          </cell>
          <cell r="BI183">
            <v>6.0510000000000002</v>
          </cell>
          <cell r="BJ183">
            <v>6.1390000000000002</v>
          </cell>
          <cell r="BO183">
            <v>40070</v>
          </cell>
          <cell r="BP183">
            <v>121.861</v>
          </cell>
          <cell r="BQ183">
            <v>4.95</v>
          </cell>
          <cell r="BR183">
            <v>4.95</v>
          </cell>
          <cell r="BS183">
            <v>40070</v>
          </cell>
          <cell r="BT183">
            <v>112.35</v>
          </cell>
          <cell r="BU183">
            <v>5.3239999999999998</v>
          </cell>
          <cell r="BV183">
            <v>5.3239999999999998</v>
          </cell>
          <cell r="BW183">
            <v>40070</v>
          </cell>
          <cell r="BX183">
            <v>142</v>
          </cell>
          <cell r="BY183">
            <v>6.2190000000000003</v>
          </cell>
          <cell r="BZ183">
            <v>6.2190000000000003</v>
          </cell>
          <cell r="CA183">
            <v>40070</v>
          </cell>
          <cell r="CB183">
            <v>115.75</v>
          </cell>
          <cell r="CC183">
            <v>6.4480000000000004</v>
          </cell>
          <cell r="CD183">
            <v>6.4480000000000004</v>
          </cell>
          <cell r="CE183">
            <v>40070</v>
          </cell>
          <cell r="CF183">
            <v>114.90600000000001</v>
          </cell>
          <cell r="CG183">
            <v>6.891</v>
          </cell>
          <cell r="CH183">
            <v>6.9359999999999999</v>
          </cell>
          <cell r="CI183">
            <v>40070</v>
          </cell>
          <cell r="CJ183">
            <v>92.790999999999997</v>
          </cell>
          <cell r="CK183">
            <v>10.765000000000001</v>
          </cell>
          <cell r="CL183">
            <v>10.798</v>
          </cell>
          <cell r="CM183">
            <v>40070</v>
          </cell>
          <cell r="CN183">
            <v>149.87299999999999</v>
          </cell>
          <cell r="CO183">
            <v>6.9980000000000002</v>
          </cell>
          <cell r="CP183">
            <v>6.9980000000000002</v>
          </cell>
          <cell r="CQ183">
            <v>40070</v>
          </cell>
          <cell r="CR183">
            <v>140.5</v>
          </cell>
          <cell r="CS183">
            <v>6.8680000000000003</v>
          </cell>
          <cell r="CT183">
            <v>6.8680000000000003</v>
          </cell>
          <cell r="CU183">
            <v>40070</v>
          </cell>
          <cell r="CV183">
            <v>108.77200000000001</v>
          </cell>
          <cell r="CW183">
            <v>6.6790000000000003</v>
          </cell>
          <cell r="CX183">
            <v>6.7089999999999996</v>
          </cell>
          <cell r="CY183">
            <v>40070</v>
          </cell>
          <cell r="CZ183">
            <v>112</v>
          </cell>
          <cell r="DA183">
            <v>5.72</v>
          </cell>
          <cell r="DB183">
            <v>5.72</v>
          </cell>
        </row>
        <row r="184">
          <cell r="D184">
            <v>40071</v>
          </cell>
          <cell r="E184" t="str">
            <v>#N/A N.A.</v>
          </cell>
          <cell r="F184" t="str">
            <v>#N/A N.A.</v>
          </cell>
          <cell r="G184" t="str">
            <v>#N/A N.A.</v>
          </cell>
          <cell r="H184">
            <v>40071</v>
          </cell>
          <cell r="I184" t="str">
            <v>#N/A N.A.</v>
          </cell>
          <cell r="J184" t="str">
            <v>#N/A N.A.</v>
          </cell>
          <cell r="K184" t="str">
            <v>#N/A N.A.</v>
          </cell>
          <cell r="L184">
            <v>40071</v>
          </cell>
          <cell r="M184" t="str">
            <v>#N/A N.A.</v>
          </cell>
          <cell r="N184" t="str">
            <v>#N/A N.A.</v>
          </cell>
          <cell r="O184" t="str">
            <v>#N/A N.A.</v>
          </cell>
          <cell r="P184">
            <v>40071</v>
          </cell>
          <cell r="Q184">
            <v>100.125</v>
          </cell>
          <cell r="R184">
            <v>-33.58</v>
          </cell>
          <cell r="S184">
            <v>52.280999999999999</v>
          </cell>
          <cell r="T184">
            <v>40071</v>
          </cell>
          <cell r="U184">
            <v>102.7825</v>
          </cell>
          <cell r="V184">
            <v>6.6820000000000004</v>
          </cell>
          <cell r="W184">
            <v>6.7320000000000002</v>
          </cell>
          <cell r="X184">
            <v>40071</v>
          </cell>
          <cell r="Y184">
            <v>107.5</v>
          </cell>
          <cell r="Z184">
            <v>1.1479999999999999</v>
          </cell>
          <cell r="AA184">
            <v>1.1479999999999999</v>
          </cell>
          <cell r="AB184">
            <v>40071</v>
          </cell>
          <cell r="AC184">
            <v>107.625</v>
          </cell>
          <cell r="AD184">
            <v>4.6189999999999998</v>
          </cell>
          <cell r="AE184">
            <v>4.7430000000000003</v>
          </cell>
          <cell r="AF184">
            <v>40071</v>
          </cell>
          <cell r="AG184">
            <v>114.625</v>
          </cell>
          <cell r="AH184">
            <v>2.5720000000000001</v>
          </cell>
          <cell r="AI184">
            <v>2.6920000000000002</v>
          </cell>
          <cell r="AJ184">
            <v>40071</v>
          </cell>
          <cell r="AK184">
            <v>116.5</v>
          </cell>
          <cell r="AL184">
            <v>2.6949999999999998</v>
          </cell>
          <cell r="AM184">
            <v>2.6949999999999998</v>
          </cell>
          <cell r="AN184">
            <v>40071</v>
          </cell>
          <cell r="AO184">
            <v>122.5</v>
          </cell>
          <cell r="AP184">
            <v>3.5169999999999999</v>
          </cell>
          <cell r="AQ184">
            <v>3.5169999999999999</v>
          </cell>
          <cell r="AU184">
            <v>40071</v>
          </cell>
          <cell r="AV184">
            <v>117.74</v>
          </cell>
          <cell r="AW184">
            <v>4.43</v>
          </cell>
          <cell r="AX184">
            <v>4.43</v>
          </cell>
          <cell r="AY184">
            <v>40071</v>
          </cell>
          <cell r="AZ184">
            <v>116.877</v>
          </cell>
          <cell r="BA184">
            <v>8.3460000000000001</v>
          </cell>
          <cell r="BB184">
            <v>8.3580000000000005</v>
          </cell>
          <cell r="BC184">
            <v>40071</v>
          </cell>
          <cell r="BD184">
            <v>98.1</v>
          </cell>
          <cell r="BE184">
            <v>2.427</v>
          </cell>
          <cell r="BF184">
            <v>2.427</v>
          </cell>
          <cell r="BG184">
            <v>40071</v>
          </cell>
          <cell r="BH184">
            <v>113.89700000000001</v>
          </cell>
          <cell r="BI184">
            <v>6.05</v>
          </cell>
          <cell r="BJ184">
            <v>6.1379999999999999</v>
          </cell>
          <cell r="BO184">
            <v>40071</v>
          </cell>
          <cell r="BP184">
            <v>122.13800000000001</v>
          </cell>
          <cell r="BQ184">
            <v>4.9080000000000004</v>
          </cell>
          <cell r="BR184">
            <v>4.9080000000000004</v>
          </cell>
          <cell r="BS184">
            <v>40071</v>
          </cell>
          <cell r="BT184">
            <v>112.35</v>
          </cell>
          <cell r="BU184">
            <v>5.3230000000000004</v>
          </cell>
          <cell r="BV184">
            <v>5.3230000000000004</v>
          </cell>
          <cell r="BW184">
            <v>40071</v>
          </cell>
          <cell r="BX184">
            <v>143</v>
          </cell>
          <cell r="BY184">
            <v>6.1139999999999999</v>
          </cell>
          <cell r="BZ184">
            <v>6.1139999999999999</v>
          </cell>
          <cell r="CA184">
            <v>40071</v>
          </cell>
          <cell r="CB184">
            <v>116.75</v>
          </cell>
          <cell r="CC184">
            <v>6.3520000000000003</v>
          </cell>
          <cell r="CD184">
            <v>6.3520000000000003</v>
          </cell>
          <cell r="CE184">
            <v>40071</v>
          </cell>
          <cell r="CF184">
            <v>115.009</v>
          </cell>
          <cell r="CG184">
            <v>6.8819999999999997</v>
          </cell>
          <cell r="CH184">
            <v>6.9269999999999996</v>
          </cell>
          <cell r="CI184">
            <v>40071</v>
          </cell>
          <cell r="CJ184">
            <v>92.790999999999997</v>
          </cell>
          <cell r="CK184">
            <v>10.765000000000001</v>
          </cell>
          <cell r="CL184">
            <v>10.798</v>
          </cell>
          <cell r="CM184">
            <v>40071</v>
          </cell>
          <cell r="CN184">
            <v>149.9</v>
          </cell>
          <cell r="CO184">
            <v>6.9960000000000004</v>
          </cell>
          <cell r="CP184">
            <v>6.9960000000000004</v>
          </cell>
          <cell r="CQ184">
            <v>40071</v>
          </cell>
          <cell r="CR184">
            <v>141.25</v>
          </cell>
          <cell r="CS184">
            <v>6.819</v>
          </cell>
          <cell r="CT184">
            <v>6.819</v>
          </cell>
          <cell r="CU184">
            <v>40071</v>
          </cell>
          <cell r="CV184">
            <v>109.38500000000001</v>
          </cell>
          <cell r="CW184">
            <v>6.633</v>
          </cell>
          <cell r="CX184">
            <v>6.6420000000000003</v>
          </cell>
          <cell r="CY184">
            <v>40071</v>
          </cell>
          <cell r="CZ184">
            <v>112.2</v>
          </cell>
          <cell r="DA184">
            <v>5.694</v>
          </cell>
          <cell r="DB184">
            <v>5.694</v>
          </cell>
        </row>
        <row r="185">
          <cell r="D185">
            <v>40072</v>
          </cell>
          <cell r="E185" t="str">
            <v>#N/A N.A.</v>
          </cell>
          <cell r="F185" t="str">
            <v>#N/A N.A.</v>
          </cell>
          <cell r="G185" t="str">
            <v>#N/A N.A.</v>
          </cell>
          <cell r="H185">
            <v>40072</v>
          </cell>
          <cell r="I185" t="str">
            <v>#N/A N.A.</v>
          </cell>
          <cell r="J185" t="str">
            <v>#N/A N.A.</v>
          </cell>
          <cell r="K185" t="str">
            <v>#N/A N.A.</v>
          </cell>
          <cell r="L185">
            <v>40072</v>
          </cell>
          <cell r="M185" t="str">
            <v>#N/A N.A.</v>
          </cell>
          <cell r="N185" t="str">
            <v>#N/A N.A.</v>
          </cell>
          <cell r="O185" t="str">
            <v>#N/A N.A.</v>
          </cell>
          <cell r="P185">
            <v>40072</v>
          </cell>
          <cell r="Q185">
            <v>100.125</v>
          </cell>
          <cell r="R185">
            <v>-33.58</v>
          </cell>
          <cell r="S185">
            <v>52.280999999999999</v>
          </cell>
          <cell r="T185">
            <v>40072</v>
          </cell>
          <cell r="U185">
            <v>102.7825</v>
          </cell>
          <cell r="V185">
            <v>6.6820000000000004</v>
          </cell>
          <cell r="W185">
            <v>6.7320000000000002</v>
          </cell>
          <cell r="X185">
            <v>40072</v>
          </cell>
          <cell r="Y185">
            <v>107.5</v>
          </cell>
          <cell r="Z185">
            <v>1.056</v>
          </cell>
          <cell r="AA185">
            <v>1.056</v>
          </cell>
          <cell r="AB185">
            <v>40072</v>
          </cell>
          <cell r="AC185">
            <v>107.625</v>
          </cell>
          <cell r="AD185">
            <v>4.5940000000000003</v>
          </cell>
          <cell r="AE185">
            <v>4.718</v>
          </cell>
          <cell r="AF185">
            <v>40072</v>
          </cell>
          <cell r="AG185">
            <v>114.6</v>
          </cell>
          <cell r="AH185">
            <v>2.5470000000000002</v>
          </cell>
          <cell r="AI185">
            <v>2.6680000000000001</v>
          </cell>
          <cell r="AJ185">
            <v>40072</v>
          </cell>
          <cell r="AK185">
            <v>116.6</v>
          </cell>
          <cell r="AL185">
            <v>2.6320000000000001</v>
          </cell>
          <cell r="AM185">
            <v>2.6320000000000001</v>
          </cell>
          <cell r="AN185">
            <v>40072</v>
          </cell>
          <cell r="AO185">
            <v>122.75</v>
          </cell>
          <cell r="AP185">
            <v>3.431</v>
          </cell>
          <cell r="AQ185">
            <v>3.431</v>
          </cell>
          <cell r="AU185">
            <v>40072</v>
          </cell>
          <cell r="AV185">
            <v>118.4</v>
          </cell>
          <cell r="AW185">
            <v>4.2969999999999997</v>
          </cell>
          <cell r="AX185">
            <v>4.2969999999999997</v>
          </cell>
          <cell r="AY185">
            <v>40072</v>
          </cell>
          <cell r="AZ185">
            <v>116.741</v>
          </cell>
          <cell r="BA185">
            <v>8.3699999999999992</v>
          </cell>
          <cell r="BB185">
            <v>8.3819999999999997</v>
          </cell>
          <cell r="BC185">
            <v>40072</v>
          </cell>
          <cell r="BD185">
            <v>98.8</v>
          </cell>
          <cell r="BE185">
            <v>2.3039999999999998</v>
          </cell>
          <cell r="BF185">
            <v>2.3039999999999998</v>
          </cell>
          <cell r="BG185">
            <v>40072</v>
          </cell>
          <cell r="BH185">
            <v>114.73099999999999</v>
          </cell>
          <cell r="BI185">
            <v>5.9009999999999998</v>
          </cell>
          <cell r="BJ185">
            <v>5.9879999999999995</v>
          </cell>
          <cell r="BO185">
            <v>40072</v>
          </cell>
          <cell r="BP185">
            <v>122.634</v>
          </cell>
          <cell r="BQ185">
            <v>4.83</v>
          </cell>
          <cell r="BR185">
            <v>4.83</v>
          </cell>
          <cell r="BS185">
            <v>40072</v>
          </cell>
          <cell r="BT185">
            <v>112.65</v>
          </cell>
          <cell r="BU185">
            <v>5.2750000000000004</v>
          </cell>
          <cell r="BV185">
            <v>5.2750000000000004</v>
          </cell>
          <cell r="BW185">
            <v>40072</v>
          </cell>
          <cell r="BX185">
            <v>143</v>
          </cell>
          <cell r="BY185">
            <v>6.1120000000000001</v>
          </cell>
          <cell r="BZ185">
            <v>6.1120000000000001</v>
          </cell>
          <cell r="CA185">
            <v>40072</v>
          </cell>
          <cell r="CB185">
            <v>117.5</v>
          </cell>
          <cell r="CC185">
            <v>6.28</v>
          </cell>
          <cell r="CD185">
            <v>6.28</v>
          </cell>
          <cell r="CE185">
            <v>40072</v>
          </cell>
          <cell r="CF185">
            <v>117.083</v>
          </cell>
          <cell r="CG185">
            <v>6.6970000000000001</v>
          </cell>
          <cell r="CH185">
            <v>6.7409999999999997</v>
          </cell>
          <cell r="CI185">
            <v>40072</v>
          </cell>
          <cell r="CJ185">
            <v>92.790999999999997</v>
          </cell>
          <cell r="CK185">
            <v>10.765000000000001</v>
          </cell>
          <cell r="CL185">
            <v>10.798</v>
          </cell>
          <cell r="CM185">
            <v>40072</v>
          </cell>
          <cell r="CN185">
            <v>149.51599999999999</v>
          </cell>
          <cell r="CO185">
            <v>7.0229999999999997</v>
          </cell>
          <cell r="CP185">
            <v>7.0229999999999997</v>
          </cell>
          <cell r="CQ185">
            <v>40072</v>
          </cell>
          <cell r="CR185">
            <v>142.5</v>
          </cell>
          <cell r="CS185">
            <v>6.7359999999999998</v>
          </cell>
          <cell r="CT185">
            <v>6.7359999999999998</v>
          </cell>
          <cell r="CU185">
            <v>40072</v>
          </cell>
          <cell r="CV185">
            <v>110.812</v>
          </cell>
          <cell r="CW185">
            <v>6.5289999999999999</v>
          </cell>
          <cell r="CX185">
            <v>6.5469999999999997</v>
          </cell>
          <cell r="CY185">
            <v>40072</v>
          </cell>
          <cell r="CZ185">
            <v>112.75</v>
          </cell>
          <cell r="DA185">
            <v>5.6230000000000002</v>
          </cell>
          <cell r="DB185">
            <v>5.6230000000000002</v>
          </cell>
        </row>
        <row r="186">
          <cell r="D186">
            <v>40073</v>
          </cell>
          <cell r="E186" t="str">
            <v>#N/A N.A.</v>
          </cell>
          <cell r="F186" t="str">
            <v>#N/A N.A.</v>
          </cell>
          <cell r="G186" t="str">
            <v>#N/A N.A.</v>
          </cell>
          <cell r="H186">
            <v>40073</v>
          </cell>
          <cell r="I186" t="str">
            <v>#N/A N.A.</v>
          </cell>
          <cell r="J186" t="str">
            <v>#N/A N.A.</v>
          </cell>
          <cell r="K186" t="str">
            <v>#N/A N.A.</v>
          </cell>
          <cell r="L186">
            <v>40073</v>
          </cell>
          <cell r="M186" t="str">
            <v>#N/A N.A.</v>
          </cell>
          <cell r="N186" t="str">
            <v>#N/A N.A.</v>
          </cell>
          <cell r="O186" t="str">
            <v>#N/A N.A.</v>
          </cell>
          <cell r="P186">
            <v>40073</v>
          </cell>
          <cell r="Q186">
            <v>100.125</v>
          </cell>
          <cell r="R186">
            <v>-33.58</v>
          </cell>
          <cell r="S186">
            <v>52.280999999999999</v>
          </cell>
          <cell r="T186">
            <v>40073</v>
          </cell>
          <cell r="U186">
            <v>102.7825</v>
          </cell>
          <cell r="V186">
            <v>6.6820000000000004</v>
          </cell>
          <cell r="W186">
            <v>6.7320000000000002</v>
          </cell>
          <cell r="X186">
            <v>40073</v>
          </cell>
          <cell r="Y186">
            <v>107.5</v>
          </cell>
          <cell r="Z186">
            <v>1.026</v>
          </cell>
          <cell r="AA186">
            <v>1.026</v>
          </cell>
          <cell r="AB186">
            <v>40073</v>
          </cell>
          <cell r="AC186">
            <v>107.65</v>
          </cell>
          <cell r="AD186">
            <v>4.569</v>
          </cell>
          <cell r="AE186">
            <v>4.6920000000000002</v>
          </cell>
          <cell r="AF186">
            <v>40073</v>
          </cell>
          <cell r="AG186">
            <v>114.627</v>
          </cell>
          <cell r="AH186">
            <v>2.52</v>
          </cell>
          <cell r="AI186">
            <v>2.64</v>
          </cell>
          <cell r="AJ186">
            <v>40073</v>
          </cell>
          <cell r="AK186">
            <v>116.75</v>
          </cell>
          <cell r="AL186">
            <v>2.5640000000000001</v>
          </cell>
          <cell r="AM186">
            <v>2.5640000000000001</v>
          </cell>
          <cell r="AN186">
            <v>40073</v>
          </cell>
          <cell r="AO186">
            <v>122.75</v>
          </cell>
          <cell r="AP186">
            <v>3.4260000000000002</v>
          </cell>
          <cell r="AQ186">
            <v>3.4260000000000002</v>
          </cell>
          <cell r="AU186">
            <v>40073</v>
          </cell>
          <cell r="AV186">
            <v>118.5</v>
          </cell>
          <cell r="AW186">
            <v>4.2759999999999998</v>
          </cell>
          <cell r="AX186">
            <v>4.2759999999999998</v>
          </cell>
          <cell r="AY186">
            <v>40073</v>
          </cell>
          <cell r="AZ186">
            <v>117.24</v>
          </cell>
          <cell r="BA186">
            <v>8.2720000000000002</v>
          </cell>
          <cell r="BB186">
            <v>8.2840000000000007</v>
          </cell>
          <cell r="BC186">
            <v>40073</v>
          </cell>
          <cell r="BD186">
            <v>98.5</v>
          </cell>
          <cell r="BE186">
            <v>2.3559999999999999</v>
          </cell>
          <cell r="BF186">
            <v>2.3559999999999999</v>
          </cell>
          <cell r="BG186">
            <v>40073</v>
          </cell>
          <cell r="BH186">
            <v>114.62</v>
          </cell>
          <cell r="BI186">
            <v>5.9190000000000005</v>
          </cell>
          <cell r="BJ186">
            <v>6.0069999999999997</v>
          </cell>
          <cell r="BO186">
            <v>40073</v>
          </cell>
          <cell r="BP186">
            <v>122.821</v>
          </cell>
          <cell r="BQ186">
            <v>4.8010000000000002</v>
          </cell>
          <cell r="BR186">
            <v>4.8010000000000002</v>
          </cell>
          <cell r="BS186">
            <v>40073</v>
          </cell>
          <cell r="BT186">
            <v>113.35</v>
          </cell>
          <cell r="BU186">
            <v>5.1669999999999998</v>
          </cell>
          <cell r="BV186">
            <v>5.1669999999999998</v>
          </cell>
          <cell r="BW186">
            <v>40073</v>
          </cell>
          <cell r="BX186">
            <v>144.5</v>
          </cell>
          <cell r="BY186">
            <v>5.9569999999999999</v>
          </cell>
          <cell r="BZ186">
            <v>5.9569999999999999</v>
          </cell>
          <cell r="CA186">
            <v>40073</v>
          </cell>
          <cell r="CB186">
            <v>118.25</v>
          </cell>
          <cell r="CC186">
            <v>6.21</v>
          </cell>
          <cell r="CD186">
            <v>6.21</v>
          </cell>
          <cell r="CE186">
            <v>40073</v>
          </cell>
          <cell r="CF186">
            <v>113.15600000000001</v>
          </cell>
          <cell r="CG186">
            <v>7.05</v>
          </cell>
          <cell r="CH186">
            <v>7.0960000000000001</v>
          </cell>
          <cell r="CI186">
            <v>40073</v>
          </cell>
          <cell r="CJ186">
            <v>92.790999999999997</v>
          </cell>
          <cell r="CK186">
            <v>10.765000000000001</v>
          </cell>
          <cell r="CL186">
            <v>10.798</v>
          </cell>
          <cell r="CM186">
            <v>40073</v>
          </cell>
          <cell r="CN186">
            <v>149.47900000000001</v>
          </cell>
          <cell r="CO186">
            <v>7.0250000000000004</v>
          </cell>
          <cell r="CP186">
            <v>7.0250000000000004</v>
          </cell>
          <cell r="CQ186">
            <v>40073</v>
          </cell>
          <cell r="CR186">
            <v>142.75</v>
          </cell>
          <cell r="CS186">
            <v>6.72</v>
          </cell>
          <cell r="CT186">
            <v>6.72</v>
          </cell>
          <cell r="CU186">
            <v>40073</v>
          </cell>
          <cell r="CV186">
            <v>111.021</v>
          </cell>
          <cell r="CW186">
            <v>6.5140000000000002</v>
          </cell>
          <cell r="CX186">
            <v>6.5369999999999999</v>
          </cell>
          <cell r="CY186">
            <v>40073</v>
          </cell>
          <cell r="CZ186">
            <v>113.15</v>
          </cell>
          <cell r="DA186">
            <v>5.5720000000000001</v>
          </cell>
          <cell r="DB186">
            <v>5.5720000000000001</v>
          </cell>
        </row>
        <row r="187">
          <cell r="D187">
            <v>40074</v>
          </cell>
          <cell r="E187" t="str">
            <v>#N/A N.A.</v>
          </cell>
          <cell r="F187" t="str">
            <v>#N/A N.A.</v>
          </cell>
          <cell r="G187" t="str">
            <v>#N/A N.A.</v>
          </cell>
          <cell r="H187">
            <v>40074</v>
          </cell>
          <cell r="I187" t="str">
            <v>#N/A N.A.</v>
          </cell>
          <cell r="J187" t="str">
            <v>#N/A N.A.</v>
          </cell>
          <cell r="K187" t="str">
            <v>#N/A N.A.</v>
          </cell>
          <cell r="L187">
            <v>40074</v>
          </cell>
          <cell r="M187" t="str">
            <v>#N/A N.A.</v>
          </cell>
          <cell r="N187" t="str">
            <v>#N/A N.A.</v>
          </cell>
          <cell r="O187" t="str">
            <v>#N/A N.A.</v>
          </cell>
          <cell r="P187">
            <v>40074</v>
          </cell>
          <cell r="Q187">
            <v>100.125</v>
          </cell>
          <cell r="R187">
            <v>-33.58</v>
          </cell>
          <cell r="S187">
            <v>52.280999999999999</v>
          </cell>
          <cell r="T187">
            <v>40074</v>
          </cell>
          <cell r="U187">
            <v>102.42789999999999</v>
          </cell>
          <cell r="V187">
            <v>5.6639999999999997</v>
          </cell>
          <cell r="W187">
            <v>5.7130000000000001</v>
          </cell>
          <cell r="X187">
            <v>40074</v>
          </cell>
          <cell r="Y187">
            <v>107.5</v>
          </cell>
          <cell r="Z187">
            <v>0.995</v>
          </cell>
          <cell r="AA187">
            <v>0.995</v>
          </cell>
          <cell r="AB187">
            <v>40074</v>
          </cell>
          <cell r="AC187">
            <v>107.65</v>
          </cell>
          <cell r="AD187">
            <v>4.5609999999999999</v>
          </cell>
          <cell r="AE187">
            <v>4.6840000000000002</v>
          </cell>
          <cell r="AF187">
            <v>40074</v>
          </cell>
          <cell r="AG187">
            <v>114.616</v>
          </cell>
          <cell r="AH187">
            <v>2.5129999999999999</v>
          </cell>
          <cell r="AI187">
            <v>2.633</v>
          </cell>
          <cell r="AJ187">
            <v>40074</v>
          </cell>
          <cell r="AK187">
            <v>116.5</v>
          </cell>
          <cell r="AL187">
            <v>2.657</v>
          </cell>
          <cell r="AM187">
            <v>2.657</v>
          </cell>
          <cell r="AN187">
            <v>40074</v>
          </cell>
          <cell r="AO187">
            <v>122.75</v>
          </cell>
          <cell r="AP187">
            <v>3.4209999999999998</v>
          </cell>
          <cell r="AQ187">
            <v>3.4209999999999998</v>
          </cell>
          <cell r="AU187">
            <v>40074</v>
          </cell>
          <cell r="AV187">
            <v>118.5</v>
          </cell>
          <cell r="AW187">
            <v>4.274</v>
          </cell>
          <cell r="AX187">
            <v>4.274</v>
          </cell>
          <cell r="AY187">
            <v>40074</v>
          </cell>
          <cell r="AZ187">
            <v>116.791</v>
          </cell>
          <cell r="BA187">
            <v>8.3580000000000005</v>
          </cell>
          <cell r="BB187">
            <v>8.3699999999999992</v>
          </cell>
          <cell r="BC187">
            <v>40074</v>
          </cell>
          <cell r="BD187">
            <v>98.7</v>
          </cell>
          <cell r="BE187">
            <v>2.319</v>
          </cell>
          <cell r="BF187">
            <v>2.319</v>
          </cell>
          <cell r="BG187">
            <v>40074</v>
          </cell>
          <cell r="BH187">
            <v>114.449</v>
          </cell>
          <cell r="BI187">
            <v>5.9480000000000004</v>
          </cell>
          <cell r="BJ187">
            <v>6.0359999999999996</v>
          </cell>
          <cell r="BO187">
            <v>40074</v>
          </cell>
          <cell r="BP187">
            <v>122.827</v>
          </cell>
          <cell r="BQ187">
            <v>4.7990000000000004</v>
          </cell>
          <cell r="BR187">
            <v>4.7990000000000004</v>
          </cell>
          <cell r="BS187">
            <v>40074</v>
          </cell>
          <cell r="BT187">
            <v>113.25</v>
          </cell>
          <cell r="BU187">
            <v>5.181</v>
          </cell>
          <cell r="BV187">
            <v>5.181</v>
          </cell>
          <cell r="BW187">
            <v>40074</v>
          </cell>
          <cell r="BX187">
            <v>143.75</v>
          </cell>
          <cell r="BY187">
            <v>6.0330000000000004</v>
          </cell>
          <cell r="BZ187">
            <v>6.0330000000000004</v>
          </cell>
          <cell r="CA187">
            <v>40074</v>
          </cell>
          <cell r="CB187">
            <v>117.75</v>
          </cell>
          <cell r="CC187">
            <v>6.2560000000000002</v>
          </cell>
          <cell r="CD187">
            <v>6.2560000000000002</v>
          </cell>
          <cell r="CE187">
            <v>40074</v>
          </cell>
          <cell r="CF187">
            <v>113.81</v>
          </cell>
          <cell r="CG187">
            <v>6.99</v>
          </cell>
          <cell r="CH187">
            <v>7.0350000000000001</v>
          </cell>
          <cell r="CI187">
            <v>40074</v>
          </cell>
          <cell r="CJ187">
            <v>92.790999999999997</v>
          </cell>
          <cell r="CK187">
            <v>10.765000000000001</v>
          </cell>
          <cell r="CL187">
            <v>10.798</v>
          </cell>
          <cell r="CM187">
            <v>40074</v>
          </cell>
          <cell r="CN187">
            <v>149.46600000000001</v>
          </cell>
          <cell r="CO187">
            <v>7.0259999999999998</v>
          </cell>
          <cell r="CP187">
            <v>7.0259999999999998</v>
          </cell>
          <cell r="CQ187">
            <v>40074</v>
          </cell>
          <cell r="CR187">
            <v>142.75</v>
          </cell>
          <cell r="CS187">
            <v>6.72</v>
          </cell>
          <cell r="CT187">
            <v>6.72</v>
          </cell>
          <cell r="CU187">
            <v>40074</v>
          </cell>
          <cell r="CV187">
            <v>110.94</v>
          </cell>
          <cell r="CW187">
            <v>6.52</v>
          </cell>
          <cell r="CX187">
            <v>6.5380000000000003</v>
          </cell>
          <cell r="CY187">
            <v>40074</v>
          </cell>
          <cell r="CZ187">
            <v>113.44499999999999</v>
          </cell>
          <cell r="DA187">
            <v>5.5339999999999998</v>
          </cell>
          <cell r="DB187">
            <v>5.5339999999999998</v>
          </cell>
        </row>
        <row r="188">
          <cell r="D188">
            <v>40075</v>
          </cell>
          <cell r="E188" t="str">
            <v>#N/A N.A.</v>
          </cell>
          <cell r="F188" t="str">
            <v>#N/A N.A.</v>
          </cell>
          <cell r="G188" t="str">
            <v>#N/A N.A.</v>
          </cell>
          <cell r="H188">
            <v>40075</v>
          </cell>
          <cell r="I188" t="str">
            <v>#N/A N.A.</v>
          </cell>
          <cell r="J188" t="str">
            <v>#N/A N.A.</v>
          </cell>
          <cell r="K188" t="str">
            <v>#N/A N.A.</v>
          </cell>
          <cell r="L188">
            <v>40075</v>
          </cell>
          <cell r="M188" t="str">
            <v>#N/A N.A.</v>
          </cell>
          <cell r="N188" t="str">
            <v>#N/A N.A.</v>
          </cell>
          <cell r="O188" t="str">
            <v>#N/A N.A.</v>
          </cell>
          <cell r="P188">
            <v>40075</v>
          </cell>
          <cell r="Q188">
            <v>100.125</v>
          </cell>
          <cell r="R188">
            <v>-33.58</v>
          </cell>
          <cell r="S188">
            <v>52.280999999999999</v>
          </cell>
          <cell r="T188">
            <v>40075</v>
          </cell>
          <cell r="U188">
            <v>102.42789999999999</v>
          </cell>
          <cell r="V188">
            <v>5.6639999999999997</v>
          </cell>
          <cell r="W188">
            <v>5.7130000000000001</v>
          </cell>
          <cell r="X188">
            <v>40075</v>
          </cell>
          <cell r="Y188">
            <v>107.5</v>
          </cell>
          <cell r="Z188">
            <v>0.995</v>
          </cell>
          <cell r="AA188">
            <v>0.995</v>
          </cell>
          <cell r="AB188">
            <v>40075</v>
          </cell>
          <cell r="AC188">
            <v>107.65</v>
          </cell>
          <cell r="AD188">
            <v>4.5609999999999999</v>
          </cell>
          <cell r="AE188">
            <v>4.6840000000000002</v>
          </cell>
          <cell r="AF188">
            <v>40075</v>
          </cell>
          <cell r="AG188">
            <v>114.616</v>
          </cell>
          <cell r="AH188">
            <v>2.5129999999999999</v>
          </cell>
          <cell r="AI188">
            <v>2.633</v>
          </cell>
          <cell r="AJ188">
            <v>40075</v>
          </cell>
          <cell r="AK188">
            <v>116.5</v>
          </cell>
          <cell r="AL188">
            <v>2.657</v>
          </cell>
          <cell r="AM188">
            <v>2.657</v>
          </cell>
          <cell r="AN188">
            <v>40075</v>
          </cell>
          <cell r="AO188">
            <v>122.75</v>
          </cell>
          <cell r="AP188">
            <v>3.4209999999999998</v>
          </cell>
          <cell r="AQ188">
            <v>3.4209999999999998</v>
          </cell>
          <cell r="AU188">
            <v>40075</v>
          </cell>
          <cell r="AV188">
            <v>118.5</v>
          </cell>
          <cell r="AW188">
            <v>4.274</v>
          </cell>
          <cell r="AX188">
            <v>4.274</v>
          </cell>
          <cell r="AY188">
            <v>40075</v>
          </cell>
          <cell r="AZ188">
            <v>116.791</v>
          </cell>
          <cell r="BA188">
            <v>8.3580000000000005</v>
          </cell>
          <cell r="BB188">
            <v>8.3699999999999992</v>
          </cell>
          <cell r="BC188">
            <v>40075</v>
          </cell>
          <cell r="BD188">
            <v>98.7</v>
          </cell>
          <cell r="BE188">
            <v>2.319</v>
          </cell>
          <cell r="BF188">
            <v>2.319</v>
          </cell>
          <cell r="BG188">
            <v>40075</v>
          </cell>
          <cell r="BH188">
            <v>114.449</v>
          </cell>
          <cell r="BI188">
            <v>5.9480000000000004</v>
          </cell>
          <cell r="BJ188">
            <v>6.0359999999999996</v>
          </cell>
          <cell r="BO188">
            <v>40075</v>
          </cell>
          <cell r="BP188">
            <v>122.827</v>
          </cell>
          <cell r="BQ188">
            <v>4.7990000000000004</v>
          </cell>
          <cell r="BR188">
            <v>4.7990000000000004</v>
          </cell>
          <cell r="BS188">
            <v>40075</v>
          </cell>
          <cell r="BT188">
            <v>113.25</v>
          </cell>
          <cell r="BU188">
            <v>5.181</v>
          </cell>
          <cell r="BV188">
            <v>5.181</v>
          </cell>
          <cell r="BW188">
            <v>40075</v>
          </cell>
          <cell r="BX188">
            <v>143.75</v>
          </cell>
          <cell r="BY188">
            <v>6.0330000000000004</v>
          </cell>
          <cell r="BZ188">
            <v>6.0330000000000004</v>
          </cell>
          <cell r="CA188">
            <v>40075</v>
          </cell>
          <cell r="CB188">
            <v>117.75</v>
          </cell>
          <cell r="CC188">
            <v>6.2560000000000002</v>
          </cell>
          <cell r="CD188">
            <v>6.2560000000000002</v>
          </cell>
          <cell r="CE188">
            <v>40075</v>
          </cell>
          <cell r="CF188">
            <v>113.81</v>
          </cell>
          <cell r="CG188">
            <v>6.99</v>
          </cell>
          <cell r="CH188">
            <v>7.0350000000000001</v>
          </cell>
          <cell r="CI188">
            <v>40075</v>
          </cell>
          <cell r="CJ188">
            <v>92.790999999999997</v>
          </cell>
          <cell r="CK188">
            <v>10.765000000000001</v>
          </cell>
          <cell r="CL188">
            <v>10.798</v>
          </cell>
          <cell r="CM188">
            <v>40075</v>
          </cell>
          <cell r="CN188">
            <v>149.46600000000001</v>
          </cell>
          <cell r="CO188">
            <v>7.0259999999999998</v>
          </cell>
          <cell r="CP188">
            <v>7.0259999999999998</v>
          </cell>
          <cell r="CQ188">
            <v>40075</v>
          </cell>
          <cell r="CR188">
            <v>142.75</v>
          </cell>
          <cell r="CS188">
            <v>6.72</v>
          </cell>
          <cell r="CT188">
            <v>6.72</v>
          </cell>
          <cell r="CU188">
            <v>40075</v>
          </cell>
          <cell r="CV188">
            <v>110.94</v>
          </cell>
          <cell r="CW188">
            <v>6.52</v>
          </cell>
          <cell r="CX188">
            <v>6.5380000000000003</v>
          </cell>
          <cell r="CY188">
            <v>40075</v>
          </cell>
          <cell r="CZ188">
            <v>113.44499999999999</v>
          </cell>
          <cell r="DA188">
            <v>5.5339999999999998</v>
          </cell>
          <cell r="DB188">
            <v>5.5339999999999998</v>
          </cell>
        </row>
        <row r="189">
          <cell r="D189">
            <v>40076</v>
          </cell>
          <cell r="E189" t="str">
            <v>#N/A N.A.</v>
          </cell>
          <cell r="F189" t="str">
            <v>#N/A N.A.</v>
          </cell>
          <cell r="G189" t="str">
            <v>#N/A N.A.</v>
          </cell>
          <cell r="H189">
            <v>40076</v>
          </cell>
          <cell r="I189" t="str">
            <v>#N/A N.A.</v>
          </cell>
          <cell r="J189" t="str">
            <v>#N/A N.A.</v>
          </cell>
          <cell r="K189" t="str">
            <v>#N/A N.A.</v>
          </cell>
          <cell r="L189">
            <v>40076</v>
          </cell>
          <cell r="M189" t="str">
            <v>#N/A N.A.</v>
          </cell>
          <cell r="N189" t="str">
            <v>#N/A N.A.</v>
          </cell>
          <cell r="O189" t="str">
            <v>#N/A N.A.</v>
          </cell>
          <cell r="P189">
            <v>40076</v>
          </cell>
          <cell r="Q189">
            <v>100.125</v>
          </cell>
          <cell r="R189">
            <v>-33.58</v>
          </cell>
          <cell r="S189">
            <v>52.280999999999999</v>
          </cell>
          <cell r="T189">
            <v>40076</v>
          </cell>
          <cell r="U189">
            <v>102.42789999999999</v>
          </cell>
          <cell r="V189">
            <v>5.6639999999999997</v>
          </cell>
          <cell r="W189">
            <v>5.7130000000000001</v>
          </cell>
          <cell r="X189">
            <v>40076</v>
          </cell>
          <cell r="Y189">
            <v>107.5</v>
          </cell>
          <cell r="Z189">
            <v>0.995</v>
          </cell>
          <cell r="AA189">
            <v>0.995</v>
          </cell>
          <cell r="AB189">
            <v>40076</v>
          </cell>
          <cell r="AC189">
            <v>107.65</v>
          </cell>
          <cell r="AD189">
            <v>4.5609999999999999</v>
          </cell>
          <cell r="AE189">
            <v>4.6840000000000002</v>
          </cell>
          <cell r="AF189">
            <v>40076</v>
          </cell>
          <cell r="AG189">
            <v>114.616</v>
          </cell>
          <cell r="AH189">
            <v>2.5129999999999999</v>
          </cell>
          <cell r="AI189">
            <v>2.633</v>
          </cell>
          <cell r="AJ189">
            <v>40076</v>
          </cell>
          <cell r="AK189">
            <v>116.5</v>
          </cell>
          <cell r="AL189">
            <v>2.657</v>
          </cell>
          <cell r="AM189">
            <v>2.657</v>
          </cell>
          <cell r="AN189">
            <v>40076</v>
          </cell>
          <cell r="AO189">
            <v>122.75</v>
          </cell>
          <cell r="AP189">
            <v>3.4209999999999998</v>
          </cell>
          <cell r="AQ189">
            <v>3.4209999999999998</v>
          </cell>
          <cell r="AU189">
            <v>40076</v>
          </cell>
          <cell r="AV189">
            <v>118.5</v>
          </cell>
          <cell r="AW189">
            <v>4.274</v>
          </cell>
          <cell r="AX189">
            <v>4.274</v>
          </cell>
          <cell r="AY189">
            <v>40076</v>
          </cell>
          <cell r="AZ189">
            <v>116.791</v>
          </cell>
          <cell r="BA189">
            <v>8.3580000000000005</v>
          </cell>
          <cell r="BB189">
            <v>8.3699999999999992</v>
          </cell>
          <cell r="BC189">
            <v>40076</v>
          </cell>
          <cell r="BD189">
            <v>98.7</v>
          </cell>
          <cell r="BE189">
            <v>2.319</v>
          </cell>
          <cell r="BF189">
            <v>2.319</v>
          </cell>
          <cell r="BG189">
            <v>40076</v>
          </cell>
          <cell r="BH189">
            <v>114.449</v>
          </cell>
          <cell r="BI189">
            <v>5.9480000000000004</v>
          </cell>
          <cell r="BJ189">
            <v>6.0359999999999996</v>
          </cell>
          <cell r="BO189">
            <v>40076</v>
          </cell>
          <cell r="BP189">
            <v>122.827</v>
          </cell>
          <cell r="BQ189">
            <v>4.7990000000000004</v>
          </cell>
          <cell r="BR189">
            <v>4.7990000000000004</v>
          </cell>
          <cell r="BS189">
            <v>40076</v>
          </cell>
          <cell r="BT189">
            <v>113.25</v>
          </cell>
          <cell r="BU189">
            <v>5.181</v>
          </cell>
          <cell r="BV189">
            <v>5.181</v>
          </cell>
          <cell r="BW189">
            <v>40076</v>
          </cell>
          <cell r="BX189">
            <v>143.75</v>
          </cell>
          <cell r="BY189">
            <v>6.0330000000000004</v>
          </cell>
          <cell r="BZ189">
            <v>6.0330000000000004</v>
          </cell>
          <cell r="CA189">
            <v>40076</v>
          </cell>
          <cell r="CB189">
            <v>117.75</v>
          </cell>
          <cell r="CC189">
            <v>6.2560000000000002</v>
          </cell>
          <cell r="CD189">
            <v>6.2560000000000002</v>
          </cell>
          <cell r="CE189">
            <v>40076</v>
          </cell>
          <cell r="CF189">
            <v>113.81</v>
          </cell>
          <cell r="CG189">
            <v>6.99</v>
          </cell>
          <cell r="CH189">
            <v>7.0350000000000001</v>
          </cell>
          <cell r="CI189">
            <v>40076</v>
          </cell>
          <cell r="CJ189">
            <v>92.790999999999997</v>
          </cell>
          <cell r="CK189">
            <v>10.765000000000001</v>
          </cell>
          <cell r="CL189">
            <v>10.798</v>
          </cell>
          <cell r="CM189">
            <v>40076</v>
          </cell>
          <cell r="CN189">
            <v>149.46600000000001</v>
          </cell>
          <cell r="CO189">
            <v>7.0259999999999998</v>
          </cell>
          <cell r="CP189">
            <v>7.0259999999999998</v>
          </cell>
          <cell r="CQ189">
            <v>40076</v>
          </cell>
          <cell r="CR189">
            <v>142.75</v>
          </cell>
          <cell r="CS189">
            <v>6.72</v>
          </cell>
          <cell r="CT189">
            <v>6.72</v>
          </cell>
          <cell r="CU189">
            <v>40076</v>
          </cell>
          <cell r="CV189">
            <v>110.94</v>
          </cell>
          <cell r="CW189">
            <v>6.52</v>
          </cell>
          <cell r="CX189">
            <v>6.5380000000000003</v>
          </cell>
          <cell r="CY189">
            <v>40076</v>
          </cell>
          <cell r="CZ189">
            <v>113.44499999999999</v>
          </cell>
          <cell r="DA189">
            <v>5.5339999999999998</v>
          </cell>
          <cell r="DB189">
            <v>5.5339999999999998</v>
          </cell>
        </row>
        <row r="190">
          <cell r="D190">
            <v>40077</v>
          </cell>
          <cell r="E190" t="str">
            <v>#N/A N.A.</v>
          </cell>
          <cell r="F190" t="str">
            <v>#N/A N.A.</v>
          </cell>
          <cell r="G190" t="str">
            <v>#N/A N.A.</v>
          </cell>
          <cell r="H190">
            <v>40077</v>
          </cell>
          <cell r="I190" t="str">
            <v>#N/A N.A.</v>
          </cell>
          <cell r="J190" t="str">
            <v>#N/A N.A.</v>
          </cell>
          <cell r="K190" t="str">
            <v>#N/A N.A.</v>
          </cell>
          <cell r="L190">
            <v>40077</v>
          </cell>
          <cell r="M190" t="str">
            <v>#N/A N.A.</v>
          </cell>
          <cell r="N190" t="str">
            <v>#N/A N.A.</v>
          </cell>
          <cell r="O190" t="str">
            <v>#N/A N.A.</v>
          </cell>
          <cell r="P190">
            <v>40077</v>
          </cell>
          <cell r="Q190">
            <v>100.125</v>
          </cell>
          <cell r="R190">
            <v>-33.58</v>
          </cell>
          <cell r="S190">
            <v>52.280999999999999</v>
          </cell>
          <cell r="T190">
            <v>40077</v>
          </cell>
          <cell r="U190">
            <v>102.42789999999999</v>
          </cell>
          <cell r="V190">
            <v>5.6639999999999997</v>
          </cell>
          <cell r="W190">
            <v>5.7130000000000001</v>
          </cell>
          <cell r="X190">
            <v>40077</v>
          </cell>
          <cell r="Y190">
            <v>107.5</v>
          </cell>
          <cell r="Z190">
            <v>0.96299999999999997</v>
          </cell>
          <cell r="AA190">
            <v>0.96299999999999997</v>
          </cell>
          <cell r="AB190">
            <v>40077</v>
          </cell>
          <cell r="AC190">
            <v>107.55500000000001</v>
          </cell>
          <cell r="AD190">
            <v>4.6139999999999999</v>
          </cell>
          <cell r="AE190">
            <v>4.7370000000000001</v>
          </cell>
          <cell r="AF190">
            <v>40077</v>
          </cell>
          <cell r="AG190">
            <v>114.59099999999999</v>
          </cell>
          <cell r="AH190">
            <v>2.5140000000000002</v>
          </cell>
          <cell r="AI190">
            <v>2.6339999999999999</v>
          </cell>
          <cell r="AJ190">
            <v>40077</v>
          </cell>
          <cell r="AK190">
            <v>116.85</v>
          </cell>
          <cell r="AL190">
            <v>2.508</v>
          </cell>
          <cell r="AM190">
            <v>2.508</v>
          </cell>
          <cell r="AN190">
            <v>40077</v>
          </cell>
          <cell r="AO190">
            <v>122.75</v>
          </cell>
          <cell r="AP190">
            <v>3.4159999999999999</v>
          </cell>
          <cell r="AQ190">
            <v>3.4159999999999999</v>
          </cell>
          <cell r="AU190">
            <v>40077</v>
          </cell>
          <cell r="AV190">
            <v>118.5</v>
          </cell>
          <cell r="AW190">
            <v>4.2729999999999997</v>
          </cell>
          <cell r="AX190">
            <v>4.2729999999999997</v>
          </cell>
          <cell r="AY190">
            <v>40077</v>
          </cell>
          <cell r="AZ190">
            <v>117.258</v>
          </cell>
          <cell r="BA190">
            <v>8.266</v>
          </cell>
          <cell r="BB190">
            <v>8.2780000000000005</v>
          </cell>
          <cell r="BC190">
            <v>40077</v>
          </cell>
          <cell r="BD190">
            <v>98.25</v>
          </cell>
          <cell r="BE190">
            <v>2.3970000000000002</v>
          </cell>
          <cell r="BF190">
            <v>2.3970000000000002</v>
          </cell>
          <cell r="BG190">
            <v>40077</v>
          </cell>
          <cell r="BH190">
            <v>114.39400000000001</v>
          </cell>
          <cell r="BI190">
            <v>5.9569999999999999</v>
          </cell>
          <cell r="BJ190">
            <v>6.0449999999999999</v>
          </cell>
          <cell r="BO190">
            <v>40077</v>
          </cell>
          <cell r="BP190">
            <v>122.80500000000001</v>
          </cell>
          <cell r="BQ190">
            <v>4.8019999999999996</v>
          </cell>
          <cell r="BR190">
            <v>4.8019999999999996</v>
          </cell>
          <cell r="BS190">
            <v>40077</v>
          </cell>
          <cell r="BT190">
            <v>112.75</v>
          </cell>
          <cell r="BU190">
            <v>5.2569999999999997</v>
          </cell>
          <cell r="BV190">
            <v>5.2569999999999997</v>
          </cell>
          <cell r="BW190">
            <v>40077</v>
          </cell>
          <cell r="BX190">
            <v>144</v>
          </cell>
          <cell r="BY190">
            <v>6.0060000000000002</v>
          </cell>
          <cell r="BZ190">
            <v>6.0060000000000002</v>
          </cell>
          <cell r="CA190">
            <v>40077</v>
          </cell>
          <cell r="CB190">
            <v>117</v>
          </cell>
          <cell r="CC190">
            <v>6.327</v>
          </cell>
          <cell r="CD190">
            <v>6.327</v>
          </cell>
          <cell r="CE190">
            <v>40077</v>
          </cell>
          <cell r="CF190">
            <v>114.852</v>
          </cell>
          <cell r="CG190">
            <v>6.8949999999999996</v>
          </cell>
          <cell r="CH190">
            <v>6.94</v>
          </cell>
          <cell r="CI190">
            <v>40077</v>
          </cell>
          <cell r="CJ190">
            <v>92.790999999999997</v>
          </cell>
          <cell r="CK190">
            <v>10.765000000000001</v>
          </cell>
          <cell r="CL190">
            <v>10.798</v>
          </cell>
          <cell r="CM190">
            <v>40077</v>
          </cell>
          <cell r="CN190">
            <v>149.44399999999999</v>
          </cell>
          <cell r="CO190">
            <v>7.0270000000000001</v>
          </cell>
          <cell r="CP190">
            <v>7.0270000000000001</v>
          </cell>
          <cell r="CQ190">
            <v>40077</v>
          </cell>
          <cell r="CR190">
            <v>143</v>
          </cell>
          <cell r="CS190">
            <v>6.7039999999999997</v>
          </cell>
          <cell r="CT190">
            <v>6.7039999999999997</v>
          </cell>
          <cell r="CU190">
            <v>40077</v>
          </cell>
          <cell r="CV190">
            <v>110.498</v>
          </cell>
          <cell r="CW190">
            <v>6.5519999999999996</v>
          </cell>
          <cell r="CX190">
            <v>6.57</v>
          </cell>
          <cell r="CY190">
            <v>40077</v>
          </cell>
          <cell r="CZ190">
            <v>112.5</v>
          </cell>
          <cell r="DA190">
            <v>5.6539999999999999</v>
          </cell>
          <cell r="DB190">
            <v>5.6539999999999999</v>
          </cell>
        </row>
        <row r="191">
          <cell r="D191">
            <v>40078</v>
          </cell>
          <cell r="E191" t="str">
            <v>#N/A N.A.</v>
          </cell>
          <cell r="F191" t="str">
            <v>#N/A N.A.</v>
          </cell>
          <cell r="G191" t="str">
            <v>#N/A N.A.</v>
          </cell>
          <cell r="H191">
            <v>40078</v>
          </cell>
          <cell r="I191" t="str">
            <v>#N/A N.A.</v>
          </cell>
          <cell r="J191" t="str">
            <v>#N/A N.A.</v>
          </cell>
          <cell r="K191" t="str">
            <v>#N/A N.A.</v>
          </cell>
          <cell r="L191">
            <v>40078</v>
          </cell>
          <cell r="M191" t="str">
            <v>#N/A N.A.</v>
          </cell>
          <cell r="N191" t="str">
            <v>#N/A N.A.</v>
          </cell>
          <cell r="O191" t="str">
            <v>#N/A N.A.</v>
          </cell>
          <cell r="P191">
            <v>40078</v>
          </cell>
          <cell r="Q191">
            <v>100.125</v>
          </cell>
          <cell r="R191">
            <v>-33.58</v>
          </cell>
          <cell r="S191">
            <v>52.280999999999999</v>
          </cell>
          <cell r="T191">
            <v>40078</v>
          </cell>
          <cell r="U191">
            <v>102.42789999999999</v>
          </cell>
          <cell r="V191">
            <v>5.6639999999999997</v>
          </cell>
          <cell r="W191">
            <v>5.7130000000000001</v>
          </cell>
          <cell r="X191">
            <v>40078</v>
          </cell>
          <cell r="Y191">
            <v>107.5</v>
          </cell>
          <cell r="Z191">
            <v>0.93200000000000005</v>
          </cell>
          <cell r="AA191">
            <v>0.93200000000000005</v>
          </cell>
          <cell r="AB191">
            <v>40078</v>
          </cell>
          <cell r="AC191">
            <v>107.55200000000001</v>
          </cell>
          <cell r="AD191">
            <v>4.6079999999999997</v>
          </cell>
          <cell r="AE191">
            <v>4.7309999999999999</v>
          </cell>
          <cell r="AF191">
            <v>40078</v>
          </cell>
          <cell r="AG191">
            <v>114.59099999999999</v>
          </cell>
          <cell r="AH191">
            <v>2.5009999999999999</v>
          </cell>
          <cell r="AI191">
            <v>2.621</v>
          </cell>
          <cell r="AJ191">
            <v>40078</v>
          </cell>
          <cell r="AK191">
            <v>116.6</v>
          </cell>
          <cell r="AL191">
            <v>2.601</v>
          </cell>
          <cell r="AM191">
            <v>2.601</v>
          </cell>
          <cell r="AN191">
            <v>40078</v>
          </cell>
          <cell r="AO191">
            <v>122.25</v>
          </cell>
          <cell r="AP191">
            <v>3.5529999999999999</v>
          </cell>
          <cell r="AQ191">
            <v>3.5529999999999999</v>
          </cell>
          <cell r="AU191">
            <v>40078</v>
          </cell>
          <cell r="AV191">
            <v>118.5</v>
          </cell>
          <cell r="AW191">
            <v>4.2709999999999999</v>
          </cell>
          <cell r="AX191">
            <v>4.2709999999999999</v>
          </cell>
          <cell r="AY191">
            <v>40078</v>
          </cell>
          <cell r="AZ191">
            <v>116.931</v>
          </cell>
          <cell r="BA191">
            <v>8.3290000000000006</v>
          </cell>
          <cell r="BB191">
            <v>8.3409999999999993</v>
          </cell>
          <cell r="BC191">
            <v>40078</v>
          </cell>
          <cell r="BD191">
            <v>98.6</v>
          </cell>
          <cell r="BE191">
            <v>2.3319999999999999</v>
          </cell>
          <cell r="BF191">
            <v>2.3319999999999999</v>
          </cell>
          <cell r="BG191">
            <v>40078</v>
          </cell>
          <cell r="BH191">
            <v>114.27800000000001</v>
          </cell>
          <cell r="BI191">
            <v>5.976</v>
          </cell>
          <cell r="BJ191">
            <v>6.0640000000000001</v>
          </cell>
          <cell r="BO191">
            <v>40078</v>
          </cell>
          <cell r="BP191">
            <v>122.78100000000001</v>
          </cell>
          <cell r="BQ191">
            <v>4.8040000000000003</v>
          </cell>
          <cell r="BR191">
            <v>4.8040000000000003</v>
          </cell>
          <cell r="BS191">
            <v>40078</v>
          </cell>
          <cell r="BT191">
            <v>113.1</v>
          </cell>
          <cell r="BU191">
            <v>5.2030000000000003</v>
          </cell>
          <cell r="BV191">
            <v>5.2030000000000003</v>
          </cell>
          <cell r="BW191">
            <v>40078</v>
          </cell>
          <cell r="BX191">
            <v>143</v>
          </cell>
          <cell r="BY191">
            <v>6.1079999999999997</v>
          </cell>
          <cell r="BZ191">
            <v>6.1079999999999997</v>
          </cell>
          <cell r="CA191">
            <v>40078</v>
          </cell>
          <cell r="CB191">
            <v>117.5</v>
          </cell>
          <cell r="CC191">
            <v>6.28</v>
          </cell>
          <cell r="CD191">
            <v>6.28</v>
          </cell>
          <cell r="CE191">
            <v>40078</v>
          </cell>
          <cell r="CF191">
            <v>115.39100000000001</v>
          </cell>
          <cell r="CG191">
            <v>6.8460000000000001</v>
          </cell>
          <cell r="CH191">
            <v>6.891</v>
          </cell>
          <cell r="CI191">
            <v>40078</v>
          </cell>
          <cell r="CJ191">
            <v>92.790999999999997</v>
          </cell>
          <cell r="CK191">
            <v>10.765000000000001</v>
          </cell>
          <cell r="CL191">
            <v>10.798</v>
          </cell>
          <cell r="CM191">
            <v>40078</v>
          </cell>
          <cell r="CN191">
            <v>151.11500000000001</v>
          </cell>
          <cell r="CO191">
            <v>6.907</v>
          </cell>
          <cell r="CP191">
            <v>6.907</v>
          </cell>
          <cell r="CQ191">
            <v>40078</v>
          </cell>
          <cell r="CR191">
            <v>143</v>
          </cell>
          <cell r="CS191">
            <v>6.7030000000000003</v>
          </cell>
          <cell r="CT191">
            <v>6.7030000000000003</v>
          </cell>
          <cell r="CU191">
            <v>40078</v>
          </cell>
          <cell r="CV191">
            <v>110.758</v>
          </cell>
          <cell r="CW191">
            <v>6.5330000000000004</v>
          </cell>
          <cell r="CX191">
            <v>6.56</v>
          </cell>
          <cell r="CY191">
            <v>40078</v>
          </cell>
          <cell r="CZ191">
            <v>112.75</v>
          </cell>
          <cell r="DA191">
            <v>5.6210000000000004</v>
          </cell>
          <cell r="DB191">
            <v>5.6210000000000004</v>
          </cell>
        </row>
        <row r="192">
          <cell r="D192">
            <v>40079</v>
          </cell>
          <cell r="E192" t="str">
            <v>#N/A N.A.</v>
          </cell>
          <cell r="F192" t="str">
            <v>#N/A N.A.</v>
          </cell>
          <cell r="G192" t="str">
            <v>#N/A N.A.</v>
          </cell>
          <cell r="H192">
            <v>40079</v>
          </cell>
          <cell r="I192" t="str">
            <v>#N/A N.A.</v>
          </cell>
          <cell r="J192" t="str">
            <v>#N/A N.A.</v>
          </cell>
          <cell r="K192" t="str">
            <v>#N/A N.A.</v>
          </cell>
          <cell r="L192">
            <v>40079</v>
          </cell>
          <cell r="M192" t="str">
            <v>#N/A N.A.</v>
          </cell>
          <cell r="N192" t="str">
            <v>#N/A N.A.</v>
          </cell>
          <cell r="O192" t="str">
            <v>#N/A N.A.</v>
          </cell>
          <cell r="P192">
            <v>40079</v>
          </cell>
          <cell r="Q192">
            <v>100.125</v>
          </cell>
          <cell r="R192">
            <v>-33.58</v>
          </cell>
          <cell r="S192">
            <v>52.280999999999999</v>
          </cell>
          <cell r="T192">
            <v>40079</v>
          </cell>
          <cell r="U192">
            <v>102.42789999999999</v>
          </cell>
          <cell r="V192">
            <v>5.6639999999999997</v>
          </cell>
          <cell r="W192">
            <v>5.7130000000000001</v>
          </cell>
          <cell r="X192">
            <v>40079</v>
          </cell>
          <cell r="Y192">
            <v>107.5</v>
          </cell>
          <cell r="Z192">
            <v>0.83699999999999997</v>
          </cell>
          <cell r="AA192">
            <v>0.83699999999999997</v>
          </cell>
          <cell r="AB192">
            <v>40079</v>
          </cell>
          <cell r="AC192">
            <v>107.258</v>
          </cell>
          <cell r="AD192">
            <v>4.774</v>
          </cell>
          <cell r="AE192">
            <v>4.8970000000000002</v>
          </cell>
          <cell r="AF192">
            <v>40079</v>
          </cell>
          <cell r="AG192">
            <v>114.59099999999999</v>
          </cell>
          <cell r="AH192">
            <v>2.4620000000000002</v>
          </cell>
          <cell r="AI192">
            <v>2.5830000000000002</v>
          </cell>
          <cell r="AJ192">
            <v>40079</v>
          </cell>
          <cell r="AK192">
            <v>116.9</v>
          </cell>
          <cell r="AL192">
            <v>2.456</v>
          </cell>
          <cell r="AM192">
            <v>2.456</v>
          </cell>
          <cell r="AN192">
            <v>40079</v>
          </cell>
          <cell r="AO192">
            <v>123.15</v>
          </cell>
          <cell r="AP192">
            <v>3.2810000000000001</v>
          </cell>
          <cell r="AQ192">
            <v>3.2810000000000001</v>
          </cell>
          <cell r="AU192">
            <v>40079</v>
          </cell>
          <cell r="AV192">
            <v>118.5</v>
          </cell>
          <cell r="AW192">
            <v>4.266</v>
          </cell>
          <cell r="AX192">
            <v>4.266</v>
          </cell>
          <cell r="AY192">
            <v>40079</v>
          </cell>
          <cell r="AZ192">
            <v>117.246</v>
          </cell>
          <cell r="BA192">
            <v>8.2650000000000006</v>
          </cell>
          <cell r="BB192">
            <v>8.2769999999999992</v>
          </cell>
          <cell r="BC192">
            <v>40079</v>
          </cell>
          <cell r="BD192">
            <v>98.75</v>
          </cell>
          <cell r="BE192">
            <v>2.306</v>
          </cell>
          <cell r="BF192">
            <v>2.306</v>
          </cell>
          <cell r="BG192">
            <v>40079</v>
          </cell>
          <cell r="BH192">
            <v>114.631</v>
          </cell>
          <cell r="BI192">
            <v>5.9119999999999999</v>
          </cell>
          <cell r="BJ192">
            <v>6</v>
          </cell>
          <cell r="BO192">
            <v>40079</v>
          </cell>
          <cell r="BP192">
            <v>122.90600000000001</v>
          </cell>
          <cell r="BQ192">
            <v>4.782</v>
          </cell>
          <cell r="BR192">
            <v>4.782</v>
          </cell>
          <cell r="BS192">
            <v>40079</v>
          </cell>
          <cell r="BT192">
            <v>112.5</v>
          </cell>
          <cell r="BU192">
            <v>5.2939999999999996</v>
          </cell>
          <cell r="BV192">
            <v>5.2939999999999996</v>
          </cell>
          <cell r="BW192">
            <v>40079</v>
          </cell>
          <cell r="BX192">
            <v>143</v>
          </cell>
          <cell r="BY192">
            <v>6.1050000000000004</v>
          </cell>
          <cell r="BZ192">
            <v>6.1050000000000004</v>
          </cell>
          <cell r="CA192">
            <v>40079</v>
          </cell>
          <cell r="CB192">
            <v>117.5</v>
          </cell>
          <cell r="CC192">
            <v>6.2789999999999999</v>
          </cell>
          <cell r="CD192">
            <v>6.2789999999999999</v>
          </cell>
          <cell r="CE192">
            <v>40079</v>
          </cell>
          <cell r="CF192">
            <v>115.23399999999999</v>
          </cell>
          <cell r="CG192">
            <v>6.86</v>
          </cell>
          <cell r="CH192">
            <v>6.9050000000000002</v>
          </cell>
          <cell r="CI192">
            <v>40079</v>
          </cell>
          <cell r="CJ192">
            <v>92.790999999999997</v>
          </cell>
          <cell r="CK192">
            <v>10.765000000000001</v>
          </cell>
          <cell r="CL192">
            <v>10.798</v>
          </cell>
          <cell r="CM192">
            <v>40079</v>
          </cell>
          <cell r="CN192">
            <v>157.01499999999999</v>
          </cell>
          <cell r="CO192">
            <v>6.5</v>
          </cell>
          <cell r="CP192">
            <v>6.5</v>
          </cell>
          <cell r="CQ192">
            <v>40079</v>
          </cell>
          <cell r="CR192">
            <v>143</v>
          </cell>
          <cell r="CS192">
            <v>6.7030000000000003</v>
          </cell>
          <cell r="CT192">
            <v>6.7030000000000003</v>
          </cell>
          <cell r="CU192">
            <v>40079</v>
          </cell>
          <cell r="CV192">
            <v>110.15900000000001</v>
          </cell>
          <cell r="CW192">
            <v>6.5759999999999996</v>
          </cell>
          <cell r="CX192">
            <v>6.5940000000000003</v>
          </cell>
          <cell r="CY192">
            <v>40079</v>
          </cell>
          <cell r="CZ192">
            <v>112.75</v>
          </cell>
          <cell r="DA192">
            <v>5.62</v>
          </cell>
          <cell r="DB192">
            <v>5.62</v>
          </cell>
        </row>
        <row r="193">
          <cell r="D193">
            <v>40080</v>
          </cell>
          <cell r="E193" t="str">
            <v>#N/A N.A.</v>
          </cell>
          <cell r="F193" t="str">
            <v>#N/A N.A.</v>
          </cell>
          <cell r="G193" t="str">
            <v>#N/A N.A.</v>
          </cell>
          <cell r="H193">
            <v>40080</v>
          </cell>
          <cell r="I193" t="str">
            <v>#N/A N.A.</v>
          </cell>
          <cell r="J193" t="str">
            <v>#N/A N.A.</v>
          </cell>
          <cell r="K193" t="str">
            <v>#N/A N.A.</v>
          </cell>
          <cell r="L193">
            <v>40080</v>
          </cell>
          <cell r="M193" t="str">
            <v>#N/A N.A.</v>
          </cell>
          <cell r="N193" t="str">
            <v>#N/A N.A.</v>
          </cell>
          <cell r="O193" t="str">
            <v>#N/A N.A.</v>
          </cell>
          <cell r="P193">
            <v>40080</v>
          </cell>
          <cell r="Q193">
            <v>100.125</v>
          </cell>
          <cell r="R193">
            <v>-33.58</v>
          </cell>
          <cell r="S193">
            <v>52.280999999999999</v>
          </cell>
          <cell r="T193">
            <v>40080</v>
          </cell>
          <cell r="U193">
            <v>102.1969</v>
          </cell>
          <cell r="V193">
            <v>5.9710000000000001</v>
          </cell>
          <cell r="W193">
            <v>6.0209999999999999</v>
          </cell>
          <cell r="X193">
            <v>40080</v>
          </cell>
          <cell r="Y193">
            <v>107.5</v>
          </cell>
          <cell r="Z193">
            <v>0.80400000000000005</v>
          </cell>
          <cell r="AA193">
            <v>0.80400000000000005</v>
          </cell>
          <cell r="AB193">
            <v>40080</v>
          </cell>
          <cell r="AC193">
            <v>107.127</v>
          </cell>
          <cell r="AD193">
            <v>4.8520000000000003</v>
          </cell>
          <cell r="AE193">
            <v>4.9749999999999996</v>
          </cell>
          <cell r="AF193">
            <v>40080</v>
          </cell>
          <cell r="AG193">
            <v>114.59099999999999</v>
          </cell>
          <cell r="AH193">
            <v>2.4489999999999998</v>
          </cell>
          <cell r="AI193">
            <v>2.57</v>
          </cell>
          <cell r="AJ193">
            <v>40080</v>
          </cell>
          <cell r="AK193">
            <v>116.756</v>
          </cell>
          <cell r="AL193">
            <v>2.5070000000000001</v>
          </cell>
          <cell r="AM193">
            <v>2.5070000000000001</v>
          </cell>
          <cell r="AN193">
            <v>40080</v>
          </cell>
          <cell r="AO193">
            <v>123</v>
          </cell>
          <cell r="AP193">
            <v>3.319</v>
          </cell>
          <cell r="AQ193">
            <v>3.319</v>
          </cell>
          <cell r="AU193">
            <v>40080</v>
          </cell>
          <cell r="AV193">
            <v>118.2</v>
          </cell>
          <cell r="AW193">
            <v>4.3230000000000004</v>
          </cell>
          <cell r="AX193">
            <v>4.3230000000000004</v>
          </cell>
          <cell r="AY193">
            <v>40080</v>
          </cell>
          <cell r="AZ193">
            <v>116.917</v>
          </cell>
          <cell r="BA193">
            <v>8.3279999999999994</v>
          </cell>
          <cell r="BB193">
            <v>8.34</v>
          </cell>
          <cell r="BC193">
            <v>40080</v>
          </cell>
          <cell r="BD193">
            <v>98.5</v>
          </cell>
          <cell r="BE193">
            <v>2.347</v>
          </cell>
          <cell r="BF193">
            <v>2.347</v>
          </cell>
          <cell r="BG193">
            <v>40080</v>
          </cell>
          <cell r="BH193">
            <v>114.68300000000001</v>
          </cell>
          <cell r="BI193">
            <v>5.9020000000000001</v>
          </cell>
          <cell r="BJ193">
            <v>5.99</v>
          </cell>
          <cell r="BO193">
            <v>40080</v>
          </cell>
          <cell r="BP193">
            <v>122.797</v>
          </cell>
          <cell r="BQ193">
            <v>4.7969999999999997</v>
          </cell>
          <cell r="BR193">
            <v>4.7969999999999997</v>
          </cell>
          <cell r="BS193">
            <v>40080</v>
          </cell>
          <cell r="BT193">
            <v>112.4</v>
          </cell>
          <cell r="BU193">
            <v>5.3090000000000002</v>
          </cell>
          <cell r="BV193">
            <v>5.3090000000000002</v>
          </cell>
          <cell r="BW193">
            <v>40080</v>
          </cell>
          <cell r="BX193">
            <v>142</v>
          </cell>
          <cell r="BY193">
            <v>6.2080000000000002</v>
          </cell>
          <cell r="BZ193">
            <v>6.2080000000000002</v>
          </cell>
          <cell r="CA193">
            <v>40080</v>
          </cell>
          <cell r="CB193">
            <v>117</v>
          </cell>
          <cell r="CC193">
            <v>6.3259999999999996</v>
          </cell>
          <cell r="CD193">
            <v>6.3259999999999996</v>
          </cell>
          <cell r="CE193">
            <v>40080</v>
          </cell>
          <cell r="CF193">
            <v>115.651</v>
          </cell>
          <cell r="CG193">
            <v>6.8220000000000001</v>
          </cell>
          <cell r="CH193">
            <v>6.867</v>
          </cell>
          <cell r="CI193">
            <v>40080</v>
          </cell>
          <cell r="CJ193">
            <v>92.790999999999997</v>
          </cell>
          <cell r="CK193">
            <v>10.765000000000001</v>
          </cell>
          <cell r="CL193">
            <v>10.797000000000001</v>
          </cell>
          <cell r="CM193">
            <v>40080</v>
          </cell>
          <cell r="CN193">
            <v>159.33099999999999</v>
          </cell>
          <cell r="CO193">
            <v>6.3460000000000001</v>
          </cell>
          <cell r="CP193">
            <v>6.3460000000000001</v>
          </cell>
          <cell r="CQ193">
            <v>40080</v>
          </cell>
          <cell r="CR193">
            <v>142.5</v>
          </cell>
          <cell r="CS193">
            <v>6.7350000000000003</v>
          </cell>
          <cell r="CT193">
            <v>6.7350000000000003</v>
          </cell>
          <cell r="CU193">
            <v>40080</v>
          </cell>
          <cell r="CV193">
            <v>109.84699999999999</v>
          </cell>
          <cell r="CW193">
            <v>6.5990000000000002</v>
          </cell>
          <cell r="CX193">
            <v>6.617</v>
          </cell>
          <cell r="CY193">
            <v>40080</v>
          </cell>
          <cell r="CZ193">
            <v>112.57</v>
          </cell>
          <cell r="DA193">
            <v>5.6429999999999998</v>
          </cell>
          <cell r="DB193">
            <v>5.6429999999999998</v>
          </cell>
        </row>
        <row r="194">
          <cell r="D194">
            <v>40081</v>
          </cell>
          <cell r="E194" t="str">
            <v>#N/A N.A.</v>
          </cell>
          <cell r="F194" t="str">
            <v>#N/A N.A.</v>
          </cell>
          <cell r="G194" t="str">
            <v>#N/A N.A.</v>
          </cell>
          <cell r="H194">
            <v>40081</v>
          </cell>
          <cell r="I194" t="str">
            <v>#N/A N.A.</v>
          </cell>
          <cell r="J194" t="str">
            <v>#N/A N.A.</v>
          </cell>
          <cell r="K194" t="str">
            <v>#N/A N.A.</v>
          </cell>
          <cell r="L194">
            <v>40081</v>
          </cell>
          <cell r="M194" t="str">
            <v>#N/A N.A.</v>
          </cell>
          <cell r="N194" t="str">
            <v>#N/A N.A.</v>
          </cell>
          <cell r="O194" t="str">
            <v>#N/A N.A.</v>
          </cell>
          <cell r="P194">
            <v>40081</v>
          </cell>
          <cell r="Q194">
            <v>100.125</v>
          </cell>
          <cell r="R194">
            <v>-33.58</v>
          </cell>
          <cell r="S194">
            <v>52.280999999999999</v>
          </cell>
          <cell r="T194">
            <v>40081</v>
          </cell>
          <cell r="U194">
            <v>102.2277</v>
          </cell>
          <cell r="V194">
            <v>5.867</v>
          </cell>
          <cell r="W194">
            <v>5.9169999999999998</v>
          </cell>
          <cell r="X194">
            <v>40081</v>
          </cell>
          <cell r="Y194">
            <v>107.5</v>
          </cell>
          <cell r="Z194">
            <v>0.77200000000000002</v>
          </cell>
          <cell r="AA194">
            <v>0.77200000000000002</v>
          </cell>
          <cell r="AB194">
            <v>40081</v>
          </cell>
          <cell r="AC194">
            <v>107.101</v>
          </cell>
          <cell r="AD194">
            <v>4.8609999999999998</v>
          </cell>
          <cell r="AE194">
            <v>4.984</v>
          </cell>
          <cell r="AF194">
            <v>40081</v>
          </cell>
          <cell r="AG194">
            <v>114.72499999999999</v>
          </cell>
          <cell r="AH194">
            <v>2.363</v>
          </cell>
          <cell r="AI194">
            <v>2.4830000000000001</v>
          </cell>
          <cell r="AJ194">
            <v>40081</v>
          </cell>
          <cell r="AK194">
            <v>117</v>
          </cell>
          <cell r="AL194">
            <v>2.4</v>
          </cell>
          <cell r="AM194">
            <v>2.4</v>
          </cell>
          <cell r="AN194">
            <v>40081</v>
          </cell>
          <cell r="AO194">
            <v>122.5</v>
          </cell>
          <cell r="AP194">
            <v>3.456</v>
          </cell>
          <cell r="AQ194">
            <v>3.456</v>
          </cell>
          <cell r="AU194">
            <v>40081</v>
          </cell>
          <cell r="AV194">
            <v>118.4</v>
          </cell>
          <cell r="AW194">
            <v>4.282</v>
          </cell>
          <cell r="AX194">
            <v>4.282</v>
          </cell>
          <cell r="AY194">
            <v>40081</v>
          </cell>
          <cell r="AZ194">
            <v>117.221</v>
          </cell>
          <cell r="BA194">
            <v>8.2680000000000007</v>
          </cell>
          <cell r="BB194">
            <v>8.2799999999999994</v>
          </cell>
          <cell r="BC194">
            <v>40081</v>
          </cell>
          <cell r="BD194">
            <v>98.5</v>
          </cell>
          <cell r="BE194">
            <v>2.347</v>
          </cell>
          <cell r="BF194">
            <v>2.347</v>
          </cell>
          <cell r="BG194">
            <v>40081</v>
          </cell>
          <cell r="BH194">
            <v>114.63200000000001</v>
          </cell>
          <cell r="BI194">
            <v>5.91</v>
          </cell>
          <cell r="BJ194">
            <v>5.9969999999999999</v>
          </cell>
          <cell r="BO194">
            <v>40081</v>
          </cell>
          <cell r="BP194">
            <v>122.68</v>
          </cell>
          <cell r="BQ194">
            <v>4.8140000000000001</v>
          </cell>
          <cell r="BR194">
            <v>4.8140000000000001</v>
          </cell>
          <cell r="BS194">
            <v>40081</v>
          </cell>
          <cell r="BT194">
            <v>111.5</v>
          </cell>
          <cell r="BU194">
            <v>5.4480000000000004</v>
          </cell>
          <cell r="BV194">
            <v>5.4480000000000004</v>
          </cell>
          <cell r="BW194">
            <v>40081</v>
          </cell>
          <cell r="BX194">
            <v>142.5</v>
          </cell>
          <cell r="BY194">
            <v>6.1559999999999997</v>
          </cell>
          <cell r="BZ194">
            <v>6.1559999999999997</v>
          </cell>
          <cell r="CA194">
            <v>40081</v>
          </cell>
          <cell r="CB194">
            <v>118</v>
          </cell>
          <cell r="CC194">
            <v>6.2320000000000002</v>
          </cell>
          <cell r="CD194">
            <v>6.2320000000000002</v>
          </cell>
          <cell r="CE194">
            <v>40081</v>
          </cell>
          <cell r="CF194">
            <v>116.76</v>
          </cell>
          <cell r="CG194">
            <v>6.7240000000000002</v>
          </cell>
          <cell r="CH194">
            <v>6.7679999999999998</v>
          </cell>
          <cell r="CI194">
            <v>40081</v>
          </cell>
          <cell r="CJ194">
            <v>92.790999999999997</v>
          </cell>
          <cell r="CK194">
            <v>10.765000000000001</v>
          </cell>
          <cell r="CL194">
            <v>10.797000000000001</v>
          </cell>
          <cell r="CM194">
            <v>40081</v>
          </cell>
          <cell r="CN194">
            <v>149.17099999999999</v>
          </cell>
          <cell r="CO194">
            <v>7.0449999999999999</v>
          </cell>
          <cell r="CP194">
            <v>7.0449999999999999</v>
          </cell>
          <cell r="CQ194">
            <v>40081</v>
          </cell>
          <cell r="CR194">
            <v>141.5</v>
          </cell>
          <cell r="CS194">
            <v>6.8</v>
          </cell>
          <cell r="CT194">
            <v>6.8</v>
          </cell>
          <cell r="CU194">
            <v>40081</v>
          </cell>
          <cell r="CV194">
            <v>109.87</v>
          </cell>
          <cell r="CW194">
            <v>6.5969999999999995</v>
          </cell>
          <cell r="CX194">
            <v>6.6150000000000002</v>
          </cell>
          <cell r="CY194">
            <v>40081</v>
          </cell>
          <cell r="CZ194">
            <v>112.5</v>
          </cell>
          <cell r="DA194">
            <v>5.6509999999999998</v>
          </cell>
          <cell r="DB194">
            <v>5.6509999999999998</v>
          </cell>
        </row>
        <row r="195">
          <cell r="D195">
            <v>40082</v>
          </cell>
          <cell r="E195" t="str">
            <v>#N/A N.A.</v>
          </cell>
          <cell r="F195" t="str">
            <v>#N/A N.A.</v>
          </cell>
          <cell r="G195" t="str">
            <v>#N/A N.A.</v>
          </cell>
          <cell r="H195">
            <v>40082</v>
          </cell>
          <cell r="I195" t="str">
            <v>#N/A N.A.</v>
          </cell>
          <cell r="J195" t="str">
            <v>#N/A N.A.</v>
          </cell>
          <cell r="K195" t="str">
            <v>#N/A N.A.</v>
          </cell>
          <cell r="L195">
            <v>40082</v>
          </cell>
          <cell r="M195" t="str">
            <v>#N/A N.A.</v>
          </cell>
          <cell r="N195" t="str">
            <v>#N/A N.A.</v>
          </cell>
          <cell r="O195" t="str">
            <v>#N/A N.A.</v>
          </cell>
          <cell r="P195">
            <v>40082</v>
          </cell>
          <cell r="Q195">
            <v>100.125</v>
          </cell>
          <cell r="R195">
            <v>-33.58</v>
          </cell>
          <cell r="S195">
            <v>52.280999999999999</v>
          </cell>
          <cell r="T195">
            <v>40082</v>
          </cell>
          <cell r="U195">
            <v>102.2277</v>
          </cell>
          <cell r="V195">
            <v>5.867</v>
          </cell>
          <cell r="W195">
            <v>5.9169999999999998</v>
          </cell>
          <cell r="X195">
            <v>40082</v>
          </cell>
          <cell r="Y195">
            <v>107.5</v>
          </cell>
          <cell r="Z195">
            <v>0.77200000000000002</v>
          </cell>
          <cell r="AA195">
            <v>0.77200000000000002</v>
          </cell>
          <cell r="AB195">
            <v>40082</v>
          </cell>
          <cell r="AC195">
            <v>107.101</v>
          </cell>
          <cell r="AD195">
            <v>4.8609999999999998</v>
          </cell>
          <cell r="AE195">
            <v>4.984</v>
          </cell>
          <cell r="AF195">
            <v>40082</v>
          </cell>
          <cell r="AG195">
            <v>114.72499999999999</v>
          </cell>
          <cell r="AH195">
            <v>2.363</v>
          </cell>
          <cell r="AI195">
            <v>2.4830000000000001</v>
          </cell>
          <cell r="AJ195">
            <v>40082</v>
          </cell>
          <cell r="AK195">
            <v>117</v>
          </cell>
          <cell r="AL195">
            <v>2.4</v>
          </cell>
          <cell r="AM195">
            <v>2.4</v>
          </cell>
          <cell r="AN195">
            <v>40082</v>
          </cell>
          <cell r="AO195">
            <v>122.5</v>
          </cell>
          <cell r="AP195">
            <v>3.456</v>
          </cell>
          <cell r="AQ195">
            <v>3.456</v>
          </cell>
          <cell r="AU195">
            <v>40082</v>
          </cell>
          <cell r="AV195">
            <v>118.4</v>
          </cell>
          <cell r="AW195">
            <v>4.282</v>
          </cell>
          <cell r="AX195">
            <v>4.282</v>
          </cell>
          <cell r="AY195">
            <v>40082</v>
          </cell>
          <cell r="AZ195">
            <v>117.221</v>
          </cell>
          <cell r="BA195">
            <v>8.2680000000000007</v>
          </cell>
          <cell r="BB195">
            <v>8.2799999999999994</v>
          </cell>
          <cell r="BC195">
            <v>40082</v>
          </cell>
          <cell r="BD195">
            <v>98.5</v>
          </cell>
          <cell r="BE195">
            <v>2.347</v>
          </cell>
          <cell r="BF195">
            <v>2.347</v>
          </cell>
          <cell r="BG195">
            <v>40082</v>
          </cell>
          <cell r="BH195">
            <v>114.63200000000001</v>
          </cell>
          <cell r="BI195">
            <v>5.91</v>
          </cell>
          <cell r="BJ195">
            <v>5.9969999999999999</v>
          </cell>
          <cell r="BO195">
            <v>40082</v>
          </cell>
          <cell r="BP195">
            <v>122.68</v>
          </cell>
          <cell r="BQ195">
            <v>4.8140000000000001</v>
          </cell>
          <cell r="BR195">
            <v>4.8140000000000001</v>
          </cell>
          <cell r="BS195">
            <v>40082</v>
          </cell>
          <cell r="BT195">
            <v>111.5</v>
          </cell>
          <cell r="BU195">
            <v>5.4480000000000004</v>
          </cell>
          <cell r="BV195">
            <v>5.4480000000000004</v>
          </cell>
          <cell r="BW195">
            <v>40082</v>
          </cell>
          <cell r="BX195">
            <v>142.5</v>
          </cell>
          <cell r="BY195">
            <v>6.1559999999999997</v>
          </cell>
          <cell r="BZ195">
            <v>6.1559999999999997</v>
          </cell>
          <cell r="CA195">
            <v>40082</v>
          </cell>
          <cell r="CB195">
            <v>118</v>
          </cell>
          <cell r="CC195">
            <v>6.2320000000000002</v>
          </cell>
          <cell r="CD195">
            <v>6.2320000000000002</v>
          </cell>
          <cell r="CE195">
            <v>40082</v>
          </cell>
          <cell r="CF195">
            <v>116.76</v>
          </cell>
          <cell r="CG195">
            <v>6.7240000000000002</v>
          </cell>
          <cell r="CH195">
            <v>6.7679999999999998</v>
          </cell>
          <cell r="CI195">
            <v>40082</v>
          </cell>
          <cell r="CJ195">
            <v>92.790999999999997</v>
          </cell>
          <cell r="CK195">
            <v>10.765000000000001</v>
          </cell>
          <cell r="CL195">
            <v>10.797000000000001</v>
          </cell>
          <cell r="CM195">
            <v>40082</v>
          </cell>
          <cell r="CN195">
            <v>149.17099999999999</v>
          </cell>
          <cell r="CO195">
            <v>7.0449999999999999</v>
          </cell>
          <cell r="CP195">
            <v>7.0449999999999999</v>
          </cell>
          <cell r="CQ195">
            <v>40082</v>
          </cell>
          <cell r="CR195">
            <v>141.5</v>
          </cell>
          <cell r="CS195">
            <v>6.8</v>
          </cell>
          <cell r="CT195">
            <v>6.8</v>
          </cell>
          <cell r="CU195">
            <v>40082</v>
          </cell>
          <cell r="CV195">
            <v>109.87</v>
          </cell>
          <cell r="CW195">
            <v>6.5969999999999995</v>
          </cell>
          <cell r="CX195">
            <v>6.6150000000000002</v>
          </cell>
          <cell r="CY195">
            <v>40082</v>
          </cell>
          <cell r="CZ195">
            <v>112.5</v>
          </cell>
          <cell r="DA195">
            <v>5.6509999999999998</v>
          </cell>
          <cell r="DB195">
            <v>5.6509999999999998</v>
          </cell>
        </row>
        <row r="196">
          <cell r="D196">
            <v>40083</v>
          </cell>
          <cell r="E196" t="str">
            <v>#N/A N.A.</v>
          </cell>
          <cell r="F196" t="str">
            <v>#N/A N.A.</v>
          </cell>
          <cell r="G196" t="str">
            <v>#N/A N.A.</v>
          </cell>
          <cell r="H196">
            <v>40083</v>
          </cell>
          <cell r="I196" t="str">
            <v>#N/A N.A.</v>
          </cell>
          <cell r="J196" t="str">
            <v>#N/A N.A.</v>
          </cell>
          <cell r="K196" t="str">
            <v>#N/A N.A.</v>
          </cell>
          <cell r="L196">
            <v>40083</v>
          </cell>
          <cell r="M196" t="str">
            <v>#N/A N.A.</v>
          </cell>
          <cell r="N196" t="str">
            <v>#N/A N.A.</v>
          </cell>
          <cell r="O196" t="str">
            <v>#N/A N.A.</v>
          </cell>
          <cell r="P196">
            <v>40083</v>
          </cell>
          <cell r="Q196">
            <v>100.125</v>
          </cell>
          <cell r="R196">
            <v>-33.58</v>
          </cell>
          <cell r="S196">
            <v>52.280999999999999</v>
          </cell>
          <cell r="T196">
            <v>40083</v>
          </cell>
          <cell r="U196">
            <v>102.2277</v>
          </cell>
          <cell r="V196">
            <v>5.867</v>
          </cell>
          <cell r="W196">
            <v>5.9169999999999998</v>
          </cell>
          <cell r="X196">
            <v>40083</v>
          </cell>
          <cell r="Y196">
            <v>107.5</v>
          </cell>
          <cell r="Z196">
            <v>0.77200000000000002</v>
          </cell>
          <cell r="AA196">
            <v>0.77200000000000002</v>
          </cell>
          <cell r="AB196">
            <v>40083</v>
          </cell>
          <cell r="AC196">
            <v>107.101</v>
          </cell>
          <cell r="AD196">
            <v>4.8609999999999998</v>
          </cell>
          <cell r="AE196">
            <v>4.984</v>
          </cell>
          <cell r="AF196">
            <v>40083</v>
          </cell>
          <cell r="AG196">
            <v>114.72499999999999</v>
          </cell>
          <cell r="AH196">
            <v>2.363</v>
          </cell>
          <cell r="AI196">
            <v>2.4830000000000001</v>
          </cell>
          <cell r="AJ196">
            <v>40083</v>
          </cell>
          <cell r="AK196">
            <v>117</v>
          </cell>
          <cell r="AL196">
            <v>2.4</v>
          </cell>
          <cell r="AM196">
            <v>2.4</v>
          </cell>
          <cell r="AN196">
            <v>40083</v>
          </cell>
          <cell r="AO196">
            <v>122.5</v>
          </cell>
          <cell r="AP196">
            <v>3.456</v>
          </cell>
          <cell r="AQ196">
            <v>3.456</v>
          </cell>
          <cell r="AU196">
            <v>40083</v>
          </cell>
          <cell r="AV196">
            <v>118.4</v>
          </cell>
          <cell r="AW196">
            <v>4.282</v>
          </cell>
          <cell r="AX196">
            <v>4.282</v>
          </cell>
          <cell r="AY196">
            <v>40083</v>
          </cell>
          <cell r="AZ196">
            <v>117.221</v>
          </cell>
          <cell r="BA196">
            <v>8.2680000000000007</v>
          </cell>
          <cell r="BB196">
            <v>8.2799999999999994</v>
          </cell>
          <cell r="BC196">
            <v>40083</v>
          </cell>
          <cell r="BD196">
            <v>98.5</v>
          </cell>
          <cell r="BE196">
            <v>2.347</v>
          </cell>
          <cell r="BF196">
            <v>2.347</v>
          </cell>
          <cell r="BG196">
            <v>40083</v>
          </cell>
          <cell r="BH196">
            <v>114.63200000000001</v>
          </cell>
          <cell r="BI196">
            <v>5.91</v>
          </cell>
          <cell r="BJ196">
            <v>5.9969999999999999</v>
          </cell>
          <cell r="BO196">
            <v>40083</v>
          </cell>
          <cell r="BP196">
            <v>122.68</v>
          </cell>
          <cell r="BQ196">
            <v>4.8140000000000001</v>
          </cell>
          <cell r="BR196">
            <v>4.8140000000000001</v>
          </cell>
          <cell r="BS196">
            <v>40083</v>
          </cell>
          <cell r="BT196">
            <v>111.5</v>
          </cell>
          <cell r="BU196">
            <v>5.4480000000000004</v>
          </cell>
          <cell r="BV196">
            <v>5.4480000000000004</v>
          </cell>
          <cell r="BW196">
            <v>40083</v>
          </cell>
          <cell r="BX196">
            <v>142.5</v>
          </cell>
          <cell r="BY196">
            <v>6.1559999999999997</v>
          </cell>
          <cell r="BZ196">
            <v>6.1559999999999997</v>
          </cell>
          <cell r="CA196">
            <v>40083</v>
          </cell>
          <cell r="CB196">
            <v>118</v>
          </cell>
          <cell r="CC196">
            <v>6.2320000000000002</v>
          </cell>
          <cell r="CD196">
            <v>6.2320000000000002</v>
          </cell>
          <cell r="CE196">
            <v>40083</v>
          </cell>
          <cell r="CF196">
            <v>116.76</v>
          </cell>
          <cell r="CG196">
            <v>6.7240000000000002</v>
          </cell>
          <cell r="CH196">
            <v>6.7679999999999998</v>
          </cell>
          <cell r="CI196">
            <v>40083</v>
          </cell>
          <cell r="CJ196">
            <v>92.790999999999997</v>
          </cell>
          <cell r="CK196">
            <v>10.765000000000001</v>
          </cell>
          <cell r="CL196">
            <v>10.797000000000001</v>
          </cell>
          <cell r="CM196">
            <v>40083</v>
          </cell>
          <cell r="CN196">
            <v>149.17099999999999</v>
          </cell>
          <cell r="CO196">
            <v>7.0449999999999999</v>
          </cell>
          <cell r="CP196">
            <v>7.0449999999999999</v>
          </cell>
          <cell r="CQ196">
            <v>40083</v>
          </cell>
          <cell r="CR196">
            <v>141.5</v>
          </cell>
          <cell r="CS196">
            <v>6.8</v>
          </cell>
          <cell r="CT196">
            <v>6.8</v>
          </cell>
          <cell r="CU196">
            <v>40083</v>
          </cell>
          <cell r="CV196">
            <v>109.87</v>
          </cell>
          <cell r="CW196">
            <v>6.5969999999999995</v>
          </cell>
          <cell r="CX196">
            <v>6.6150000000000002</v>
          </cell>
          <cell r="CY196">
            <v>40083</v>
          </cell>
          <cell r="CZ196">
            <v>112.5</v>
          </cell>
          <cell r="DA196">
            <v>5.6509999999999998</v>
          </cell>
          <cell r="DB196">
            <v>5.6509999999999998</v>
          </cell>
        </row>
        <row r="197">
          <cell r="D197">
            <v>40084</v>
          </cell>
          <cell r="E197" t="str">
            <v>#N/A N.A.</v>
          </cell>
          <cell r="F197" t="str">
            <v>#N/A N.A.</v>
          </cell>
          <cell r="G197" t="str">
            <v>#N/A N.A.</v>
          </cell>
          <cell r="H197">
            <v>40084</v>
          </cell>
          <cell r="I197" t="str">
            <v>#N/A N.A.</v>
          </cell>
          <cell r="J197" t="str">
            <v>#N/A N.A.</v>
          </cell>
          <cell r="K197" t="str">
            <v>#N/A N.A.</v>
          </cell>
          <cell r="L197">
            <v>40084</v>
          </cell>
          <cell r="M197" t="str">
            <v>#N/A N.A.</v>
          </cell>
          <cell r="N197" t="str">
            <v>#N/A N.A.</v>
          </cell>
          <cell r="O197" t="str">
            <v>#N/A N.A.</v>
          </cell>
          <cell r="P197">
            <v>40084</v>
          </cell>
          <cell r="Q197">
            <v>100.125</v>
          </cell>
          <cell r="R197">
            <v>-33.58</v>
          </cell>
          <cell r="S197">
            <v>52.280999999999999</v>
          </cell>
          <cell r="T197">
            <v>40084</v>
          </cell>
          <cell r="U197">
            <v>102.2277</v>
          </cell>
          <cell r="V197">
            <v>5.867</v>
          </cell>
          <cell r="W197">
            <v>5.9169999999999998</v>
          </cell>
          <cell r="X197">
            <v>40084</v>
          </cell>
          <cell r="Y197">
            <v>107.5</v>
          </cell>
          <cell r="Z197">
            <v>0.73899999999999999</v>
          </cell>
          <cell r="AA197">
            <v>0.73899999999999999</v>
          </cell>
          <cell r="AB197">
            <v>40084</v>
          </cell>
          <cell r="AC197">
            <v>107.095</v>
          </cell>
          <cell r="AD197">
            <v>4.8570000000000002</v>
          </cell>
          <cell r="AE197">
            <v>4.9800000000000004</v>
          </cell>
          <cell r="AF197">
            <v>40084</v>
          </cell>
          <cell r="AG197">
            <v>114.48399999999999</v>
          </cell>
          <cell r="AH197">
            <v>2.4820000000000002</v>
          </cell>
          <cell r="AI197">
            <v>2.6029999999999998</v>
          </cell>
          <cell r="AJ197">
            <v>40084</v>
          </cell>
          <cell r="AK197">
            <v>117.25</v>
          </cell>
          <cell r="AL197">
            <v>2.2909999999999999</v>
          </cell>
          <cell r="AM197">
            <v>2.2909999999999999</v>
          </cell>
          <cell r="AN197">
            <v>40084</v>
          </cell>
          <cell r="AO197">
            <v>123.5</v>
          </cell>
          <cell r="AP197">
            <v>3.1669999999999998</v>
          </cell>
          <cell r="AQ197">
            <v>3.1669999999999998</v>
          </cell>
          <cell r="AU197">
            <v>40084</v>
          </cell>
          <cell r="AV197">
            <v>118.75</v>
          </cell>
          <cell r="AW197">
            <v>4.2119999999999997</v>
          </cell>
          <cell r="AX197">
            <v>4.2119999999999997</v>
          </cell>
          <cell r="AY197">
            <v>40084</v>
          </cell>
          <cell r="AZ197">
            <v>117.221</v>
          </cell>
          <cell r="BA197">
            <v>8.2680000000000007</v>
          </cell>
          <cell r="BB197">
            <v>8.2799999999999994</v>
          </cell>
          <cell r="BC197">
            <v>40084</v>
          </cell>
          <cell r="BD197">
            <v>99</v>
          </cell>
          <cell r="BE197">
            <v>2.2599999999999998</v>
          </cell>
          <cell r="BF197">
            <v>2.2599999999999998</v>
          </cell>
          <cell r="BG197">
            <v>40084</v>
          </cell>
          <cell r="BH197">
            <v>114.908</v>
          </cell>
          <cell r="BI197">
            <v>5.8609999999999998</v>
          </cell>
          <cell r="BJ197">
            <v>5.9480000000000004</v>
          </cell>
          <cell r="BO197">
            <v>40084</v>
          </cell>
          <cell r="BP197">
            <v>123.33499999999999</v>
          </cell>
          <cell r="BQ197">
            <v>4.7149999999999999</v>
          </cell>
          <cell r="BR197">
            <v>4.7149999999999999</v>
          </cell>
          <cell r="BS197">
            <v>40084</v>
          </cell>
          <cell r="BT197">
            <v>113.25</v>
          </cell>
          <cell r="BU197">
            <v>5.1760000000000002</v>
          </cell>
          <cell r="BV197">
            <v>5.1760000000000002</v>
          </cell>
          <cell r="BW197">
            <v>40084</v>
          </cell>
          <cell r="BX197">
            <v>144</v>
          </cell>
          <cell r="BY197">
            <v>6</v>
          </cell>
          <cell r="BZ197">
            <v>6</v>
          </cell>
          <cell r="CA197">
            <v>40084</v>
          </cell>
          <cell r="CB197">
            <v>118.75</v>
          </cell>
          <cell r="CC197">
            <v>6.1609999999999996</v>
          </cell>
          <cell r="CD197">
            <v>6.1609999999999996</v>
          </cell>
          <cell r="CE197">
            <v>40084</v>
          </cell>
          <cell r="CF197">
            <v>116.10899999999999</v>
          </cell>
          <cell r="CG197">
            <v>6.7809999999999997</v>
          </cell>
          <cell r="CH197">
            <v>6.8259999999999996</v>
          </cell>
          <cell r="CI197">
            <v>40084</v>
          </cell>
          <cell r="CJ197">
            <v>92.790999999999997</v>
          </cell>
          <cell r="CK197">
            <v>10.765000000000001</v>
          </cell>
          <cell r="CL197">
            <v>10.797000000000001</v>
          </cell>
          <cell r="CM197">
            <v>40084</v>
          </cell>
          <cell r="CN197">
            <v>149.077</v>
          </cell>
          <cell r="CO197">
            <v>7.0519999999999996</v>
          </cell>
          <cell r="CP197">
            <v>7.0519999999999996</v>
          </cell>
          <cell r="CQ197">
            <v>40084</v>
          </cell>
          <cell r="CR197">
            <v>141</v>
          </cell>
          <cell r="CS197">
            <v>6.8330000000000002</v>
          </cell>
          <cell r="CT197">
            <v>6.8330000000000002</v>
          </cell>
          <cell r="CU197">
            <v>40084</v>
          </cell>
          <cell r="CV197">
            <v>110.863</v>
          </cell>
          <cell r="CW197">
            <v>6.5250000000000004</v>
          </cell>
          <cell r="CX197">
            <v>6.5430000000000001</v>
          </cell>
          <cell r="CY197">
            <v>40084</v>
          </cell>
          <cell r="CZ197">
            <v>113</v>
          </cell>
          <cell r="DA197">
            <v>5.5869999999999997</v>
          </cell>
          <cell r="DB197">
            <v>5.5869999999999997</v>
          </cell>
        </row>
        <row r="198">
          <cell r="D198">
            <v>40085</v>
          </cell>
          <cell r="E198" t="str">
            <v>#N/A N.A.</v>
          </cell>
          <cell r="F198" t="str">
            <v>#N/A N.A.</v>
          </cell>
          <cell r="G198" t="str">
            <v>#N/A N.A.</v>
          </cell>
          <cell r="H198">
            <v>40085</v>
          </cell>
          <cell r="I198" t="str">
            <v>#N/A N.A.</v>
          </cell>
          <cell r="J198" t="str">
            <v>#N/A N.A.</v>
          </cell>
          <cell r="K198" t="str">
            <v>#N/A N.A.</v>
          </cell>
          <cell r="L198">
            <v>40085</v>
          </cell>
          <cell r="M198" t="str">
            <v>#N/A N.A.</v>
          </cell>
          <cell r="N198" t="str">
            <v>#N/A N.A.</v>
          </cell>
          <cell r="O198" t="str">
            <v>#N/A N.A.</v>
          </cell>
          <cell r="P198">
            <v>40085</v>
          </cell>
          <cell r="Q198">
            <v>100.125</v>
          </cell>
          <cell r="R198">
            <v>-33.58</v>
          </cell>
          <cell r="S198">
            <v>52.280999999999999</v>
          </cell>
          <cell r="T198">
            <v>40085</v>
          </cell>
          <cell r="U198">
            <v>102.2277</v>
          </cell>
          <cell r="V198">
            <v>5.867</v>
          </cell>
          <cell r="W198">
            <v>5.9169999999999998</v>
          </cell>
          <cell r="X198">
            <v>40085</v>
          </cell>
          <cell r="Y198">
            <v>107.5</v>
          </cell>
          <cell r="Z198">
            <v>0.70599999999999996</v>
          </cell>
          <cell r="AA198">
            <v>0.70599999999999996</v>
          </cell>
          <cell r="AB198">
            <v>40085</v>
          </cell>
          <cell r="AC198">
            <v>106.714</v>
          </cell>
          <cell r="AD198">
            <v>5.0999999999999996</v>
          </cell>
          <cell r="AE198">
            <v>5.2240000000000002</v>
          </cell>
          <cell r="AF198">
            <v>40085</v>
          </cell>
          <cell r="AG198">
            <v>114.53700000000001</v>
          </cell>
          <cell r="AH198">
            <v>2.44</v>
          </cell>
          <cell r="AI198">
            <v>2.56</v>
          </cell>
          <cell r="AJ198">
            <v>40085</v>
          </cell>
          <cell r="AK198">
            <v>117.25</v>
          </cell>
          <cell r="AL198">
            <v>2.2829999999999999</v>
          </cell>
          <cell r="AM198">
            <v>2.2829999999999999</v>
          </cell>
          <cell r="AN198">
            <v>40085</v>
          </cell>
          <cell r="AO198">
            <v>123.5</v>
          </cell>
          <cell r="AP198">
            <v>3.161</v>
          </cell>
          <cell r="AQ198">
            <v>3.161</v>
          </cell>
          <cell r="AU198">
            <v>40085</v>
          </cell>
          <cell r="AV198">
            <v>119.15</v>
          </cell>
          <cell r="AW198">
            <v>4.133</v>
          </cell>
          <cell r="AX198">
            <v>4.133</v>
          </cell>
          <cell r="AY198">
            <v>40085</v>
          </cell>
          <cell r="AZ198">
            <v>118.08</v>
          </cell>
          <cell r="BA198">
            <v>8.1</v>
          </cell>
          <cell r="BB198">
            <v>8.1120000000000001</v>
          </cell>
          <cell r="BC198">
            <v>40085</v>
          </cell>
          <cell r="BD198">
            <v>99.75</v>
          </cell>
          <cell r="BE198">
            <v>2.137</v>
          </cell>
          <cell r="BF198">
            <v>2.137</v>
          </cell>
          <cell r="BG198">
            <v>40085</v>
          </cell>
          <cell r="BH198">
            <v>114.97799999999999</v>
          </cell>
          <cell r="BI198">
            <v>5.8469999999999995</v>
          </cell>
          <cell r="BJ198">
            <v>5.9349999999999996</v>
          </cell>
          <cell r="BO198">
            <v>40085</v>
          </cell>
          <cell r="BP198">
            <v>123.556</v>
          </cell>
          <cell r="BQ198">
            <v>4.681</v>
          </cell>
          <cell r="BR198">
            <v>4.681</v>
          </cell>
          <cell r="BS198">
            <v>40085</v>
          </cell>
          <cell r="BT198">
            <v>113</v>
          </cell>
          <cell r="BU198">
            <v>5.2140000000000004</v>
          </cell>
          <cell r="BV198">
            <v>5.2140000000000004</v>
          </cell>
          <cell r="BW198">
            <v>40085</v>
          </cell>
          <cell r="BX198">
            <v>144.25</v>
          </cell>
          <cell r="BY198">
            <v>5.9729999999999999</v>
          </cell>
          <cell r="BZ198">
            <v>5.9729999999999999</v>
          </cell>
          <cell r="CA198">
            <v>40085</v>
          </cell>
          <cell r="CB198">
            <v>119</v>
          </cell>
          <cell r="CC198">
            <v>6.1379999999999999</v>
          </cell>
          <cell r="CD198">
            <v>6.1379999999999999</v>
          </cell>
          <cell r="CE198">
            <v>40085</v>
          </cell>
          <cell r="CF198">
            <v>116.545</v>
          </cell>
          <cell r="CG198">
            <v>6.7430000000000003</v>
          </cell>
          <cell r="CH198">
            <v>6.7869999999999999</v>
          </cell>
          <cell r="CI198">
            <v>40085</v>
          </cell>
          <cell r="CJ198">
            <v>92.790999999999997</v>
          </cell>
          <cell r="CK198">
            <v>10.765000000000001</v>
          </cell>
          <cell r="CL198">
            <v>10.797000000000001</v>
          </cell>
          <cell r="CM198">
            <v>40085</v>
          </cell>
          <cell r="CN198">
            <v>149.53399999999999</v>
          </cell>
          <cell r="CO198">
            <v>7.0179999999999998</v>
          </cell>
          <cell r="CP198">
            <v>7.0179999999999998</v>
          </cell>
          <cell r="CQ198">
            <v>40085</v>
          </cell>
          <cell r="CR198">
            <v>142</v>
          </cell>
          <cell r="CS198">
            <v>6.7670000000000003</v>
          </cell>
          <cell r="CT198">
            <v>6.7670000000000003</v>
          </cell>
          <cell r="CU198">
            <v>40085</v>
          </cell>
          <cell r="CV198">
            <v>111.38</v>
          </cell>
          <cell r="CW198">
            <v>6.4879999999999995</v>
          </cell>
          <cell r="CX198">
            <v>6.5220000000000002</v>
          </cell>
          <cell r="CY198">
            <v>40085</v>
          </cell>
          <cell r="CZ198">
            <v>113</v>
          </cell>
          <cell r="DA198">
            <v>5.5869999999999997</v>
          </cell>
          <cell r="DB198">
            <v>5.5869999999999997</v>
          </cell>
        </row>
        <row r="199">
          <cell r="D199">
            <v>40086</v>
          </cell>
          <cell r="E199" t="str">
            <v>#N/A N.A.</v>
          </cell>
          <cell r="F199" t="str">
            <v>#N/A N.A.</v>
          </cell>
          <cell r="G199" t="str">
            <v>#N/A N.A.</v>
          </cell>
          <cell r="H199">
            <v>40086</v>
          </cell>
          <cell r="I199" t="str">
            <v>#N/A N.A.</v>
          </cell>
          <cell r="J199" t="str">
            <v>#N/A N.A.</v>
          </cell>
          <cell r="K199" t="str">
            <v>#N/A N.A.</v>
          </cell>
          <cell r="L199">
            <v>40086</v>
          </cell>
          <cell r="M199" t="str">
            <v>#N/A N.A.</v>
          </cell>
          <cell r="N199" t="str">
            <v>#N/A N.A.</v>
          </cell>
          <cell r="O199" t="str">
            <v>#N/A N.A.</v>
          </cell>
          <cell r="P199">
            <v>40086</v>
          </cell>
          <cell r="Q199">
            <v>100.125</v>
          </cell>
          <cell r="R199">
            <v>-33.58</v>
          </cell>
          <cell r="S199">
            <v>52.280999999999999</v>
          </cell>
          <cell r="T199">
            <v>40086</v>
          </cell>
          <cell r="U199">
            <v>102.2277</v>
          </cell>
          <cell r="V199">
            <v>5.867</v>
          </cell>
          <cell r="W199">
            <v>5.9169999999999998</v>
          </cell>
          <cell r="X199">
            <v>40086</v>
          </cell>
          <cell r="Y199">
            <v>107.5</v>
          </cell>
          <cell r="Z199">
            <v>0.60599999999999998</v>
          </cell>
          <cell r="AA199">
            <v>0.60599999999999998</v>
          </cell>
          <cell r="AB199">
            <v>40086</v>
          </cell>
          <cell r="AC199">
            <v>106.879</v>
          </cell>
          <cell r="AD199">
            <v>4.9669999999999996</v>
          </cell>
          <cell r="AE199">
            <v>5.0919999999999996</v>
          </cell>
          <cell r="AF199">
            <v>40086</v>
          </cell>
          <cell r="AG199">
            <v>114.464</v>
          </cell>
          <cell r="AH199">
            <v>2.4409999999999998</v>
          </cell>
          <cell r="AI199">
            <v>2.5609999999999999</v>
          </cell>
          <cell r="AJ199">
            <v>40086</v>
          </cell>
          <cell r="AK199">
            <v>117.45</v>
          </cell>
          <cell r="AL199">
            <v>2.177</v>
          </cell>
          <cell r="AM199">
            <v>2.177</v>
          </cell>
          <cell r="AN199">
            <v>40086</v>
          </cell>
          <cell r="AO199">
            <v>123.8</v>
          </cell>
          <cell r="AP199">
            <v>3.06</v>
          </cell>
          <cell r="AQ199">
            <v>3.06</v>
          </cell>
          <cell r="AU199">
            <v>40086</v>
          </cell>
          <cell r="AV199">
            <v>119.5</v>
          </cell>
          <cell r="AW199">
            <v>4.0599999999999996</v>
          </cell>
          <cell r="AX199">
            <v>4.0599999999999996</v>
          </cell>
          <cell r="AY199">
            <v>40086</v>
          </cell>
          <cell r="AZ199">
            <v>117.70699999999999</v>
          </cell>
          <cell r="BA199">
            <v>8.1690000000000005</v>
          </cell>
          <cell r="BB199">
            <v>8.1809999999999992</v>
          </cell>
          <cell r="BC199">
            <v>40086</v>
          </cell>
          <cell r="BD199">
            <v>100.25</v>
          </cell>
          <cell r="BE199">
            <v>2.048</v>
          </cell>
          <cell r="BF199">
            <v>2.048</v>
          </cell>
          <cell r="BG199">
            <v>40086</v>
          </cell>
          <cell r="BH199">
            <v>116.6</v>
          </cell>
          <cell r="BI199">
            <v>5.5629999999999997</v>
          </cell>
          <cell r="BJ199">
            <v>5.65</v>
          </cell>
          <cell r="BO199">
            <v>40086</v>
          </cell>
          <cell r="BP199">
            <v>124.262</v>
          </cell>
          <cell r="BQ199">
            <v>4.5730000000000004</v>
          </cell>
          <cell r="BR199">
            <v>4.5730000000000004</v>
          </cell>
          <cell r="BS199">
            <v>40086</v>
          </cell>
          <cell r="BT199">
            <v>114</v>
          </cell>
          <cell r="BU199">
            <v>5.0590000000000002</v>
          </cell>
          <cell r="BV199">
            <v>5.0590000000000002</v>
          </cell>
          <cell r="BW199">
            <v>40086</v>
          </cell>
          <cell r="BX199">
            <v>144</v>
          </cell>
          <cell r="BY199">
            <v>5.9960000000000004</v>
          </cell>
          <cell r="BZ199">
            <v>5.9960000000000004</v>
          </cell>
          <cell r="CA199">
            <v>40086</v>
          </cell>
          <cell r="CB199">
            <v>120</v>
          </cell>
          <cell r="CC199">
            <v>6.0449999999999999</v>
          </cell>
          <cell r="CD199">
            <v>6.0449999999999999</v>
          </cell>
          <cell r="CE199">
            <v>40086</v>
          </cell>
          <cell r="CF199">
            <v>115.51</v>
          </cell>
          <cell r="CG199">
            <v>6.8339999999999996</v>
          </cell>
          <cell r="CH199">
            <v>6.8789999999999996</v>
          </cell>
          <cell r="CI199">
            <v>40086</v>
          </cell>
          <cell r="CJ199">
            <v>92.790999999999997</v>
          </cell>
          <cell r="CK199">
            <v>10.765000000000001</v>
          </cell>
          <cell r="CL199">
            <v>10.797000000000001</v>
          </cell>
          <cell r="CM199">
            <v>40086</v>
          </cell>
          <cell r="CN199">
            <v>153.113</v>
          </cell>
          <cell r="CO199">
            <v>6.7640000000000002</v>
          </cell>
          <cell r="CP199">
            <v>6.7640000000000002</v>
          </cell>
          <cell r="CQ199">
            <v>40086</v>
          </cell>
          <cell r="CR199">
            <v>146</v>
          </cell>
          <cell r="CS199">
            <v>6.5110000000000001</v>
          </cell>
          <cell r="CT199">
            <v>6.5110000000000001</v>
          </cell>
          <cell r="CU199">
            <v>40086</v>
          </cell>
          <cell r="CV199">
            <v>113.21</v>
          </cell>
          <cell r="CW199">
            <v>6.3579999999999997</v>
          </cell>
          <cell r="CX199">
            <v>6.3920000000000003</v>
          </cell>
          <cell r="CY199">
            <v>40086</v>
          </cell>
          <cell r="CZ199">
            <v>114</v>
          </cell>
          <cell r="DA199">
            <v>5.4589999999999996</v>
          </cell>
          <cell r="DB199">
            <v>5.4589999999999996</v>
          </cell>
        </row>
        <row r="200">
          <cell r="D200">
            <v>40087</v>
          </cell>
          <cell r="E200" t="str">
            <v>#N/A N.A.</v>
          </cell>
          <cell r="F200" t="str">
            <v>#N/A N.A.</v>
          </cell>
          <cell r="G200" t="str">
            <v>#N/A N.A.</v>
          </cell>
          <cell r="H200">
            <v>40087</v>
          </cell>
          <cell r="I200" t="str">
            <v>#N/A N.A.</v>
          </cell>
          <cell r="J200" t="str">
            <v>#N/A N.A.</v>
          </cell>
          <cell r="K200" t="str">
            <v>#N/A N.A.</v>
          </cell>
          <cell r="L200">
            <v>40087</v>
          </cell>
          <cell r="M200" t="str">
            <v>#N/A N.A.</v>
          </cell>
          <cell r="N200" t="str">
            <v>#N/A N.A.</v>
          </cell>
          <cell r="O200" t="str">
            <v>#N/A N.A.</v>
          </cell>
          <cell r="P200">
            <v>40087</v>
          </cell>
          <cell r="Q200">
            <v>100.125</v>
          </cell>
          <cell r="R200">
            <v>-33.58</v>
          </cell>
          <cell r="S200">
            <v>52.280999999999999</v>
          </cell>
          <cell r="T200">
            <v>40087</v>
          </cell>
          <cell r="U200">
            <v>102.2277</v>
          </cell>
          <cell r="V200">
            <v>5.867</v>
          </cell>
          <cell r="W200">
            <v>5.9169999999999998</v>
          </cell>
          <cell r="X200">
            <v>40087</v>
          </cell>
          <cell r="Y200">
            <v>107</v>
          </cell>
          <cell r="Z200">
            <v>1.1950000000000001</v>
          </cell>
          <cell r="AA200">
            <v>1.1950000000000001</v>
          </cell>
          <cell r="AB200">
            <v>40087</v>
          </cell>
          <cell r="AC200">
            <v>107.051</v>
          </cell>
          <cell r="AD200">
            <v>4.8449999999999998</v>
          </cell>
          <cell r="AE200">
            <v>4.9690000000000003</v>
          </cell>
          <cell r="AF200">
            <v>40087</v>
          </cell>
          <cell r="AG200">
            <v>114.462</v>
          </cell>
          <cell r="AH200">
            <v>2.4289999999999998</v>
          </cell>
          <cell r="AI200">
            <v>2.5489999999999999</v>
          </cell>
          <cell r="AJ200">
            <v>40087</v>
          </cell>
          <cell r="AK200">
            <v>117.25</v>
          </cell>
          <cell r="AL200">
            <v>2.25</v>
          </cell>
          <cell r="AM200">
            <v>2.25</v>
          </cell>
          <cell r="AN200">
            <v>40087</v>
          </cell>
          <cell r="AO200">
            <v>123.5</v>
          </cell>
          <cell r="AP200">
            <v>3.14</v>
          </cell>
          <cell r="AQ200">
            <v>3.14</v>
          </cell>
          <cell r="AU200">
            <v>40087</v>
          </cell>
          <cell r="AV200">
            <v>119.5</v>
          </cell>
          <cell r="AW200">
            <v>4.0579999999999998</v>
          </cell>
          <cell r="AX200">
            <v>4.0579999999999998</v>
          </cell>
          <cell r="AY200">
            <v>40087</v>
          </cell>
          <cell r="AZ200">
            <v>117.705</v>
          </cell>
          <cell r="BA200">
            <v>8.1679999999999993</v>
          </cell>
          <cell r="BB200">
            <v>8.18</v>
          </cell>
          <cell r="BC200">
            <v>40087</v>
          </cell>
          <cell r="BD200">
            <v>99.75</v>
          </cell>
          <cell r="BE200">
            <v>2.1310000000000002</v>
          </cell>
          <cell r="BF200">
            <v>2.1310000000000002</v>
          </cell>
          <cell r="BG200">
            <v>40087</v>
          </cell>
          <cell r="BH200">
            <v>116.9</v>
          </cell>
          <cell r="BI200">
            <v>5.5110000000000001</v>
          </cell>
          <cell r="BJ200">
            <v>5.5969999999999995</v>
          </cell>
          <cell r="BO200">
            <v>40087</v>
          </cell>
          <cell r="BP200">
            <v>124.595</v>
          </cell>
          <cell r="BQ200">
            <v>4.5229999999999997</v>
          </cell>
          <cell r="BR200">
            <v>4.5229999999999997</v>
          </cell>
          <cell r="BS200">
            <v>40087</v>
          </cell>
          <cell r="BT200">
            <v>114</v>
          </cell>
          <cell r="BU200">
            <v>5.0579999999999998</v>
          </cell>
          <cell r="BV200">
            <v>5.0579999999999998</v>
          </cell>
          <cell r="BW200">
            <v>40087</v>
          </cell>
          <cell r="BX200">
            <v>145.333</v>
          </cell>
          <cell r="BY200">
            <v>5.859</v>
          </cell>
          <cell r="BZ200">
            <v>5.859</v>
          </cell>
          <cell r="CA200">
            <v>40087</v>
          </cell>
          <cell r="CB200">
            <v>120.25</v>
          </cell>
          <cell r="CC200">
            <v>6.0220000000000002</v>
          </cell>
          <cell r="CD200">
            <v>6.0220000000000002</v>
          </cell>
          <cell r="CE200">
            <v>40087</v>
          </cell>
          <cell r="CF200">
            <v>114.95</v>
          </cell>
          <cell r="CG200">
            <v>6.8840000000000003</v>
          </cell>
          <cell r="CH200">
            <v>6.93</v>
          </cell>
          <cell r="CI200">
            <v>40087</v>
          </cell>
          <cell r="CJ200">
            <v>92.790999999999997</v>
          </cell>
          <cell r="CK200">
            <v>10.765000000000001</v>
          </cell>
          <cell r="CL200">
            <v>10.797000000000001</v>
          </cell>
          <cell r="CM200">
            <v>40087</v>
          </cell>
          <cell r="CN200">
            <v>160.81299999999999</v>
          </cell>
          <cell r="CO200">
            <v>6.2460000000000004</v>
          </cell>
          <cell r="CP200">
            <v>6.2460000000000004</v>
          </cell>
          <cell r="CQ200">
            <v>40087</v>
          </cell>
          <cell r="CR200">
            <v>146</v>
          </cell>
          <cell r="CS200">
            <v>6.5110000000000001</v>
          </cell>
          <cell r="CT200">
            <v>6.5110000000000001</v>
          </cell>
          <cell r="CU200">
            <v>40087</v>
          </cell>
          <cell r="CV200">
            <v>113.538</v>
          </cell>
          <cell r="CW200">
            <v>6.335</v>
          </cell>
          <cell r="CX200">
            <v>6.3689999999999998</v>
          </cell>
          <cell r="CY200">
            <v>40087</v>
          </cell>
          <cell r="CZ200">
            <v>113.5</v>
          </cell>
          <cell r="DA200">
            <v>5.5220000000000002</v>
          </cell>
          <cell r="DB200">
            <v>5.5220000000000002</v>
          </cell>
        </row>
        <row r="201">
          <cell r="D201">
            <v>40088</v>
          </cell>
          <cell r="E201" t="str">
            <v>#N/A N.A.</v>
          </cell>
          <cell r="F201" t="str">
            <v>#N/A N.A.</v>
          </cell>
          <cell r="G201" t="str">
            <v>#N/A N.A.</v>
          </cell>
          <cell r="H201">
            <v>40088</v>
          </cell>
          <cell r="I201" t="str">
            <v>#N/A N.A.</v>
          </cell>
          <cell r="J201" t="str">
            <v>#N/A N.A.</v>
          </cell>
          <cell r="K201" t="str">
            <v>#N/A N.A.</v>
          </cell>
          <cell r="L201">
            <v>40088</v>
          </cell>
          <cell r="M201" t="str">
            <v>#N/A N.A.</v>
          </cell>
          <cell r="N201" t="str">
            <v>#N/A N.A.</v>
          </cell>
          <cell r="O201" t="str">
            <v>#N/A N.A.</v>
          </cell>
          <cell r="P201">
            <v>40088</v>
          </cell>
          <cell r="Q201">
            <v>100.125</v>
          </cell>
          <cell r="R201">
            <v>-33.58</v>
          </cell>
          <cell r="S201">
            <v>52.280999999999999</v>
          </cell>
          <cell r="T201">
            <v>40088</v>
          </cell>
          <cell r="U201">
            <v>102.2277</v>
          </cell>
          <cell r="V201">
            <v>5.867</v>
          </cell>
          <cell r="W201">
            <v>5.9169999999999998</v>
          </cell>
          <cell r="X201">
            <v>40088</v>
          </cell>
          <cell r="Y201">
            <v>107</v>
          </cell>
          <cell r="Z201">
            <v>1.163</v>
          </cell>
          <cell r="AA201">
            <v>1.163</v>
          </cell>
          <cell r="AB201">
            <v>40088</v>
          </cell>
          <cell r="AC201">
            <v>107.18600000000001</v>
          </cell>
          <cell r="AD201">
            <v>4.7480000000000002</v>
          </cell>
          <cell r="AE201">
            <v>4.8710000000000004</v>
          </cell>
          <cell r="AF201">
            <v>40088</v>
          </cell>
          <cell r="AG201">
            <v>114.434</v>
          </cell>
          <cell r="AH201">
            <v>2.431</v>
          </cell>
          <cell r="AI201">
            <v>2.552</v>
          </cell>
          <cell r="AJ201">
            <v>40088</v>
          </cell>
          <cell r="AK201">
            <v>117.75</v>
          </cell>
          <cell r="AL201">
            <v>2.0390000000000001</v>
          </cell>
          <cell r="AM201">
            <v>2.0390000000000001</v>
          </cell>
          <cell r="AN201">
            <v>40088</v>
          </cell>
          <cell r="AO201">
            <v>124</v>
          </cell>
          <cell r="AP201">
            <v>2.9929999999999999</v>
          </cell>
          <cell r="AQ201">
            <v>2.9929999999999999</v>
          </cell>
          <cell r="AU201">
            <v>40088</v>
          </cell>
          <cell r="AV201">
            <v>119.75</v>
          </cell>
          <cell r="AW201">
            <v>4.0090000000000003</v>
          </cell>
          <cell r="AX201">
            <v>4.0090000000000003</v>
          </cell>
          <cell r="AY201">
            <v>40088</v>
          </cell>
          <cell r="AZ201">
            <v>117.735</v>
          </cell>
          <cell r="BA201">
            <v>8.1609999999999996</v>
          </cell>
          <cell r="BB201">
            <v>8.173</v>
          </cell>
          <cell r="BC201">
            <v>40088</v>
          </cell>
          <cell r="BD201">
            <v>100</v>
          </cell>
          <cell r="BE201">
            <v>2.0880000000000001</v>
          </cell>
          <cell r="BF201">
            <v>2.0880000000000001</v>
          </cell>
          <cell r="BG201">
            <v>40088</v>
          </cell>
          <cell r="BH201">
            <v>116.97499999999999</v>
          </cell>
          <cell r="BI201">
            <v>5.4969999999999999</v>
          </cell>
          <cell r="BJ201">
            <v>5.5830000000000002</v>
          </cell>
          <cell r="BO201">
            <v>40088</v>
          </cell>
          <cell r="BP201">
            <v>124.38800000000001</v>
          </cell>
          <cell r="BQ201">
            <v>4.5519999999999996</v>
          </cell>
          <cell r="BR201">
            <v>4.5519999999999996</v>
          </cell>
          <cell r="BS201">
            <v>40088</v>
          </cell>
          <cell r="BT201">
            <v>114.6</v>
          </cell>
          <cell r="BU201">
            <v>4.9660000000000002</v>
          </cell>
          <cell r="BV201">
            <v>4.9660000000000002</v>
          </cell>
          <cell r="BW201">
            <v>40088</v>
          </cell>
          <cell r="BX201">
            <v>145.5</v>
          </cell>
          <cell r="BY201">
            <v>5.8419999999999996</v>
          </cell>
          <cell r="BZ201">
            <v>5.8419999999999996</v>
          </cell>
          <cell r="CA201">
            <v>40088</v>
          </cell>
          <cell r="CB201">
            <v>120.5</v>
          </cell>
          <cell r="CC201">
            <v>5.9989999999999997</v>
          </cell>
          <cell r="CD201">
            <v>5.9989999999999997</v>
          </cell>
          <cell r="CE201">
            <v>40088</v>
          </cell>
          <cell r="CF201">
            <v>119.563</v>
          </cell>
          <cell r="CG201">
            <v>6.48</v>
          </cell>
          <cell r="CH201">
            <v>6.5229999999999997</v>
          </cell>
          <cell r="CI201">
            <v>40088</v>
          </cell>
          <cell r="CJ201">
            <v>92.790999999999997</v>
          </cell>
          <cell r="CK201">
            <v>10.765000000000001</v>
          </cell>
          <cell r="CL201">
            <v>10.797000000000001</v>
          </cell>
          <cell r="CM201">
            <v>40088</v>
          </cell>
          <cell r="CN201">
            <v>163.13399999999999</v>
          </cell>
          <cell r="CO201">
            <v>6.0970000000000004</v>
          </cell>
          <cell r="CP201">
            <v>6.0970000000000004</v>
          </cell>
          <cell r="CQ201">
            <v>40088</v>
          </cell>
          <cell r="CR201">
            <v>146.25</v>
          </cell>
          <cell r="CS201">
            <v>6.4950000000000001</v>
          </cell>
          <cell r="CT201">
            <v>6.4950000000000001</v>
          </cell>
          <cell r="CU201">
            <v>40088</v>
          </cell>
          <cell r="CV201">
            <v>113.82599999999999</v>
          </cell>
          <cell r="CW201">
            <v>6.3150000000000004</v>
          </cell>
          <cell r="CX201">
            <v>6.3490000000000002</v>
          </cell>
          <cell r="CY201">
            <v>40088</v>
          </cell>
          <cell r="CZ201">
            <v>114.75</v>
          </cell>
          <cell r="DA201">
            <v>5.3639999999999999</v>
          </cell>
          <cell r="DB201">
            <v>5.3639999999999999</v>
          </cell>
        </row>
        <row r="202">
          <cell r="D202">
            <v>40089</v>
          </cell>
          <cell r="E202" t="str">
            <v>#N/A N.A.</v>
          </cell>
          <cell r="F202" t="str">
            <v>#N/A N.A.</v>
          </cell>
          <cell r="G202" t="str">
            <v>#N/A N.A.</v>
          </cell>
          <cell r="H202">
            <v>40089</v>
          </cell>
          <cell r="I202" t="str">
            <v>#N/A N.A.</v>
          </cell>
          <cell r="J202" t="str">
            <v>#N/A N.A.</v>
          </cell>
          <cell r="K202" t="str">
            <v>#N/A N.A.</v>
          </cell>
          <cell r="L202">
            <v>40089</v>
          </cell>
          <cell r="M202" t="str">
            <v>#N/A N.A.</v>
          </cell>
          <cell r="N202" t="str">
            <v>#N/A N.A.</v>
          </cell>
          <cell r="O202" t="str">
            <v>#N/A N.A.</v>
          </cell>
          <cell r="P202">
            <v>40089</v>
          </cell>
          <cell r="Q202">
            <v>100.125</v>
          </cell>
          <cell r="R202">
            <v>-33.58</v>
          </cell>
          <cell r="S202">
            <v>52.280999999999999</v>
          </cell>
          <cell r="T202">
            <v>40089</v>
          </cell>
          <cell r="U202">
            <v>102.2277</v>
          </cell>
          <cell r="V202">
            <v>5.867</v>
          </cell>
          <cell r="W202">
            <v>5.9169999999999998</v>
          </cell>
          <cell r="X202">
            <v>40089</v>
          </cell>
          <cell r="Y202">
            <v>107</v>
          </cell>
          <cell r="Z202">
            <v>1.163</v>
          </cell>
          <cell r="AA202">
            <v>1.163</v>
          </cell>
          <cell r="AB202">
            <v>40089</v>
          </cell>
          <cell r="AC202">
            <v>107.18600000000001</v>
          </cell>
          <cell r="AD202">
            <v>4.7480000000000002</v>
          </cell>
          <cell r="AE202">
            <v>4.8710000000000004</v>
          </cell>
          <cell r="AF202">
            <v>40089</v>
          </cell>
          <cell r="AG202">
            <v>114.434</v>
          </cell>
          <cell r="AH202">
            <v>2.431</v>
          </cell>
          <cell r="AI202">
            <v>2.552</v>
          </cell>
          <cell r="AJ202">
            <v>40089</v>
          </cell>
          <cell r="AK202">
            <v>117.75</v>
          </cell>
          <cell r="AL202">
            <v>2.0390000000000001</v>
          </cell>
          <cell r="AM202">
            <v>2.0390000000000001</v>
          </cell>
          <cell r="AN202">
            <v>40089</v>
          </cell>
          <cell r="AO202">
            <v>124</v>
          </cell>
          <cell r="AP202">
            <v>2.9929999999999999</v>
          </cell>
          <cell r="AQ202">
            <v>2.9929999999999999</v>
          </cell>
          <cell r="AU202">
            <v>40089</v>
          </cell>
          <cell r="AV202">
            <v>119.75</v>
          </cell>
          <cell r="AW202">
            <v>4.0090000000000003</v>
          </cell>
          <cell r="AX202">
            <v>4.0090000000000003</v>
          </cell>
          <cell r="AY202">
            <v>40089</v>
          </cell>
          <cell r="AZ202">
            <v>117.735</v>
          </cell>
          <cell r="BA202">
            <v>8.1609999999999996</v>
          </cell>
          <cell r="BB202">
            <v>8.173</v>
          </cell>
          <cell r="BC202">
            <v>40089</v>
          </cell>
          <cell r="BD202">
            <v>100</v>
          </cell>
          <cell r="BE202">
            <v>2.0880000000000001</v>
          </cell>
          <cell r="BF202">
            <v>2.0880000000000001</v>
          </cell>
          <cell r="BG202">
            <v>40089</v>
          </cell>
          <cell r="BH202">
            <v>116.97499999999999</v>
          </cell>
          <cell r="BI202">
            <v>5.4969999999999999</v>
          </cell>
          <cell r="BJ202">
            <v>5.5830000000000002</v>
          </cell>
          <cell r="BO202">
            <v>40089</v>
          </cell>
          <cell r="BP202">
            <v>124.38800000000001</v>
          </cell>
          <cell r="BQ202">
            <v>4.5519999999999996</v>
          </cell>
          <cell r="BR202">
            <v>4.5519999999999996</v>
          </cell>
          <cell r="BS202">
            <v>40089</v>
          </cell>
          <cell r="BT202">
            <v>114.6</v>
          </cell>
          <cell r="BU202">
            <v>4.9660000000000002</v>
          </cell>
          <cell r="BV202">
            <v>4.9660000000000002</v>
          </cell>
          <cell r="BW202">
            <v>40089</v>
          </cell>
          <cell r="BX202">
            <v>145.5</v>
          </cell>
          <cell r="BY202">
            <v>5.8419999999999996</v>
          </cell>
          <cell r="BZ202">
            <v>5.8419999999999996</v>
          </cell>
          <cell r="CA202">
            <v>40089</v>
          </cell>
          <cell r="CB202">
            <v>120.5</v>
          </cell>
          <cell r="CC202">
            <v>5.9989999999999997</v>
          </cell>
          <cell r="CD202">
            <v>5.9989999999999997</v>
          </cell>
          <cell r="CE202">
            <v>40089</v>
          </cell>
          <cell r="CF202">
            <v>119.563</v>
          </cell>
          <cell r="CG202">
            <v>6.48</v>
          </cell>
          <cell r="CH202">
            <v>6.5229999999999997</v>
          </cell>
          <cell r="CI202">
            <v>40089</v>
          </cell>
          <cell r="CJ202">
            <v>92.790999999999997</v>
          </cell>
          <cell r="CK202">
            <v>10.765000000000001</v>
          </cell>
          <cell r="CL202">
            <v>10.797000000000001</v>
          </cell>
          <cell r="CM202">
            <v>40089</v>
          </cell>
          <cell r="CN202">
            <v>163.13399999999999</v>
          </cell>
          <cell r="CO202">
            <v>6.0970000000000004</v>
          </cell>
          <cell r="CP202">
            <v>6.0970000000000004</v>
          </cell>
          <cell r="CQ202">
            <v>40089</v>
          </cell>
          <cell r="CR202">
            <v>146.25</v>
          </cell>
          <cell r="CS202">
            <v>6.4950000000000001</v>
          </cell>
          <cell r="CT202">
            <v>6.4950000000000001</v>
          </cell>
          <cell r="CU202">
            <v>40089</v>
          </cell>
          <cell r="CV202">
            <v>113.82599999999999</v>
          </cell>
          <cell r="CW202">
            <v>6.3150000000000004</v>
          </cell>
          <cell r="CX202">
            <v>6.3490000000000002</v>
          </cell>
          <cell r="CY202">
            <v>40089</v>
          </cell>
          <cell r="CZ202">
            <v>114.75</v>
          </cell>
          <cell r="DA202">
            <v>5.3639999999999999</v>
          </cell>
          <cell r="DB202">
            <v>5.3639999999999999</v>
          </cell>
        </row>
        <row r="203">
          <cell r="D203">
            <v>40090</v>
          </cell>
          <cell r="E203" t="str">
            <v>#N/A N.A.</v>
          </cell>
          <cell r="F203" t="str">
            <v>#N/A N.A.</v>
          </cell>
          <cell r="G203" t="str">
            <v>#N/A N.A.</v>
          </cell>
          <cell r="H203">
            <v>40090</v>
          </cell>
          <cell r="I203" t="str">
            <v>#N/A N.A.</v>
          </cell>
          <cell r="J203" t="str">
            <v>#N/A N.A.</v>
          </cell>
          <cell r="K203" t="str">
            <v>#N/A N.A.</v>
          </cell>
          <cell r="L203">
            <v>40090</v>
          </cell>
          <cell r="M203" t="str">
            <v>#N/A N.A.</v>
          </cell>
          <cell r="N203" t="str">
            <v>#N/A N.A.</v>
          </cell>
          <cell r="O203" t="str">
            <v>#N/A N.A.</v>
          </cell>
          <cell r="P203">
            <v>40090</v>
          </cell>
          <cell r="Q203">
            <v>100.125</v>
          </cell>
          <cell r="R203">
            <v>-33.58</v>
          </cell>
          <cell r="S203">
            <v>52.280999999999999</v>
          </cell>
          <cell r="T203">
            <v>40090</v>
          </cell>
          <cell r="U203">
            <v>102.2277</v>
          </cell>
          <cell r="V203">
            <v>5.867</v>
          </cell>
          <cell r="W203">
            <v>5.9169999999999998</v>
          </cell>
          <cell r="X203">
            <v>40090</v>
          </cell>
          <cell r="Y203">
            <v>107</v>
          </cell>
          <cell r="Z203">
            <v>1.163</v>
          </cell>
          <cell r="AA203">
            <v>1.163</v>
          </cell>
          <cell r="AB203">
            <v>40090</v>
          </cell>
          <cell r="AC203">
            <v>107.18600000000001</v>
          </cell>
          <cell r="AD203">
            <v>4.7480000000000002</v>
          </cell>
          <cell r="AE203">
            <v>4.8710000000000004</v>
          </cell>
          <cell r="AF203">
            <v>40090</v>
          </cell>
          <cell r="AG203">
            <v>114.434</v>
          </cell>
          <cell r="AH203">
            <v>2.431</v>
          </cell>
          <cell r="AI203">
            <v>2.552</v>
          </cell>
          <cell r="AJ203">
            <v>40090</v>
          </cell>
          <cell r="AK203">
            <v>117.75</v>
          </cell>
          <cell r="AL203">
            <v>2.0390000000000001</v>
          </cell>
          <cell r="AM203">
            <v>2.0390000000000001</v>
          </cell>
          <cell r="AN203">
            <v>40090</v>
          </cell>
          <cell r="AO203">
            <v>124</v>
          </cell>
          <cell r="AP203">
            <v>2.9929999999999999</v>
          </cell>
          <cell r="AQ203">
            <v>2.9929999999999999</v>
          </cell>
          <cell r="AU203">
            <v>40090</v>
          </cell>
          <cell r="AV203">
            <v>119.75</v>
          </cell>
          <cell r="AW203">
            <v>4.0090000000000003</v>
          </cell>
          <cell r="AX203">
            <v>4.0090000000000003</v>
          </cell>
          <cell r="AY203">
            <v>40090</v>
          </cell>
          <cell r="AZ203">
            <v>117.735</v>
          </cell>
          <cell r="BA203">
            <v>8.1609999999999996</v>
          </cell>
          <cell r="BB203">
            <v>8.173</v>
          </cell>
          <cell r="BC203">
            <v>40090</v>
          </cell>
          <cell r="BD203">
            <v>100</v>
          </cell>
          <cell r="BE203">
            <v>2.0880000000000001</v>
          </cell>
          <cell r="BF203">
            <v>2.0880000000000001</v>
          </cell>
          <cell r="BG203">
            <v>40090</v>
          </cell>
          <cell r="BH203">
            <v>116.97499999999999</v>
          </cell>
          <cell r="BI203">
            <v>5.4969999999999999</v>
          </cell>
          <cell r="BJ203">
            <v>5.5830000000000002</v>
          </cell>
          <cell r="BO203">
            <v>40090</v>
          </cell>
          <cell r="BP203">
            <v>124.38800000000001</v>
          </cell>
          <cell r="BQ203">
            <v>4.5519999999999996</v>
          </cell>
          <cell r="BR203">
            <v>4.5519999999999996</v>
          </cell>
          <cell r="BS203">
            <v>40090</v>
          </cell>
          <cell r="BT203">
            <v>114.6</v>
          </cell>
          <cell r="BU203">
            <v>4.9660000000000002</v>
          </cell>
          <cell r="BV203">
            <v>4.9660000000000002</v>
          </cell>
          <cell r="BW203">
            <v>40090</v>
          </cell>
          <cell r="BX203">
            <v>145.5</v>
          </cell>
          <cell r="BY203">
            <v>5.8419999999999996</v>
          </cell>
          <cell r="BZ203">
            <v>5.8419999999999996</v>
          </cell>
          <cell r="CA203">
            <v>40090</v>
          </cell>
          <cell r="CB203">
            <v>120.5</v>
          </cell>
          <cell r="CC203">
            <v>5.9989999999999997</v>
          </cell>
          <cell r="CD203">
            <v>5.9989999999999997</v>
          </cell>
          <cell r="CE203">
            <v>40090</v>
          </cell>
          <cell r="CF203">
            <v>119.563</v>
          </cell>
          <cell r="CG203">
            <v>6.48</v>
          </cell>
          <cell r="CH203">
            <v>6.5229999999999997</v>
          </cell>
          <cell r="CI203">
            <v>40090</v>
          </cell>
          <cell r="CJ203">
            <v>92.790999999999997</v>
          </cell>
          <cell r="CK203">
            <v>10.765000000000001</v>
          </cell>
          <cell r="CL203">
            <v>10.797000000000001</v>
          </cell>
          <cell r="CM203">
            <v>40090</v>
          </cell>
          <cell r="CN203">
            <v>163.13399999999999</v>
          </cell>
          <cell r="CO203">
            <v>6.0970000000000004</v>
          </cell>
          <cell r="CP203">
            <v>6.0970000000000004</v>
          </cell>
          <cell r="CQ203">
            <v>40090</v>
          </cell>
          <cell r="CR203">
            <v>146.25</v>
          </cell>
          <cell r="CS203">
            <v>6.4950000000000001</v>
          </cell>
          <cell r="CT203">
            <v>6.4950000000000001</v>
          </cell>
          <cell r="CU203">
            <v>40090</v>
          </cell>
          <cell r="CV203">
            <v>113.82599999999999</v>
          </cell>
          <cell r="CW203">
            <v>6.3150000000000004</v>
          </cell>
          <cell r="CX203">
            <v>6.3490000000000002</v>
          </cell>
          <cell r="CY203">
            <v>40090</v>
          </cell>
          <cell r="CZ203">
            <v>114.75</v>
          </cell>
          <cell r="DA203">
            <v>5.3639999999999999</v>
          </cell>
          <cell r="DB203">
            <v>5.3639999999999999</v>
          </cell>
        </row>
        <row r="204">
          <cell r="D204">
            <v>40091</v>
          </cell>
          <cell r="E204" t="str">
            <v>#N/A N.A.</v>
          </cell>
          <cell r="F204" t="str">
            <v>#N/A N.A.</v>
          </cell>
          <cell r="G204" t="str">
            <v>#N/A N.A.</v>
          </cell>
          <cell r="H204">
            <v>40091</v>
          </cell>
          <cell r="I204" t="str">
            <v>#N/A N.A.</v>
          </cell>
          <cell r="J204" t="str">
            <v>#N/A N.A.</v>
          </cell>
          <cell r="K204" t="str">
            <v>#N/A N.A.</v>
          </cell>
          <cell r="L204">
            <v>40091</v>
          </cell>
          <cell r="M204" t="str">
            <v>#N/A N.A.</v>
          </cell>
          <cell r="N204" t="str">
            <v>#N/A N.A.</v>
          </cell>
          <cell r="O204" t="str">
            <v>#N/A N.A.</v>
          </cell>
          <cell r="P204">
            <v>40091</v>
          </cell>
          <cell r="Q204">
            <v>100.125</v>
          </cell>
          <cell r="R204">
            <v>-33.58</v>
          </cell>
          <cell r="S204">
            <v>52.280999999999999</v>
          </cell>
          <cell r="T204">
            <v>40091</v>
          </cell>
          <cell r="U204">
            <v>102.27030000000001</v>
          </cell>
          <cell r="V204">
            <v>5.4809999999999999</v>
          </cell>
          <cell r="W204">
            <v>5.5309999999999997</v>
          </cell>
          <cell r="X204">
            <v>40091</v>
          </cell>
          <cell r="Y204">
            <v>106.75</v>
          </cell>
          <cell r="Z204">
            <v>1.446</v>
          </cell>
          <cell r="AA204">
            <v>1.446</v>
          </cell>
          <cell r="AB204">
            <v>40091</v>
          </cell>
          <cell r="AC204">
            <v>107.212</v>
          </cell>
          <cell r="AD204">
            <v>4.7219999999999995</v>
          </cell>
          <cell r="AE204">
            <v>4.8449999999999998</v>
          </cell>
          <cell r="AF204">
            <v>40091</v>
          </cell>
          <cell r="AG204">
            <v>114.375</v>
          </cell>
          <cell r="AH204">
            <v>2.4510000000000001</v>
          </cell>
          <cell r="AI204">
            <v>2.5720000000000001</v>
          </cell>
          <cell r="AJ204">
            <v>40091</v>
          </cell>
          <cell r="AK204">
            <v>117.85</v>
          </cell>
          <cell r="AL204">
            <v>1.9910000000000001</v>
          </cell>
          <cell r="AM204">
            <v>1.9910000000000001</v>
          </cell>
          <cell r="AN204">
            <v>40091</v>
          </cell>
          <cell r="AO204">
            <v>124.2</v>
          </cell>
          <cell r="AP204">
            <v>2.931</v>
          </cell>
          <cell r="AQ204">
            <v>2.931</v>
          </cell>
          <cell r="AU204">
            <v>40091</v>
          </cell>
          <cell r="AV204">
            <v>120.3</v>
          </cell>
          <cell r="AW204">
            <v>3.9009999999999998</v>
          </cell>
          <cell r="AX204">
            <v>3.9009999999999998</v>
          </cell>
          <cell r="AY204">
            <v>40091</v>
          </cell>
          <cell r="AZ204">
            <v>117.703</v>
          </cell>
          <cell r="BA204">
            <v>8.1669999999999998</v>
          </cell>
          <cell r="BB204">
            <v>8.1790000000000003</v>
          </cell>
          <cell r="BC204">
            <v>40091</v>
          </cell>
          <cell r="BD204">
            <v>100.4</v>
          </cell>
          <cell r="BE204">
            <v>2.0190000000000001</v>
          </cell>
          <cell r="BF204">
            <v>2.0190000000000001</v>
          </cell>
          <cell r="BG204">
            <v>40091</v>
          </cell>
          <cell r="BH204">
            <v>116.99299999999999</v>
          </cell>
          <cell r="BI204">
            <v>5.4930000000000003</v>
          </cell>
          <cell r="BJ204">
            <v>5.5789999999999997</v>
          </cell>
          <cell r="BO204">
            <v>40091</v>
          </cell>
          <cell r="BP204">
            <v>124.63200000000001</v>
          </cell>
          <cell r="BQ204">
            <v>4.5149999999999997</v>
          </cell>
          <cell r="BR204">
            <v>4.5149999999999997</v>
          </cell>
          <cell r="BS204">
            <v>40091</v>
          </cell>
          <cell r="BT204">
            <v>115.5</v>
          </cell>
          <cell r="BU204">
            <v>4.8289999999999997</v>
          </cell>
          <cell r="BV204">
            <v>4.8289999999999997</v>
          </cell>
          <cell r="BW204">
            <v>40091</v>
          </cell>
          <cell r="BX204">
            <v>146.25</v>
          </cell>
          <cell r="BY204">
            <v>5.7649999999999997</v>
          </cell>
          <cell r="BZ204">
            <v>5.7649999999999997</v>
          </cell>
          <cell r="CA204">
            <v>40091</v>
          </cell>
          <cell r="CB204">
            <v>121</v>
          </cell>
          <cell r="CC204">
            <v>5.9530000000000003</v>
          </cell>
          <cell r="CD204">
            <v>5.9530000000000003</v>
          </cell>
          <cell r="CE204">
            <v>40091</v>
          </cell>
          <cell r="CF204">
            <v>120.46</v>
          </cell>
          <cell r="CG204">
            <v>6.4039999999999999</v>
          </cell>
          <cell r="CH204">
            <v>6.4459999999999997</v>
          </cell>
          <cell r="CI204">
            <v>40091</v>
          </cell>
          <cell r="CJ204">
            <v>92.790999999999997</v>
          </cell>
          <cell r="CK204">
            <v>10.765000000000001</v>
          </cell>
          <cell r="CL204">
            <v>10.797000000000001</v>
          </cell>
          <cell r="CM204">
            <v>40091</v>
          </cell>
          <cell r="CN204">
            <v>164.947</v>
          </cell>
          <cell r="CO204">
            <v>5.9829999999999997</v>
          </cell>
          <cell r="CP204">
            <v>5.9829999999999997</v>
          </cell>
          <cell r="CQ204">
            <v>40091</v>
          </cell>
          <cell r="CR204">
            <v>147.5</v>
          </cell>
          <cell r="CS204">
            <v>6.4169999999999998</v>
          </cell>
          <cell r="CT204">
            <v>6.4169999999999998</v>
          </cell>
          <cell r="CU204">
            <v>40091</v>
          </cell>
          <cell r="CV204">
            <v>115.15900000000001</v>
          </cell>
          <cell r="CW204">
            <v>6.2240000000000002</v>
          </cell>
          <cell r="CX204">
            <v>6.242</v>
          </cell>
          <cell r="CY204">
            <v>40091</v>
          </cell>
          <cell r="CZ204">
            <v>115.4</v>
          </cell>
          <cell r="DA204">
            <v>5.282</v>
          </cell>
          <cell r="DB204">
            <v>5.282</v>
          </cell>
        </row>
        <row r="205">
          <cell r="D205">
            <v>40092</v>
          </cell>
          <cell r="E205" t="str">
            <v>#N/A N.A.</v>
          </cell>
          <cell r="F205" t="str">
            <v>#N/A N.A.</v>
          </cell>
          <cell r="G205" t="str">
            <v>#N/A N.A.</v>
          </cell>
          <cell r="H205">
            <v>40092</v>
          </cell>
          <cell r="I205" t="str">
            <v>#N/A N.A.</v>
          </cell>
          <cell r="J205" t="str">
            <v>#N/A N.A.</v>
          </cell>
          <cell r="K205" t="str">
            <v>#N/A N.A.</v>
          </cell>
          <cell r="L205">
            <v>40092</v>
          </cell>
          <cell r="M205" t="str">
            <v>#N/A N.A.</v>
          </cell>
          <cell r="N205" t="str">
            <v>#N/A N.A.</v>
          </cell>
          <cell r="O205" t="str">
            <v>#N/A N.A.</v>
          </cell>
          <cell r="P205">
            <v>40092</v>
          </cell>
          <cell r="Q205">
            <v>100.125</v>
          </cell>
          <cell r="R205">
            <v>-33.58</v>
          </cell>
          <cell r="S205">
            <v>52.280999999999999</v>
          </cell>
          <cell r="T205">
            <v>40092</v>
          </cell>
          <cell r="U205">
            <v>102.2281</v>
          </cell>
          <cell r="V205">
            <v>5.5430000000000001</v>
          </cell>
          <cell r="W205">
            <v>5.593</v>
          </cell>
          <cell r="X205">
            <v>40092</v>
          </cell>
          <cell r="Y205">
            <v>107.6</v>
          </cell>
          <cell r="Z205">
            <v>0.34300000000000003</v>
          </cell>
          <cell r="AA205">
            <v>0.34300000000000003</v>
          </cell>
          <cell r="AB205">
            <v>40092</v>
          </cell>
          <cell r="AC205">
            <v>109</v>
          </cell>
          <cell r="AD205">
            <v>3.5369999999999999</v>
          </cell>
          <cell r="AE205">
            <v>3.657</v>
          </cell>
          <cell r="AF205">
            <v>40092</v>
          </cell>
          <cell r="AG205">
            <v>114.399</v>
          </cell>
          <cell r="AH205">
            <v>2.4249999999999998</v>
          </cell>
          <cell r="AI205">
            <v>2.5449999999999999</v>
          </cell>
          <cell r="AJ205">
            <v>40092</v>
          </cell>
          <cell r="AK205">
            <v>117.5</v>
          </cell>
          <cell r="AL205">
            <v>2.1240000000000001</v>
          </cell>
          <cell r="AM205">
            <v>2.1240000000000001</v>
          </cell>
          <cell r="AN205">
            <v>40092</v>
          </cell>
          <cell r="AO205">
            <v>124</v>
          </cell>
          <cell r="AP205">
            <v>2.9820000000000002</v>
          </cell>
          <cell r="AQ205">
            <v>2.9820000000000002</v>
          </cell>
          <cell r="AU205">
            <v>40092</v>
          </cell>
          <cell r="AV205">
            <v>120.467</v>
          </cell>
          <cell r="AW205">
            <v>3.867</v>
          </cell>
          <cell r="AX205">
            <v>3.867</v>
          </cell>
          <cell r="AY205">
            <v>40092</v>
          </cell>
          <cell r="AZ205">
            <v>117.67</v>
          </cell>
          <cell r="BA205">
            <v>8.1720000000000006</v>
          </cell>
          <cell r="BB205">
            <v>8.1839999999999993</v>
          </cell>
          <cell r="BC205">
            <v>40092</v>
          </cell>
          <cell r="BD205">
            <v>101.15</v>
          </cell>
          <cell r="BE205">
            <v>1.89</v>
          </cell>
          <cell r="BF205">
            <v>1.89</v>
          </cell>
          <cell r="BG205">
            <v>40092</v>
          </cell>
          <cell r="BH205">
            <v>117.123</v>
          </cell>
          <cell r="BI205">
            <v>5.4690000000000003</v>
          </cell>
          <cell r="BJ205">
            <v>5.5549999999999997</v>
          </cell>
          <cell r="BO205">
            <v>40092</v>
          </cell>
          <cell r="BP205">
            <v>125.399</v>
          </cell>
          <cell r="BQ205">
            <v>4.4009999999999998</v>
          </cell>
          <cell r="BR205">
            <v>4.4009999999999998</v>
          </cell>
          <cell r="BS205">
            <v>40092</v>
          </cell>
          <cell r="BT205">
            <v>116.5</v>
          </cell>
          <cell r="BU205">
            <v>4.6790000000000003</v>
          </cell>
          <cell r="BV205">
            <v>4.6790000000000003</v>
          </cell>
          <cell r="BW205">
            <v>40092</v>
          </cell>
          <cell r="BX205">
            <v>147.5</v>
          </cell>
          <cell r="BY205">
            <v>5.6390000000000002</v>
          </cell>
          <cell r="BZ205">
            <v>5.6390000000000002</v>
          </cell>
          <cell r="CA205">
            <v>40092</v>
          </cell>
          <cell r="CB205">
            <v>122</v>
          </cell>
          <cell r="CC205">
            <v>5.8620000000000001</v>
          </cell>
          <cell r="CD205">
            <v>5.8620000000000001</v>
          </cell>
          <cell r="CE205">
            <v>40092</v>
          </cell>
          <cell r="CF205">
            <v>115.367</v>
          </cell>
          <cell r="CG205">
            <v>6.8469999999999995</v>
          </cell>
          <cell r="CH205">
            <v>6.8920000000000003</v>
          </cell>
          <cell r="CI205">
            <v>40092</v>
          </cell>
          <cell r="CJ205">
            <v>92.790999999999997</v>
          </cell>
          <cell r="CK205">
            <v>10.765000000000001</v>
          </cell>
          <cell r="CL205">
            <v>10.797000000000001</v>
          </cell>
          <cell r="CM205">
            <v>40092</v>
          </cell>
          <cell r="CN205">
            <v>165.90899999999999</v>
          </cell>
          <cell r="CO205">
            <v>5.923</v>
          </cell>
          <cell r="CP205">
            <v>5.923</v>
          </cell>
          <cell r="CQ205">
            <v>40092</v>
          </cell>
          <cell r="CR205">
            <v>149.75</v>
          </cell>
          <cell r="CS205">
            <v>6.28</v>
          </cell>
          <cell r="CT205">
            <v>6.28</v>
          </cell>
          <cell r="CU205">
            <v>40092</v>
          </cell>
          <cell r="CV205">
            <v>116.087</v>
          </cell>
          <cell r="CW205">
            <v>6.1609999999999996</v>
          </cell>
          <cell r="CX205">
            <v>6.194</v>
          </cell>
          <cell r="CY205">
            <v>40092</v>
          </cell>
          <cell r="CZ205">
            <v>116.3</v>
          </cell>
          <cell r="DA205">
            <v>5.1710000000000003</v>
          </cell>
          <cell r="DB205">
            <v>5.1710000000000003</v>
          </cell>
        </row>
        <row r="206">
          <cell r="D206">
            <v>40093</v>
          </cell>
          <cell r="E206" t="str">
            <v>#N/A N.A.</v>
          </cell>
          <cell r="F206" t="str">
            <v>#N/A N.A.</v>
          </cell>
          <cell r="G206" t="str">
            <v>#N/A N.A.</v>
          </cell>
          <cell r="H206">
            <v>40093</v>
          </cell>
          <cell r="I206" t="str">
            <v>#N/A N.A.</v>
          </cell>
          <cell r="J206" t="str">
            <v>#N/A N.A.</v>
          </cell>
          <cell r="K206" t="str">
            <v>#N/A N.A.</v>
          </cell>
          <cell r="L206">
            <v>40093</v>
          </cell>
          <cell r="M206" t="str">
            <v>#N/A N.A.</v>
          </cell>
          <cell r="N206" t="str">
            <v>#N/A N.A.</v>
          </cell>
          <cell r="O206" t="str">
            <v>#N/A N.A.</v>
          </cell>
          <cell r="P206">
            <v>40093</v>
          </cell>
          <cell r="Q206">
            <v>100.125</v>
          </cell>
          <cell r="R206">
            <v>-33.58</v>
          </cell>
          <cell r="S206">
            <v>52.280999999999999</v>
          </cell>
          <cell r="T206">
            <v>40093</v>
          </cell>
          <cell r="U206">
            <v>102.2401</v>
          </cell>
          <cell r="V206">
            <v>5.3579999999999997</v>
          </cell>
          <cell r="W206">
            <v>5.4080000000000004</v>
          </cell>
          <cell r="X206">
            <v>40093</v>
          </cell>
          <cell r="Y206">
            <v>107.5</v>
          </cell>
          <cell r="Z206">
            <v>0.32800000000000001</v>
          </cell>
          <cell r="AA206">
            <v>0.32800000000000001</v>
          </cell>
          <cell r="AB206">
            <v>40093</v>
          </cell>
          <cell r="AC206">
            <v>107.047</v>
          </cell>
          <cell r="AD206">
            <v>4.7889999999999997</v>
          </cell>
          <cell r="AE206">
            <v>4.9130000000000003</v>
          </cell>
          <cell r="AF206">
            <v>40093</v>
          </cell>
          <cell r="AG206">
            <v>114.437</v>
          </cell>
          <cell r="AH206">
            <v>2.363</v>
          </cell>
          <cell r="AI206">
            <v>2.4830000000000001</v>
          </cell>
          <cell r="AJ206">
            <v>40093</v>
          </cell>
          <cell r="AK206">
            <v>117.8</v>
          </cell>
          <cell r="AL206">
            <v>1.968</v>
          </cell>
          <cell r="AM206">
            <v>1.968</v>
          </cell>
          <cell r="AN206">
            <v>40093</v>
          </cell>
          <cell r="AO206">
            <v>124.5</v>
          </cell>
          <cell r="AP206">
            <v>2.8180000000000001</v>
          </cell>
          <cell r="AQ206">
            <v>2.8180000000000001</v>
          </cell>
          <cell r="AU206">
            <v>40093</v>
          </cell>
          <cell r="AV206">
            <v>120.25</v>
          </cell>
          <cell r="AW206">
            <v>3.9009999999999998</v>
          </cell>
          <cell r="AX206">
            <v>3.9009999999999998</v>
          </cell>
          <cell r="AY206">
            <v>40093</v>
          </cell>
          <cell r="AZ206">
            <v>117.702</v>
          </cell>
          <cell r="BA206">
            <v>8.1620000000000008</v>
          </cell>
          <cell r="BB206">
            <v>8.1739999999999995</v>
          </cell>
          <cell r="BC206">
            <v>40093</v>
          </cell>
          <cell r="BD206">
            <v>101.15</v>
          </cell>
          <cell r="BE206">
            <v>1.89</v>
          </cell>
          <cell r="BF206">
            <v>1.89</v>
          </cell>
          <cell r="BG206">
            <v>40093</v>
          </cell>
          <cell r="BH206">
            <v>117.03</v>
          </cell>
          <cell r="BI206">
            <v>5.4809999999999999</v>
          </cell>
          <cell r="BJ206">
            <v>5.5670000000000002</v>
          </cell>
          <cell r="BO206">
            <v>40093</v>
          </cell>
          <cell r="BP206">
            <v>125.32599999999999</v>
          </cell>
          <cell r="BQ206">
            <v>4.407</v>
          </cell>
          <cell r="BR206">
            <v>4.407</v>
          </cell>
          <cell r="BS206">
            <v>40093</v>
          </cell>
          <cell r="BT206">
            <v>116.6</v>
          </cell>
          <cell r="BU206">
            <v>4.6609999999999996</v>
          </cell>
          <cell r="BV206">
            <v>4.6609999999999996</v>
          </cell>
          <cell r="BW206">
            <v>40093</v>
          </cell>
          <cell r="BX206">
            <v>146</v>
          </cell>
          <cell r="BY206">
            <v>5.7859999999999996</v>
          </cell>
          <cell r="BZ206">
            <v>5.7859999999999996</v>
          </cell>
          <cell r="CA206">
            <v>40093</v>
          </cell>
          <cell r="CB206">
            <v>117.25</v>
          </cell>
          <cell r="CC206">
            <v>6.3</v>
          </cell>
          <cell r="CD206">
            <v>6.3</v>
          </cell>
          <cell r="CE206">
            <v>40093</v>
          </cell>
          <cell r="CF206">
            <v>121.419</v>
          </cell>
          <cell r="CG206">
            <v>6.3220000000000001</v>
          </cell>
          <cell r="CH206">
            <v>6.3639999999999999</v>
          </cell>
          <cell r="CI206">
            <v>40093</v>
          </cell>
          <cell r="CJ206">
            <v>92.790999999999997</v>
          </cell>
          <cell r="CK206">
            <v>10.763999999999999</v>
          </cell>
          <cell r="CL206">
            <v>10.797000000000001</v>
          </cell>
          <cell r="CM206">
            <v>40093</v>
          </cell>
          <cell r="CN206">
            <v>166.227</v>
          </cell>
          <cell r="CO206">
            <v>5.9009999999999998</v>
          </cell>
          <cell r="CP206">
            <v>5.9009999999999998</v>
          </cell>
          <cell r="CQ206">
            <v>40093</v>
          </cell>
          <cell r="CR206">
            <v>149.75</v>
          </cell>
          <cell r="CS206">
            <v>6.2789999999999999</v>
          </cell>
          <cell r="CT206">
            <v>6.2789999999999999</v>
          </cell>
          <cell r="CU206">
            <v>40093</v>
          </cell>
          <cell r="CV206">
            <v>116.26300000000001</v>
          </cell>
          <cell r="CW206">
            <v>6.149</v>
          </cell>
          <cell r="CX206">
            <v>6.1820000000000004</v>
          </cell>
          <cell r="CY206">
            <v>40093</v>
          </cell>
          <cell r="CZ206">
            <v>116.5</v>
          </cell>
          <cell r="DA206">
            <v>5.1440000000000001</v>
          </cell>
          <cell r="DB206">
            <v>5.1440000000000001</v>
          </cell>
        </row>
        <row r="207">
          <cell r="D207">
            <v>40094</v>
          </cell>
          <cell r="E207" t="str">
            <v>#N/A N.A.</v>
          </cell>
          <cell r="F207" t="str">
            <v>#N/A N.A.</v>
          </cell>
          <cell r="G207" t="str">
            <v>#N/A N.A.</v>
          </cell>
          <cell r="H207">
            <v>40094</v>
          </cell>
          <cell r="I207" t="str">
            <v>#N/A N.A.</v>
          </cell>
          <cell r="J207" t="str">
            <v>#N/A N.A.</v>
          </cell>
          <cell r="K207" t="str">
            <v>#N/A N.A.</v>
          </cell>
          <cell r="L207">
            <v>40094</v>
          </cell>
          <cell r="M207" t="str">
            <v>#N/A N.A.</v>
          </cell>
          <cell r="N207" t="str">
            <v>#N/A N.A.</v>
          </cell>
          <cell r="O207" t="str">
            <v>#N/A N.A.</v>
          </cell>
          <cell r="P207">
            <v>40094</v>
          </cell>
          <cell r="Q207">
            <v>100.125</v>
          </cell>
          <cell r="R207">
            <v>-33.58</v>
          </cell>
          <cell r="S207">
            <v>52.280999999999999</v>
          </cell>
          <cell r="T207">
            <v>40094</v>
          </cell>
          <cell r="U207">
            <v>102.1356</v>
          </cell>
          <cell r="V207">
            <v>5.5750000000000002</v>
          </cell>
          <cell r="W207">
            <v>5.625</v>
          </cell>
          <cell r="X207">
            <v>40094</v>
          </cell>
          <cell r="Y207">
            <v>106.6</v>
          </cell>
          <cell r="Z207">
            <v>1.4470000000000001</v>
          </cell>
          <cell r="AA207">
            <v>1.4470000000000001</v>
          </cell>
          <cell r="AB207">
            <v>40094</v>
          </cell>
          <cell r="AC207">
            <v>107.059</v>
          </cell>
          <cell r="AD207">
            <v>4.7720000000000002</v>
          </cell>
          <cell r="AE207">
            <v>4.8970000000000002</v>
          </cell>
          <cell r="AF207">
            <v>40094</v>
          </cell>
          <cell r="AG207">
            <v>114.447</v>
          </cell>
          <cell r="AH207">
            <v>2.3439999999999999</v>
          </cell>
          <cell r="AI207">
            <v>2.464</v>
          </cell>
          <cell r="AJ207">
            <v>40094</v>
          </cell>
          <cell r="AK207">
            <v>118</v>
          </cell>
          <cell r="AL207">
            <v>1.8780000000000001</v>
          </cell>
          <cell r="AM207">
            <v>1.8780000000000001</v>
          </cell>
          <cell r="AN207">
            <v>40094</v>
          </cell>
          <cell r="AO207">
            <v>124.65</v>
          </cell>
          <cell r="AP207">
            <v>2.77</v>
          </cell>
          <cell r="AQ207">
            <v>2.77</v>
          </cell>
          <cell r="AU207">
            <v>40094</v>
          </cell>
          <cell r="AV207">
            <v>121</v>
          </cell>
          <cell r="AW207">
            <v>3.7560000000000002</v>
          </cell>
          <cell r="AX207">
            <v>3.7560000000000002</v>
          </cell>
          <cell r="AY207">
            <v>40094</v>
          </cell>
          <cell r="AZ207">
            <v>117.708</v>
          </cell>
          <cell r="BA207">
            <v>8.16</v>
          </cell>
          <cell r="BB207">
            <v>8.1720000000000006</v>
          </cell>
          <cell r="BC207">
            <v>40094</v>
          </cell>
          <cell r="BD207">
            <v>101</v>
          </cell>
          <cell r="BE207">
            <v>1.9159999999999999</v>
          </cell>
          <cell r="BF207">
            <v>1.9159999999999999</v>
          </cell>
          <cell r="BG207">
            <v>40094</v>
          </cell>
          <cell r="BH207">
            <v>116.956</v>
          </cell>
          <cell r="BI207">
            <v>5.4930000000000003</v>
          </cell>
          <cell r="BJ207">
            <v>5.5789999999999997</v>
          </cell>
          <cell r="BO207">
            <v>40094</v>
          </cell>
          <cell r="BP207">
            <v>125.742</v>
          </cell>
          <cell r="BQ207">
            <v>4.3449999999999998</v>
          </cell>
          <cell r="BR207">
            <v>4.3449999999999998</v>
          </cell>
          <cell r="BS207">
            <v>40094</v>
          </cell>
          <cell r="BT207">
            <v>117</v>
          </cell>
          <cell r="BU207">
            <v>4.601</v>
          </cell>
          <cell r="BV207">
            <v>4.601</v>
          </cell>
          <cell r="BW207">
            <v>40094</v>
          </cell>
          <cell r="BX207">
            <v>148</v>
          </cell>
          <cell r="BY207">
            <v>5.585</v>
          </cell>
          <cell r="BZ207">
            <v>5.585</v>
          </cell>
          <cell r="CA207">
            <v>40094</v>
          </cell>
          <cell r="CB207">
            <v>123</v>
          </cell>
          <cell r="CC207">
            <v>5.7720000000000002</v>
          </cell>
          <cell r="CD207">
            <v>5.7720000000000002</v>
          </cell>
          <cell r="CE207">
            <v>40094</v>
          </cell>
          <cell r="CF207">
            <v>122.2</v>
          </cell>
          <cell r="CG207">
            <v>6.2569999999999997</v>
          </cell>
          <cell r="CH207">
            <v>6.2990000000000004</v>
          </cell>
          <cell r="CI207">
            <v>40094</v>
          </cell>
          <cell r="CJ207">
            <v>92.790999999999997</v>
          </cell>
          <cell r="CK207">
            <v>10.763999999999999</v>
          </cell>
          <cell r="CL207">
            <v>10.797000000000001</v>
          </cell>
          <cell r="CM207">
            <v>40094</v>
          </cell>
          <cell r="CN207">
            <v>166.934</v>
          </cell>
          <cell r="CO207">
            <v>5.8579999999999997</v>
          </cell>
          <cell r="CP207">
            <v>5.8579999999999997</v>
          </cell>
          <cell r="CQ207">
            <v>40094</v>
          </cell>
          <cell r="CR207">
            <v>147</v>
          </cell>
          <cell r="CS207">
            <v>6.4470000000000001</v>
          </cell>
          <cell r="CT207">
            <v>6.4470000000000001</v>
          </cell>
          <cell r="CU207">
            <v>40094</v>
          </cell>
          <cell r="CV207">
            <v>117.764</v>
          </cell>
          <cell r="CW207">
            <v>6.0490000000000004</v>
          </cell>
          <cell r="CX207">
            <v>6.077</v>
          </cell>
          <cell r="CY207">
            <v>40094</v>
          </cell>
          <cell r="CZ207">
            <v>117</v>
          </cell>
          <cell r="DA207">
            <v>5.0819999999999999</v>
          </cell>
          <cell r="DB207">
            <v>5.0819999999999999</v>
          </cell>
        </row>
        <row r="208">
          <cell r="D208">
            <v>40095</v>
          </cell>
          <cell r="E208" t="str">
            <v>#N/A N.A.</v>
          </cell>
          <cell r="F208" t="str">
            <v>#N/A N.A.</v>
          </cell>
          <cell r="G208" t="str">
            <v>#N/A N.A.</v>
          </cell>
          <cell r="H208">
            <v>40095</v>
          </cell>
          <cell r="I208" t="str">
            <v>#N/A N.A.</v>
          </cell>
          <cell r="J208" t="str">
            <v>#N/A N.A.</v>
          </cell>
          <cell r="K208" t="str">
            <v>#N/A N.A.</v>
          </cell>
          <cell r="L208">
            <v>40095</v>
          </cell>
          <cell r="M208" t="str">
            <v>#N/A N.A.</v>
          </cell>
          <cell r="N208" t="str">
            <v>#N/A N.A.</v>
          </cell>
          <cell r="O208" t="str">
            <v>#N/A N.A.</v>
          </cell>
          <cell r="P208">
            <v>40095</v>
          </cell>
          <cell r="Q208">
            <v>100.125</v>
          </cell>
          <cell r="R208">
            <v>-33.58</v>
          </cell>
          <cell r="S208">
            <v>52.280999999999999</v>
          </cell>
          <cell r="T208">
            <v>40095</v>
          </cell>
          <cell r="U208">
            <v>102.17529999999999</v>
          </cell>
          <cell r="V208">
            <v>5.4370000000000003</v>
          </cell>
          <cell r="W208">
            <v>5.4870000000000001</v>
          </cell>
          <cell r="X208">
            <v>40095</v>
          </cell>
          <cell r="Y208">
            <v>107.5</v>
          </cell>
          <cell r="Z208">
            <v>0.255</v>
          </cell>
          <cell r="AA208">
            <v>0.255</v>
          </cell>
          <cell r="AB208">
            <v>40095</v>
          </cell>
          <cell r="AC208">
            <v>106.97799999999999</v>
          </cell>
          <cell r="AD208">
            <v>4.8179999999999996</v>
          </cell>
          <cell r="AE208">
            <v>4.9429999999999996</v>
          </cell>
          <cell r="AF208">
            <v>40095</v>
          </cell>
          <cell r="AG208">
            <v>114.42400000000001</v>
          </cell>
          <cell r="AH208">
            <v>2.343</v>
          </cell>
          <cell r="AI208">
            <v>2.4420000000000002</v>
          </cell>
          <cell r="AJ208">
            <v>40095</v>
          </cell>
          <cell r="AK208">
            <v>118.2</v>
          </cell>
          <cell r="AL208">
            <v>1.788</v>
          </cell>
          <cell r="AM208">
            <v>1.788</v>
          </cell>
          <cell r="AN208">
            <v>40095</v>
          </cell>
          <cell r="AO208">
            <v>125</v>
          </cell>
          <cell r="AP208">
            <v>2.6659999999999999</v>
          </cell>
          <cell r="AQ208">
            <v>2.6659999999999999</v>
          </cell>
          <cell r="AU208">
            <v>40095</v>
          </cell>
          <cell r="AV208">
            <v>120.964</v>
          </cell>
          <cell r="AW208">
            <v>3.7610000000000001</v>
          </cell>
          <cell r="AX208">
            <v>3.7610000000000001</v>
          </cell>
          <cell r="AY208">
            <v>40095</v>
          </cell>
          <cell r="AZ208">
            <v>117.67700000000001</v>
          </cell>
          <cell r="BA208">
            <v>8.1649999999999991</v>
          </cell>
          <cell r="BB208">
            <v>8.1769999999999996</v>
          </cell>
          <cell r="BC208">
            <v>40095</v>
          </cell>
          <cell r="BD208">
            <v>101.7</v>
          </cell>
          <cell r="BE208">
            <v>1.796</v>
          </cell>
          <cell r="BF208">
            <v>1.796</v>
          </cell>
          <cell r="BG208">
            <v>40095</v>
          </cell>
          <cell r="BH208">
            <v>120</v>
          </cell>
          <cell r="BI208">
            <v>4.9770000000000003</v>
          </cell>
          <cell r="BJ208">
            <v>5.0609999999999999</v>
          </cell>
          <cell r="BO208">
            <v>40095</v>
          </cell>
          <cell r="BP208">
            <v>126.379</v>
          </cell>
          <cell r="BQ208">
            <v>4.2510000000000003</v>
          </cell>
          <cell r="BR208">
            <v>4.2510000000000003</v>
          </cell>
          <cell r="BS208">
            <v>40095</v>
          </cell>
          <cell r="BT208">
            <v>117.16500000000001</v>
          </cell>
          <cell r="BU208">
            <v>4.5759999999999996</v>
          </cell>
          <cell r="BV208">
            <v>4.5759999999999996</v>
          </cell>
          <cell r="BW208">
            <v>40095</v>
          </cell>
          <cell r="BX208">
            <v>150.75</v>
          </cell>
          <cell r="BY208">
            <v>5.3150000000000004</v>
          </cell>
          <cell r="BZ208">
            <v>5.3150000000000004</v>
          </cell>
          <cell r="CA208">
            <v>40095</v>
          </cell>
          <cell r="CB208">
            <v>124.563</v>
          </cell>
          <cell r="CC208">
            <v>5.6340000000000003</v>
          </cell>
          <cell r="CD208">
            <v>5.6340000000000003</v>
          </cell>
          <cell r="CE208">
            <v>40095</v>
          </cell>
          <cell r="CF208">
            <v>123.71299999999999</v>
          </cell>
          <cell r="CG208">
            <v>6.133</v>
          </cell>
          <cell r="CH208">
            <v>6.1740000000000004</v>
          </cell>
          <cell r="CI208">
            <v>40095</v>
          </cell>
          <cell r="CJ208">
            <v>92.790999999999997</v>
          </cell>
          <cell r="CK208">
            <v>10.763999999999999</v>
          </cell>
          <cell r="CL208">
            <v>10.797000000000001</v>
          </cell>
          <cell r="CM208">
            <v>40095</v>
          </cell>
          <cell r="CN208">
            <v>169.32</v>
          </cell>
          <cell r="CO208">
            <v>5.7119999999999997</v>
          </cell>
          <cell r="CP208">
            <v>5.7119999999999997</v>
          </cell>
          <cell r="CQ208">
            <v>40095</v>
          </cell>
          <cell r="CR208">
            <v>150</v>
          </cell>
          <cell r="CS208">
            <v>6.2640000000000002</v>
          </cell>
          <cell r="CT208">
            <v>6.2640000000000002</v>
          </cell>
          <cell r="CU208">
            <v>40095</v>
          </cell>
          <cell r="CV208">
            <v>119.197</v>
          </cell>
          <cell r="CW208">
            <v>5.9559999999999995</v>
          </cell>
          <cell r="CX208">
            <v>5.9829999999999997</v>
          </cell>
          <cell r="CY208">
            <v>40095</v>
          </cell>
          <cell r="CZ208">
            <v>117.75</v>
          </cell>
          <cell r="DA208">
            <v>4.99</v>
          </cell>
          <cell r="DB208">
            <v>4.99</v>
          </cell>
        </row>
        <row r="209">
          <cell r="D209">
            <v>40096</v>
          </cell>
          <cell r="E209" t="str">
            <v>#N/A N.A.</v>
          </cell>
          <cell r="F209" t="str">
            <v>#N/A N.A.</v>
          </cell>
          <cell r="G209" t="str">
            <v>#N/A N.A.</v>
          </cell>
          <cell r="H209">
            <v>40096</v>
          </cell>
          <cell r="I209" t="str">
            <v>#N/A N.A.</v>
          </cell>
          <cell r="J209" t="str">
            <v>#N/A N.A.</v>
          </cell>
          <cell r="K209" t="str">
            <v>#N/A N.A.</v>
          </cell>
          <cell r="L209">
            <v>40096</v>
          </cell>
          <cell r="M209" t="str">
            <v>#N/A N.A.</v>
          </cell>
          <cell r="N209" t="str">
            <v>#N/A N.A.</v>
          </cell>
          <cell r="O209" t="str">
            <v>#N/A N.A.</v>
          </cell>
          <cell r="P209">
            <v>40096</v>
          </cell>
          <cell r="Q209">
            <v>100.125</v>
          </cell>
          <cell r="R209">
            <v>-33.58</v>
          </cell>
          <cell r="S209">
            <v>52.280999999999999</v>
          </cell>
          <cell r="T209">
            <v>40096</v>
          </cell>
          <cell r="U209">
            <v>102.17529999999999</v>
          </cell>
          <cell r="V209">
            <v>5.4370000000000003</v>
          </cell>
          <cell r="W209">
            <v>5.4870000000000001</v>
          </cell>
          <cell r="X209">
            <v>40096</v>
          </cell>
          <cell r="Y209">
            <v>107.5</v>
          </cell>
          <cell r="Z209">
            <v>0.255</v>
          </cell>
          <cell r="AA209">
            <v>0.255</v>
          </cell>
          <cell r="AB209">
            <v>40096</v>
          </cell>
          <cell r="AC209">
            <v>106.97799999999999</v>
          </cell>
          <cell r="AD209">
            <v>4.8179999999999996</v>
          </cell>
          <cell r="AE209">
            <v>4.9429999999999996</v>
          </cell>
          <cell r="AF209">
            <v>40096</v>
          </cell>
          <cell r="AG209">
            <v>114.42400000000001</v>
          </cell>
          <cell r="AH209">
            <v>2.343</v>
          </cell>
          <cell r="AI209">
            <v>2.4420000000000002</v>
          </cell>
          <cell r="AJ209">
            <v>40096</v>
          </cell>
          <cell r="AK209">
            <v>118.2</v>
          </cell>
          <cell r="AL209">
            <v>1.788</v>
          </cell>
          <cell r="AM209">
            <v>1.788</v>
          </cell>
          <cell r="AN209">
            <v>40096</v>
          </cell>
          <cell r="AO209">
            <v>125</v>
          </cell>
          <cell r="AP209">
            <v>2.6659999999999999</v>
          </cell>
          <cell r="AQ209">
            <v>2.6659999999999999</v>
          </cell>
          <cell r="AU209">
            <v>40096</v>
          </cell>
          <cell r="AV209">
            <v>120.964</v>
          </cell>
          <cell r="AW209">
            <v>3.7610000000000001</v>
          </cell>
          <cell r="AX209">
            <v>3.7610000000000001</v>
          </cell>
          <cell r="AY209">
            <v>40096</v>
          </cell>
          <cell r="AZ209">
            <v>117.67700000000001</v>
          </cell>
          <cell r="BA209">
            <v>8.1649999999999991</v>
          </cell>
          <cell r="BB209">
            <v>8.1769999999999996</v>
          </cell>
          <cell r="BC209">
            <v>40096</v>
          </cell>
          <cell r="BD209">
            <v>101.7</v>
          </cell>
          <cell r="BE209">
            <v>1.796</v>
          </cell>
          <cell r="BF209">
            <v>1.796</v>
          </cell>
          <cell r="BG209">
            <v>40096</v>
          </cell>
          <cell r="BH209">
            <v>120</v>
          </cell>
          <cell r="BI209">
            <v>4.9770000000000003</v>
          </cell>
          <cell r="BJ209">
            <v>5.0609999999999999</v>
          </cell>
          <cell r="BO209">
            <v>40096</v>
          </cell>
          <cell r="BP209">
            <v>126.379</v>
          </cell>
          <cell r="BQ209">
            <v>4.2510000000000003</v>
          </cell>
          <cell r="BR209">
            <v>4.2510000000000003</v>
          </cell>
          <cell r="BS209">
            <v>40096</v>
          </cell>
          <cell r="BT209">
            <v>117.16500000000001</v>
          </cell>
          <cell r="BU209">
            <v>4.5759999999999996</v>
          </cell>
          <cell r="BV209">
            <v>4.5759999999999996</v>
          </cell>
          <cell r="BW209">
            <v>40096</v>
          </cell>
          <cell r="BX209">
            <v>150.75</v>
          </cell>
          <cell r="BY209">
            <v>5.3150000000000004</v>
          </cell>
          <cell r="BZ209">
            <v>5.3150000000000004</v>
          </cell>
          <cell r="CA209">
            <v>40096</v>
          </cell>
          <cell r="CB209">
            <v>124.563</v>
          </cell>
          <cell r="CC209">
            <v>5.6340000000000003</v>
          </cell>
          <cell r="CD209">
            <v>5.6340000000000003</v>
          </cell>
          <cell r="CE209">
            <v>40096</v>
          </cell>
          <cell r="CF209">
            <v>123.71299999999999</v>
          </cell>
          <cell r="CG209">
            <v>6.133</v>
          </cell>
          <cell r="CH209">
            <v>6.1740000000000004</v>
          </cell>
          <cell r="CI209">
            <v>40096</v>
          </cell>
          <cell r="CJ209">
            <v>92.790999999999997</v>
          </cell>
          <cell r="CK209">
            <v>10.763999999999999</v>
          </cell>
          <cell r="CL209">
            <v>10.797000000000001</v>
          </cell>
          <cell r="CM209">
            <v>40096</v>
          </cell>
          <cell r="CN209">
            <v>169.32</v>
          </cell>
          <cell r="CO209">
            <v>5.7119999999999997</v>
          </cell>
          <cell r="CP209">
            <v>5.7119999999999997</v>
          </cell>
          <cell r="CQ209">
            <v>40096</v>
          </cell>
          <cell r="CR209">
            <v>150</v>
          </cell>
          <cell r="CS209">
            <v>6.2640000000000002</v>
          </cell>
          <cell r="CT209">
            <v>6.2640000000000002</v>
          </cell>
          <cell r="CU209">
            <v>40096</v>
          </cell>
          <cell r="CV209">
            <v>119.197</v>
          </cell>
          <cell r="CW209">
            <v>5.9559999999999995</v>
          </cell>
          <cell r="CX209">
            <v>5.9829999999999997</v>
          </cell>
          <cell r="CY209">
            <v>40096</v>
          </cell>
          <cell r="CZ209">
            <v>117.75</v>
          </cell>
          <cell r="DA209">
            <v>4.99</v>
          </cell>
          <cell r="DB209">
            <v>4.99</v>
          </cell>
        </row>
        <row r="210">
          <cell r="D210">
            <v>40097</v>
          </cell>
          <cell r="E210" t="str">
            <v>#N/A N.A.</v>
          </cell>
          <cell r="F210" t="str">
            <v>#N/A N.A.</v>
          </cell>
          <cell r="G210" t="str">
            <v>#N/A N.A.</v>
          </cell>
          <cell r="H210">
            <v>40097</v>
          </cell>
          <cell r="I210" t="str">
            <v>#N/A N.A.</v>
          </cell>
          <cell r="J210" t="str">
            <v>#N/A N.A.</v>
          </cell>
          <cell r="K210" t="str">
            <v>#N/A N.A.</v>
          </cell>
          <cell r="L210">
            <v>40097</v>
          </cell>
          <cell r="M210" t="str">
            <v>#N/A N.A.</v>
          </cell>
          <cell r="N210" t="str">
            <v>#N/A N.A.</v>
          </cell>
          <cell r="O210" t="str">
            <v>#N/A N.A.</v>
          </cell>
          <cell r="P210">
            <v>40097</v>
          </cell>
          <cell r="Q210">
            <v>100.125</v>
          </cell>
          <cell r="R210">
            <v>-33.58</v>
          </cell>
          <cell r="S210">
            <v>52.280999999999999</v>
          </cell>
          <cell r="T210">
            <v>40097</v>
          </cell>
          <cell r="U210">
            <v>102.17529999999999</v>
          </cell>
          <cell r="V210">
            <v>5.4370000000000003</v>
          </cell>
          <cell r="W210">
            <v>5.4870000000000001</v>
          </cell>
          <cell r="X210">
            <v>40097</v>
          </cell>
          <cell r="Y210">
            <v>107.5</v>
          </cell>
          <cell r="Z210">
            <v>0.255</v>
          </cell>
          <cell r="AA210">
            <v>0.255</v>
          </cell>
          <cell r="AB210">
            <v>40097</v>
          </cell>
          <cell r="AC210">
            <v>106.97799999999999</v>
          </cell>
          <cell r="AD210">
            <v>4.8179999999999996</v>
          </cell>
          <cell r="AE210">
            <v>4.9429999999999996</v>
          </cell>
          <cell r="AF210">
            <v>40097</v>
          </cell>
          <cell r="AG210">
            <v>114.42400000000001</v>
          </cell>
          <cell r="AH210">
            <v>2.343</v>
          </cell>
          <cell r="AI210">
            <v>2.4420000000000002</v>
          </cell>
          <cell r="AJ210">
            <v>40097</v>
          </cell>
          <cell r="AK210">
            <v>118.2</v>
          </cell>
          <cell r="AL210">
            <v>1.788</v>
          </cell>
          <cell r="AM210">
            <v>1.788</v>
          </cell>
          <cell r="AN210">
            <v>40097</v>
          </cell>
          <cell r="AO210">
            <v>125</v>
          </cell>
          <cell r="AP210">
            <v>2.6659999999999999</v>
          </cell>
          <cell r="AQ210">
            <v>2.6659999999999999</v>
          </cell>
          <cell r="AU210">
            <v>40097</v>
          </cell>
          <cell r="AV210">
            <v>120.964</v>
          </cell>
          <cell r="AW210">
            <v>3.7610000000000001</v>
          </cell>
          <cell r="AX210">
            <v>3.7610000000000001</v>
          </cell>
          <cell r="AY210">
            <v>40097</v>
          </cell>
          <cell r="AZ210">
            <v>117.67700000000001</v>
          </cell>
          <cell r="BA210">
            <v>8.1649999999999991</v>
          </cell>
          <cell r="BB210">
            <v>8.1769999999999996</v>
          </cell>
          <cell r="BC210">
            <v>40097</v>
          </cell>
          <cell r="BD210">
            <v>101.7</v>
          </cell>
          <cell r="BE210">
            <v>1.796</v>
          </cell>
          <cell r="BF210">
            <v>1.796</v>
          </cell>
          <cell r="BG210">
            <v>40097</v>
          </cell>
          <cell r="BH210">
            <v>120</v>
          </cell>
          <cell r="BI210">
            <v>4.9770000000000003</v>
          </cell>
          <cell r="BJ210">
            <v>5.0609999999999999</v>
          </cell>
          <cell r="BO210">
            <v>40097</v>
          </cell>
          <cell r="BP210">
            <v>126.379</v>
          </cell>
          <cell r="BQ210">
            <v>4.2510000000000003</v>
          </cell>
          <cell r="BR210">
            <v>4.2510000000000003</v>
          </cell>
          <cell r="BS210">
            <v>40097</v>
          </cell>
          <cell r="BT210">
            <v>117.16500000000001</v>
          </cell>
          <cell r="BU210">
            <v>4.5759999999999996</v>
          </cell>
          <cell r="BV210">
            <v>4.5759999999999996</v>
          </cell>
          <cell r="BW210">
            <v>40097</v>
          </cell>
          <cell r="BX210">
            <v>150.75</v>
          </cell>
          <cell r="BY210">
            <v>5.3150000000000004</v>
          </cell>
          <cell r="BZ210">
            <v>5.3150000000000004</v>
          </cell>
          <cell r="CA210">
            <v>40097</v>
          </cell>
          <cell r="CB210">
            <v>124.563</v>
          </cell>
          <cell r="CC210">
            <v>5.6340000000000003</v>
          </cell>
          <cell r="CD210">
            <v>5.6340000000000003</v>
          </cell>
          <cell r="CE210">
            <v>40097</v>
          </cell>
          <cell r="CF210">
            <v>123.71299999999999</v>
          </cell>
          <cell r="CG210">
            <v>6.133</v>
          </cell>
          <cell r="CH210">
            <v>6.1740000000000004</v>
          </cell>
          <cell r="CI210">
            <v>40097</v>
          </cell>
          <cell r="CJ210">
            <v>92.790999999999997</v>
          </cell>
          <cell r="CK210">
            <v>10.763999999999999</v>
          </cell>
          <cell r="CL210">
            <v>10.797000000000001</v>
          </cell>
          <cell r="CM210">
            <v>40097</v>
          </cell>
          <cell r="CN210">
            <v>169.32</v>
          </cell>
          <cell r="CO210">
            <v>5.7119999999999997</v>
          </cell>
          <cell r="CP210">
            <v>5.7119999999999997</v>
          </cell>
          <cell r="CQ210">
            <v>40097</v>
          </cell>
          <cell r="CR210">
            <v>150</v>
          </cell>
          <cell r="CS210">
            <v>6.2640000000000002</v>
          </cell>
          <cell r="CT210">
            <v>6.2640000000000002</v>
          </cell>
          <cell r="CU210">
            <v>40097</v>
          </cell>
          <cell r="CV210">
            <v>119.197</v>
          </cell>
          <cell r="CW210">
            <v>5.9559999999999995</v>
          </cell>
          <cell r="CX210">
            <v>5.9829999999999997</v>
          </cell>
          <cell r="CY210">
            <v>40097</v>
          </cell>
          <cell r="CZ210">
            <v>117.75</v>
          </cell>
          <cell r="DA210">
            <v>4.99</v>
          </cell>
          <cell r="DB210">
            <v>4.99</v>
          </cell>
        </row>
        <row r="211">
          <cell r="D211">
            <v>40098</v>
          </cell>
          <cell r="E211" t="str">
            <v>#N/A N.A.</v>
          </cell>
          <cell r="F211" t="str">
            <v>#N/A N.A.</v>
          </cell>
          <cell r="G211" t="str">
            <v>#N/A N.A.</v>
          </cell>
          <cell r="H211">
            <v>40098</v>
          </cell>
          <cell r="I211" t="str">
            <v>#N/A N.A.</v>
          </cell>
          <cell r="J211" t="str">
            <v>#N/A N.A.</v>
          </cell>
          <cell r="K211" t="str">
            <v>#N/A N.A.</v>
          </cell>
          <cell r="L211">
            <v>40098</v>
          </cell>
          <cell r="M211" t="str">
            <v>#N/A N.A.</v>
          </cell>
          <cell r="N211" t="str">
            <v>#N/A N.A.</v>
          </cell>
          <cell r="O211" t="str">
            <v>#N/A N.A.</v>
          </cell>
          <cell r="P211">
            <v>40098</v>
          </cell>
          <cell r="Q211">
            <v>100.125</v>
          </cell>
          <cell r="R211">
            <v>-33.58</v>
          </cell>
          <cell r="S211">
            <v>52.280999999999999</v>
          </cell>
          <cell r="T211">
            <v>40098</v>
          </cell>
          <cell r="U211">
            <v>102.17529999999999</v>
          </cell>
          <cell r="V211">
            <v>5.4370000000000003</v>
          </cell>
          <cell r="W211">
            <v>5.4870000000000001</v>
          </cell>
          <cell r="X211">
            <v>40098</v>
          </cell>
          <cell r="Y211">
            <v>107.5</v>
          </cell>
          <cell r="Z211">
            <v>0.255</v>
          </cell>
          <cell r="AA211">
            <v>0.255</v>
          </cell>
          <cell r="AB211">
            <v>40098</v>
          </cell>
          <cell r="AC211">
            <v>108.66800000000001</v>
          </cell>
          <cell r="AD211">
            <v>3.69</v>
          </cell>
          <cell r="AE211">
            <v>3.8140000000000001</v>
          </cell>
          <cell r="AF211">
            <v>40098</v>
          </cell>
          <cell r="AG211">
            <v>114.42400000000001</v>
          </cell>
          <cell r="AH211">
            <v>2.33</v>
          </cell>
          <cell r="AI211">
            <v>2.4289999999999998</v>
          </cell>
          <cell r="AJ211">
            <v>40098</v>
          </cell>
          <cell r="AK211">
            <v>118.2</v>
          </cell>
          <cell r="AL211">
            <v>1.788</v>
          </cell>
          <cell r="AM211">
            <v>1.788</v>
          </cell>
          <cell r="AN211">
            <v>40098</v>
          </cell>
          <cell r="AO211">
            <v>125</v>
          </cell>
          <cell r="AP211">
            <v>2.6659999999999999</v>
          </cell>
          <cell r="AQ211">
            <v>2.6659999999999999</v>
          </cell>
          <cell r="AU211">
            <v>40098</v>
          </cell>
          <cell r="AV211">
            <v>120.964</v>
          </cell>
          <cell r="AW211">
            <v>3.7610000000000001</v>
          </cell>
          <cell r="AX211">
            <v>3.7610000000000001</v>
          </cell>
          <cell r="AY211">
            <v>40098</v>
          </cell>
          <cell r="AZ211">
            <v>117.67700000000001</v>
          </cell>
          <cell r="BA211">
            <v>8.1649999999999991</v>
          </cell>
          <cell r="BB211">
            <v>8.1769999999999996</v>
          </cell>
          <cell r="BC211">
            <v>40098</v>
          </cell>
          <cell r="BD211">
            <v>101.7</v>
          </cell>
          <cell r="BE211">
            <v>1.796</v>
          </cell>
          <cell r="BF211">
            <v>1.796</v>
          </cell>
          <cell r="BG211">
            <v>40098</v>
          </cell>
          <cell r="BH211">
            <v>119.175</v>
          </cell>
          <cell r="BI211">
            <v>5.1150000000000002</v>
          </cell>
          <cell r="BJ211">
            <v>5.1989999999999998</v>
          </cell>
          <cell r="BO211">
            <v>40098</v>
          </cell>
          <cell r="BP211">
            <v>126.55800000000001</v>
          </cell>
          <cell r="BQ211">
            <v>4.2249999999999996</v>
          </cell>
          <cell r="BR211">
            <v>4.2249999999999996</v>
          </cell>
          <cell r="BS211">
            <v>40098</v>
          </cell>
          <cell r="BT211">
            <v>117.16500000000001</v>
          </cell>
          <cell r="BU211">
            <v>4.5759999999999996</v>
          </cell>
          <cell r="BV211">
            <v>4.5759999999999996</v>
          </cell>
          <cell r="BW211">
            <v>40098</v>
          </cell>
          <cell r="BX211">
            <v>150.75</v>
          </cell>
          <cell r="BY211">
            <v>5.3150000000000004</v>
          </cell>
          <cell r="BZ211">
            <v>5.3150000000000004</v>
          </cell>
          <cell r="CA211">
            <v>40098</v>
          </cell>
          <cell r="CB211">
            <v>124.563</v>
          </cell>
          <cell r="CC211">
            <v>5.6340000000000003</v>
          </cell>
          <cell r="CD211">
            <v>5.6340000000000003</v>
          </cell>
          <cell r="CE211">
            <v>40098</v>
          </cell>
          <cell r="CF211">
            <v>123</v>
          </cell>
          <cell r="CG211">
            <v>6.1909999999999998</v>
          </cell>
          <cell r="CH211">
            <v>6.2320000000000002</v>
          </cell>
          <cell r="CI211">
            <v>40098</v>
          </cell>
          <cell r="CJ211">
            <v>92.790999999999997</v>
          </cell>
          <cell r="CK211">
            <v>10.763999999999999</v>
          </cell>
          <cell r="CL211">
            <v>10.797000000000001</v>
          </cell>
          <cell r="CM211">
            <v>40098</v>
          </cell>
          <cell r="CN211">
            <v>170.232</v>
          </cell>
          <cell r="CO211">
            <v>5.657</v>
          </cell>
          <cell r="CP211">
            <v>5.657</v>
          </cell>
          <cell r="CQ211">
            <v>40098</v>
          </cell>
          <cell r="CR211">
            <v>150</v>
          </cell>
          <cell r="CS211">
            <v>6.2640000000000002</v>
          </cell>
          <cell r="CT211">
            <v>6.2640000000000002</v>
          </cell>
          <cell r="CU211">
            <v>40098</v>
          </cell>
          <cell r="CV211">
            <v>118.875</v>
          </cell>
          <cell r="CW211">
            <v>5.976</v>
          </cell>
          <cell r="CX211">
            <v>6.0010000000000003</v>
          </cell>
          <cell r="CY211">
            <v>40098</v>
          </cell>
          <cell r="CZ211">
            <v>117.75</v>
          </cell>
          <cell r="DA211">
            <v>4.99</v>
          </cell>
          <cell r="DB211">
            <v>4.99</v>
          </cell>
        </row>
        <row r="212">
          <cell r="D212">
            <v>40099</v>
          </cell>
          <cell r="E212" t="str">
            <v>#N/A N.A.</v>
          </cell>
          <cell r="F212" t="str">
            <v>#N/A N.A.</v>
          </cell>
          <cell r="G212" t="str">
            <v>#N/A N.A.</v>
          </cell>
          <cell r="H212">
            <v>40099</v>
          </cell>
          <cell r="I212" t="str">
            <v>#N/A N.A.</v>
          </cell>
          <cell r="J212" t="str">
            <v>#N/A N.A.</v>
          </cell>
          <cell r="K212" t="str">
            <v>#N/A N.A.</v>
          </cell>
          <cell r="L212">
            <v>40099</v>
          </cell>
          <cell r="M212" t="str">
            <v>#N/A N.A.</v>
          </cell>
          <cell r="N212" t="str">
            <v>#N/A N.A.</v>
          </cell>
          <cell r="O212" t="str">
            <v>#N/A N.A.</v>
          </cell>
          <cell r="P212">
            <v>40099</v>
          </cell>
          <cell r="Q212">
            <v>100.125</v>
          </cell>
          <cell r="R212">
            <v>-33.58</v>
          </cell>
          <cell r="S212">
            <v>52.280999999999999</v>
          </cell>
          <cell r="T212">
            <v>40099</v>
          </cell>
          <cell r="U212">
            <v>102.1567</v>
          </cell>
          <cell r="V212">
            <v>5.4429999999999996</v>
          </cell>
          <cell r="W212">
            <v>5.4930000000000003</v>
          </cell>
          <cell r="X212">
            <v>40099</v>
          </cell>
          <cell r="Y212">
            <v>107.5</v>
          </cell>
          <cell r="Z212">
            <v>0.219</v>
          </cell>
          <cell r="AA212">
            <v>0.219</v>
          </cell>
          <cell r="AB212">
            <v>40099</v>
          </cell>
          <cell r="AC212">
            <v>108.89</v>
          </cell>
          <cell r="AD212">
            <v>3.5329999999999999</v>
          </cell>
          <cell r="AE212">
            <v>3.6549999999999998</v>
          </cell>
          <cell r="AF212">
            <v>40099</v>
          </cell>
          <cell r="AG212">
            <v>114.42400000000001</v>
          </cell>
          <cell r="AH212">
            <v>2.3159999999999998</v>
          </cell>
          <cell r="AI212">
            <v>2.415</v>
          </cell>
          <cell r="AJ212">
            <v>40099</v>
          </cell>
          <cell r="AK212">
            <v>117.5</v>
          </cell>
          <cell r="AL212">
            <v>2.0640000000000001</v>
          </cell>
          <cell r="AM212">
            <v>2.0640000000000001</v>
          </cell>
          <cell r="AN212">
            <v>40099</v>
          </cell>
          <cell r="AO212">
            <v>124.6</v>
          </cell>
          <cell r="AP212">
            <v>2.7730000000000001</v>
          </cell>
          <cell r="AQ212">
            <v>2.7730000000000001</v>
          </cell>
          <cell r="AU212">
            <v>40099</v>
          </cell>
          <cell r="AV212">
            <v>120</v>
          </cell>
          <cell r="AW212">
            <v>3.944</v>
          </cell>
          <cell r="AX212">
            <v>3.944</v>
          </cell>
          <cell r="AY212">
            <v>40099</v>
          </cell>
          <cell r="AZ212">
            <v>117.6</v>
          </cell>
          <cell r="BA212">
            <v>8.1790000000000003</v>
          </cell>
          <cell r="BB212">
            <v>8.1910000000000007</v>
          </cell>
          <cell r="BC212">
            <v>40099</v>
          </cell>
          <cell r="BD212">
            <v>101</v>
          </cell>
          <cell r="BE212">
            <v>1.915</v>
          </cell>
          <cell r="BF212">
            <v>1.915</v>
          </cell>
          <cell r="BG212">
            <v>40099</v>
          </cell>
          <cell r="BH212">
            <v>118.733</v>
          </cell>
          <cell r="BI212">
            <v>5.1879999999999997</v>
          </cell>
          <cell r="BJ212">
            <v>5.2729999999999997</v>
          </cell>
          <cell r="BO212">
            <v>40099</v>
          </cell>
          <cell r="BP212">
            <v>126.351</v>
          </cell>
          <cell r="BQ212">
            <v>4.2539999999999996</v>
          </cell>
          <cell r="BR212">
            <v>4.2539999999999996</v>
          </cell>
          <cell r="BS212">
            <v>40099</v>
          </cell>
          <cell r="BT212">
            <v>115.75</v>
          </cell>
          <cell r="BU212">
            <v>4.7859999999999996</v>
          </cell>
          <cell r="BV212">
            <v>4.7859999999999996</v>
          </cell>
          <cell r="BW212">
            <v>40099</v>
          </cell>
          <cell r="BX212">
            <v>148.25</v>
          </cell>
          <cell r="BY212">
            <v>5.5579999999999998</v>
          </cell>
          <cell r="BZ212">
            <v>5.5579999999999998</v>
          </cell>
          <cell r="CA212">
            <v>40099</v>
          </cell>
          <cell r="CB212">
            <v>123</v>
          </cell>
          <cell r="CC212">
            <v>5.7709999999999999</v>
          </cell>
          <cell r="CD212">
            <v>5.7709999999999999</v>
          </cell>
          <cell r="CE212">
            <v>40099</v>
          </cell>
          <cell r="CF212">
            <v>121.75</v>
          </cell>
          <cell r="CG212">
            <v>6.2939999999999996</v>
          </cell>
          <cell r="CH212">
            <v>6.3360000000000003</v>
          </cell>
          <cell r="CI212">
            <v>40099</v>
          </cell>
          <cell r="CJ212">
            <v>92.790999999999997</v>
          </cell>
          <cell r="CK212">
            <v>10.763999999999999</v>
          </cell>
          <cell r="CL212">
            <v>10.797000000000001</v>
          </cell>
          <cell r="CM212">
            <v>40099</v>
          </cell>
          <cell r="CN212">
            <v>169.006</v>
          </cell>
          <cell r="CO212">
            <v>5.7309999999999999</v>
          </cell>
          <cell r="CP212">
            <v>5.7309999999999999</v>
          </cell>
          <cell r="CQ212">
            <v>40099</v>
          </cell>
          <cell r="CR212">
            <v>150</v>
          </cell>
          <cell r="CS212">
            <v>6.2640000000000002</v>
          </cell>
          <cell r="CT212">
            <v>6.2640000000000002</v>
          </cell>
          <cell r="CU212">
            <v>40099</v>
          </cell>
          <cell r="CV212">
            <v>116.955</v>
          </cell>
          <cell r="CW212">
            <v>6.1020000000000003</v>
          </cell>
          <cell r="CX212">
            <v>6.1289999999999996</v>
          </cell>
          <cell r="CY212">
            <v>40099</v>
          </cell>
          <cell r="CZ212">
            <v>116.655</v>
          </cell>
          <cell r="DA212">
            <v>5.1239999999999997</v>
          </cell>
          <cell r="DB212">
            <v>5.1239999999999997</v>
          </cell>
        </row>
        <row r="213">
          <cell r="D213">
            <v>40100</v>
          </cell>
          <cell r="E213" t="str">
            <v>#N/A N.A.</v>
          </cell>
          <cell r="F213" t="str">
            <v>#N/A N.A.</v>
          </cell>
          <cell r="G213" t="str">
            <v>#N/A N.A.</v>
          </cell>
          <cell r="H213">
            <v>40100</v>
          </cell>
          <cell r="I213" t="str">
            <v>#N/A N.A.</v>
          </cell>
          <cell r="J213" t="str">
            <v>#N/A N.A.</v>
          </cell>
          <cell r="K213" t="str">
            <v>#N/A N.A.</v>
          </cell>
          <cell r="L213">
            <v>40100</v>
          </cell>
          <cell r="M213" t="str">
            <v>#N/A N.A.</v>
          </cell>
          <cell r="N213" t="str">
            <v>#N/A N.A.</v>
          </cell>
          <cell r="O213" t="str">
            <v>#N/A N.A.</v>
          </cell>
          <cell r="P213">
            <v>40100</v>
          </cell>
          <cell r="Q213">
            <v>100.125</v>
          </cell>
          <cell r="R213">
            <v>-33.58</v>
          </cell>
          <cell r="S213">
            <v>52.280999999999999</v>
          </cell>
          <cell r="T213">
            <v>40100</v>
          </cell>
          <cell r="U213">
            <v>102.0652</v>
          </cell>
          <cell r="V213">
            <v>5.5529999999999999</v>
          </cell>
          <cell r="W213">
            <v>5.6029999999999998</v>
          </cell>
          <cell r="X213">
            <v>40100</v>
          </cell>
          <cell r="Y213">
            <v>106</v>
          </cell>
          <cell r="Z213">
            <v>2.077</v>
          </cell>
          <cell r="AA213">
            <v>2.077</v>
          </cell>
          <cell r="AB213">
            <v>40100</v>
          </cell>
          <cell r="AC213">
            <v>108.96299999999999</v>
          </cell>
          <cell r="AD213">
            <v>3.452</v>
          </cell>
          <cell r="AE213">
            <v>3.5739999999999998</v>
          </cell>
          <cell r="AF213">
            <v>40100</v>
          </cell>
          <cell r="AG213">
            <v>114.154</v>
          </cell>
          <cell r="AH213">
            <v>2.4289999999999998</v>
          </cell>
          <cell r="AI213">
            <v>2.528</v>
          </cell>
          <cell r="AJ213">
            <v>40100</v>
          </cell>
          <cell r="AK213">
            <v>117.005</v>
          </cell>
          <cell r="AL213">
            <v>2.242</v>
          </cell>
          <cell r="AM213">
            <v>2.242</v>
          </cell>
          <cell r="AN213">
            <v>40100</v>
          </cell>
          <cell r="AO213">
            <v>123.77</v>
          </cell>
          <cell r="AP213">
            <v>2.992</v>
          </cell>
          <cell r="AQ213">
            <v>2.992</v>
          </cell>
          <cell r="AU213">
            <v>40100</v>
          </cell>
          <cell r="AV213">
            <v>120.16</v>
          </cell>
          <cell r="AW213">
            <v>3.907</v>
          </cell>
          <cell r="AX213">
            <v>3.907</v>
          </cell>
          <cell r="AY213">
            <v>40100</v>
          </cell>
          <cell r="AZ213">
            <v>117.655</v>
          </cell>
          <cell r="BA213">
            <v>8.1649999999999991</v>
          </cell>
          <cell r="BB213">
            <v>8.1769999999999996</v>
          </cell>
          <cell r="BC213">
            <v>40100</v>
          </cell>
          <cell r="BD213">
            <v>100.25</v>
          </cell>
          <cell r="BE213">
            <v>2.0430000000000001</v>
          </cell>
          <cell r="BF213">
            <v>2.0430000000000001</v>
          </cell>
          <cell r="BG213">
            <v>40100</v>
          </cell>
          <cell r="BH213">
            <v>118.18300000000001</v>
          </cell>
          <cell r="BI213">
            <v>5.2780000000000005</v>
          </cell>
          <cell r="BJ213">
            <v>5.3629999999999995</v>
          </cell>
          <cell r="BO213">
            <v>40100</v>
          </cell>
          <cell r="BP213">
            <v>125.833</v>
          </cell>
          <cell r="BQ213">
            <v>4.3250000000000002</v>
          </cell>
          <cell r="BR213">
            <v>4.3250000000000002</v>
          </cell>
          <cell r="BS213">
            <v>40100</v>
          </cell>
          <cell r="BT213">
            <v>115.5</v>
          </cell>
          <cell r="BU213">
            <v>4.8209999999999997</v>
          </cell>
          <cell r="BV213">
            <v>4.8209999999999997</v>
          </cell>
          <cell r="BW213">
            <v>40100</v>
          </cell>
          <cell r="BX213">
            <v>148</v>
          </cell>
          <cell r="BY213">
            <v>5.58</v>
          </cell>
          <cell r="BZ213">
            <v>5.58</v>
          </cell>
          <cell r="CA213">
            <v>40100</v>
          </cell>
          <cell r="CB213">
            <v>122.25</v>
          </cell>
          <cell r="CC213">
            <v>5.8380000000000001</v>
          </cell>
          <cell r="CD213">
            <v>5.8380000000000001</v>
          </cell>
          <cell r="CE213">
            <v>40100</v>
          </cell>
          <cell r="CF213">
            <v>121.25</v>
          </cell>
          <cell r="CG213">
            <v>6.335</v>
          </cell>
          <cell r="CH213">
            <v>6.3769999999999998</v>
          </cell>
          <cell r="CI213">
            <v>40100</v>
          </cell>
          <cell r="CJ213">
            <v>92.790999999999997</v>
          </cell>
          <cell r="CK213">
            <v>10.763999999999999</v>
          </cell>
          <cell r="CL213">
            <v>10.797000000000001</v>
          </cell>
          <cell r="CM213">
            <v>40100</v>
          </cell>
          <cell r="CN213">
            <v>170.30199999999999</v>
          </cell>
          <cell r="CO213">
            <v>5.6520000000000001</v>
          </cell>
          <cell r="CP213">
            <v>5.6520000000000001</v>
          </cell>
          <cell r="CQ213">
            <v>40100</v>
          </cell>
          <cell r="CR213">
            <v>150</v>
          </cell>
          <cell r="CS213">
            <v>6.2629999999999999</v>
          </cell>
          <cell r="CT213">
            <v>6.2629999999999999</v>
          </cell>
          <cell r="CU213">
            <v>40100</v>
          </cell>
          <cell r="CV213">
            <v>115.75</v>
          </cell>
          <cell r="CW213">
            <v>6.1829999999999998</v>
          </cell>
          <cell r="CX213">
            <v>6.2110000000000003</v>
          </cell>
          <cell r="CY213">
            <v>40100</v>
          </cell>
          <cell r="CZ213">
            <v>114.25</v>
          </cell>
          <cell r="DA213">
            <v>5.4210000000000003</v>
          </cell>
          <cell r="DB213">
            <v>5.4210000000000003</v>
          </cell>
        </row>
        <row r="214">
          <cell r="D214">
            <v>40101</v>
          </cell>
          <cell r="E214" t="str">
            <v>#N/A N.A.</v>
          </cell>
          <cell r="F214" t="str">
            <v>#N/A N.A.</v>
          </cell>
          <cell r="G214" t="str">
            <v>#N/A N.A.</v>
          </cell>
          <cell r="H214">
            <v>40101</v>
          </cell>
          <cell r="I214" t="str">
            <v>#N/A N.A.</v>
          </cell>
          <cell r="J214" t="str">
            <v>#N/A N.A.</v>
          </cell>
          <cell r="K214" t="str">
            <v>#N/A N.A.</v>
          </cell>
          <cell r="L214">
            <v>40101</v>
          </cell>
          <cell r="M214" t="str">
            <v>#N/A N.A.</v>
          </cell>
          <cell r="N214" t="str">
            <v>#N/A N.A.</v>
          </cell>
          <cell r="O214" t="str">
            <v>#N/A N.A.</v>
          </cell>
          <cell r="P214">
            <v>40101</v>
          </cell>
          <cell r="Q214">
            <v>100.125</v>
          </cell>
          <cell r="R214">
            <v>-33.58</v>
          </cell>
          <cell r="S214">
            <v>52.280999999999999</v>
          </cell>
          <cell r="T214">
            <v>40101</v>
          </cell>
          <cell r="U214">
            <v>102.05719999999999</v>
          </cell>
          <cell r="V214">
            <v>5.5330000000000004</v>
          </cell>
          <cell r="W214">
            <v>5.5830000000000002</v>
          </cell>
          <cell r="X214">
            <v>40101</v>
          </cell>
          <cell r="Y214">
            <v>108</v>
          </cell>
          <cell r="Z214">
            <v>-0.57799999999999996</v>
          </cell>
          <cell r="AA214">
            <v>-0.57799999999999996</v>
          </cell>
          <cell r="AB214">
            <v>40101</v>
          </cell>
          <cell r="AC214">
            <v>108.988</v>
          </cell>
          <cell r="AD214">
            <v>3.4239999999999999</v>
          </cell>
          <cell r="AE214">
            <v>3.5460000000000003</v>
          </cell>
          <cell r="AF214">
            <v>40101</v>
          </cell>
          <cell r="AG214">
            <v>114.331</v>
          </cell>
          <cell r="AH214">
            <v>2.3140000000000001</v>
          </cell>
          <cell r="AI214">
            <v>2.4140000000000001</v>
          </cell>
          <cell r="AJ214">
            <v>40101</v>
          </cell>
          <cell r="AK214">
            <v>116</v>
          </cell>
          <cell r="AL214">
            <v>2.65</v>
          </cell>
          <cell r="AM214">
            <v>2.65</v>
          </cell>
          <cell r="AN214">
            <v>40101</v>
          </cell>
          <cell r="AO214">
            <v>123</v>
          </cell>
          <cell r="AP214">
            <v>3.2069999999999999</v>
          </cell>
          <cell r="AQ214">
            <v>3.2069999999999999</v>
          </cell>
          <cell r="AU214">
            <v>40101</v>
          </cell>
          <cell r="AV214">
            <v>120.05</v>
          </cell>
          <cell r="AW214">
            <v>3.927</v>
          </cell>
          <cell r="AX214">
            <v>3.927</v>
          </cell>
          <cell r="AY214">
            <v>40101</v>
          </cell>
          <cell r="AZ214">
            <v>117.631</v>
          </cell>
          <cell r="BA214">
            <v>8.1690000000000005</v>
          </cell>
          <cell r="BB214">
            <v>8.1809999999999992</v>
          </cell>
          <cell r="BC214">
            <v>40101</v>
          </cell>
          <cell r="BD214">
            <v>100</v>
          </cell>
          <cell r="BE214">
            <v>2.0870000000000002</v>
          </cell>
          <cell r="BF214">
            <v>2.0870000000000002</v>
          </cell>
          <cell r="BG214">
            <v>40101</v>
          </cell>
          <cell r="BH214">
            <v>117.92</v>
          </cell>
          <cell r="BI214">
            <v>5.3209999999999997</v>
          </cell>
          <cell r="BJ214">
            <v>5.4059999999999997</v>
          </cell>
          <cell r="BO214">
            <v>40101</v>
          </cell>
          <cell r="BP214">
            <v>124.97799999999999</v>
          </cell>
          <cell r="BQ214">
            <v>4.4489999999999998</v>
          </cell>
          <cell r="BR214">
            <v>4.4489999999999998</v>
          </cell>
          <cell r="BS214">
            <v>40101</v>
          </cell>
          <cell r="BT214">
            <v>115.25</v>
          </cell>
          <cell r="BU214">
            <v>4.8579999999999997</v>
          </cell>
          <cell r="BV214">
            <v>4.8579999999999997</v>
          </cell>
          <cell r="BW214">
            <v>40101</v>
          </cell>
          <cell r="BX214">
            <v>147</v>
          </cell>
          <cell r="BY214">
            <v>5.6790000000000003</v>
          </cell>
          <cell r="BZ214">
            <v>5.6790000000000003</v>
          </cell>
          <cell r="CA214">
            <v>40101</v>
          </cell>
          <cell r="CB214">
            <v>121.9</v>
          </cell>
          <cell r="CC214">
            <v>5.8689999999999998</v>
          </cell>
          <cell r="CD214">
            <v>5.8689999999999998</v>
          </cell>
          <cell r="CE214">
            <v>40101</v>
          </cell>
          <cell r="CF214">
            <v>120.675</v>
          </cell>
          <cell r="CG214">
            <v>6.3840000000000003</v>
          </cell>
          <cell r="CH214">
            <v>6.4260000000000002</v>
          </cell>
          <cell r="CI214">
            <v>40101</v>
          </cell>
          <cell r="CJ214">
            <v>92.790999999999997</v>
          </cell>
          <cell r="CK214">
            <v>10.763999999999999</v>
          </cell>
          <cell r="CL214">
            <v>10.797000000000001</v>
          </cell>
          <cell r="CM214">
            <v>40101</v>
          </cell>
          <cell r="CN214">
            <v>167.69900000000001</v>
          </cell>
          <cell r="CO214">
            <v>5.8079999999999998</v>
          </cell>
          <cell r="CP214">
            <v>5.8079999999999998</v>
          </cell>
          <cell r="CQ214">
            <v>40101</v>
          </cell>
          <cell r="CR214">
            <v>146.5</v>
          </cell>
          <cell r="CS214">
            <v>6.4779999999999998</v>
          </cell>
          <cell r="CT214">
            <v>6.4779999999999998</v>
          </cell>
          <cell r="CU214">
            <v>40101</v>
          </cell>
          <cell r="CV214">
            <v>114.774</v>
          </cell>
          <cell r="CW214">
            <v>6.2489999999999997</v>
          </cell>
          <cell r="CX214">
            <v>6.2780000000000005</v>
          </cell>
          <cell r="CY214">
            <v>40101</v>
          </cell>
          <cell r="CZ214">
            <v>115.5</v>
          </cell>
          <cell r="DA214">
            <v>5.2640000000000002</v>
          </cell>
          <cell r="DB214">
            <v>5.2640000000000002</v>
          </cell>
        </row>
        <row r="215">
          <cell r="D215">
            <v>40102</v>
          </cell>
          <cell r="E215" t="str">
            <v>#N/A N.A.</v>
          </cell>
          <cell r="F215" t="str">
            <v>#N/A N.A.</v>
          </cell>
          <cell r="G215" t="str">
            <v>#N/A N.A.</v>
          </cell>
          <cell r="H215">
            <v>40102</v>
          </cell>
          <cell r="I215" t="str">
            <v>#N/A N.A.</v>
          </cell>
          <cell r="J215" t="str">
            <v>#N/A N.A.</v>
          </cell>
          <cell r="K215" t="str">
            <v>#N/A N.A.</v>
          </cell>
          <cell r="L215">
            <v>40102</v>
          </cell>
          <cell r="M215" t="str">
            <v>#N/A N.A.</v>
          </cell>
          <cell r="N215" t="str">
            <v>#N/A N.A.</v>
          </cell>
          <cell r="O215" t="str">
            <v>#N/A N.A.</v>
          </cell>
          <cell r="P215">
            <v>40102</v>
          </cell>
          <cell r="Q215">
            <v>100.125</v>
          </cell>
          <cell r="R215">
            <v>-33.58</v>
          </cell>
          <cell r="S215">
            <v>52.280999999999999</v>
          </cell>
          <cell r="T215">
            <v>40102</v>
          </cell>
          <cell r="U215">
            <v>102.057</v>
          </cell>
          <cell r="V215">
            <v>5.492</v>
          </cell>
          <cell r="W215">
            <v>5.5419999999999998</v>
          </cell>
          <cell r="X215">
            <v>40102</v>
          </cell>
          <cell r="Y215">
            <v>108.25</v>
          </cell>
          <cell r="Z215">
            <v>-0.94099999999999995</v>
          </cell>
          <cell r="AA215">
            <v>-0.94099999999999995</v>
          </cell>
          <cell r="AB215">
            <v>40102</v>
          </cell>
          <cell r="AC215">
            <v>108.995</v>
          </cell>
          <cell r="AD215">
            <v>3.4089999999999998</v>
          </cell>
          <cell r="AE215">
            <v>3.53</v>
          </cell>
          <cell r="AF215">
            <v>40102</v>
          </cell>
          <cell r="AG215">
            <v>114.42400000000001</v>
          </cell>
          <cell r="AH215">
            <v>2.2480000000000002</v>
          </cell>
          <cell r="AI215">
            <v>2.3479999999999999</v>
          </cell>
          <cell r="AJ215">
            <v>40102</v>
          </cell>
          <cell r="AK215">
            <v>116.25</v>
          </cell>
          <cell r="AL215">
            <v>2.5380000000000003</v>
          </cell>
          <cell r="AM215">
            <v>2.5380000000000003</v>
          </cell>
          <cell r="AN215">
            <v>40102</v>
          </cell>
          <cell r="AO215">
            <v>122.75</v>
          </cell>
          <cell r="AP215">
            <v>3.274</v>
          </cell>
          <cell r="AQ215">
            <v>3.274</v>
          </cell>
          <cell r="AU215">
            <v>40102</v>
          </cell>
          <cell r="AV215">
            <v>120.017</v>
          </cell>
          <cell r="AW215">
            <v>3.931</v>
          </cell>
          <cell r="AX215">
            <v>3.931</v>
          </cell>
          <cell r="AY215">
            <v>40102</v>
          </cell>
          <cell r="AZ215">
            <v>117.51</v>
          </cell>
          <cell r="BA215">
            <v>8.1910000000000007</v>
          </cell>
          <cell r="BB215">
            <v>8.2040000000000006</v>
          </cell>
          <cell r="BC215">
            <v>40102</v>
          </cell>
          <cell r="BD215">
            <v>99.25</v>
          </cell>
          <cell r="BE215">
            <v>2.2170000000000001</v>
          </cell>
          <cell r="BF215">
            <v>2.2170000000000001</v>
          </cell>
          <cell r="BG215">
            <v>40102</v>
          </cell>
          <cell r="BH215">
            <v>117.949</v>
          </cell>
          <cell r="BI215">
            <v>5.3150000000000004</v>
          </cell>
          <cell r="BJ215">
            <v>5.4</v>
          </cell>
          <cell r="BO215">
            <v>40102</v>
          </cell>
          <cell r="BP215">
            <v>124.828</v>
          </cell>
          <cell r="BQ215">
            <v>4.47</v>
          </cell>
          <cell r="BR215">
            <v>4.47</v>
          </cell>
          <cell r="BS215">
            <v>40102</v>
          </cell>
          <cell r="BT215">
            <v>115.119</v>
          </cell>
          <cell r="BU215">
            <v>4.8769999999999998</v>
          </cell>
          <cell r="BV215">
            <v>4.8769999999999998</v>
          </cell>
          <cell r="BW215">
            <v>40102</v>
          </cell>
          <cell r="BX215">
            <v>147</v>
          </cell>
          <cell r="BY215">
            <v>5.6779999999999999</v>
          </cell>
          <cell r="BZ215">
            <v>5.6779999999999999</v>
          </cell>
          <cell r="CA215">
            <v>40102</v>
          </cell>
          <cell r="CB215">
            <v>122.5</v>
          </cell>
          <cell r="CC215">
            <v>5.8150000000000004</v>
          </cell>
          <cell r="CD215">
            <v>5.8150000000000004</v>
          </cell>
          <cell r="CE215">
            <v>40102</v>
          </cell>
          <cell r="CF215">
            <v>119.801</v>
          </cell>
          <cell r="CG215">
            <v>6.4569999999999999</v>
          </cell>
          <cell r="CH215">
            <v>6.5</v>
          </cell>
          <cell r="CI215">
            <v>40102</v>
          </cell>
          <cell r="CJ215">
            <v>92.790999999999997</v>
          </cell>
          <cell r="CK215">
            <v>10.763999999999999</v>
          </cell>
          <cell r="CL215">
            <v>10.797000000000001</v>
          </cell>
          <cell r="CM215">
            <v>40102</v>
          </cell>
          <cell r="CN215">
            <v>167.328</v>
          </cell>
          <cell r="CO215">
            <v>5.8309999999999995</v>
          </cell>
          <cell r="CP215">
            <v>5.8309999999999995</v>
          </cell>
          <cell r="CQ215">
            <v>40102</v>
          </cell>
          <cell r="CR215">
            <v>147</v>
          </cell>
          <cell r="CS215">
            <v>6.4459999999999997</v>
          </cell>
          <cell r="CT215">
            <v>6.4459999999999997</v>
          </cell>
          <cell r="CU215">
            <v>40102</v>
          </cell>
          <cell r="CV215">
            <v>113.97199999999999</v>
          </cell>
          <cell r="CW215">
            <v>6.3040000000000003</v>
          </cell>
          <cell r="CX215">
            <v>6.3380000000000001</v>
          </cell>
          <cell r="CY215">
            <v>40102</v>
          </cell>
          <cell r="CZ215">
            <v>115.35</v>
          </cell>
          <cell r="DA215">
            <v>5.2830000000000004</v>
          </cell>
          <cell r="DB215">
            <v>5.2830000000000004</v>
          </cell>
        </row>
        <row r="216">
          <cell r="D216">
            <v>40103</v>
          </cell>
          <cell r="E216" t="str">
            <v>#N/A N.A.</v>
          </cell>
          <cell r="F216" t="str">
            <v>#N/A N.A.</v>
          </cell>
          <cell r="G216" t="str">
            <v>#N/A N.A.</v>
          </cell>
          <cell r="H216">
            <v>40103</v>
          </cell>
          <cell r="I216" t="str">
            <v>#N/A N.A.</v>
          </cell>
          <cell r="J216" t="str">
            <v>#N/A N.A.</v>
          </cell>
          <cell r="K216" t="str">
            <v>#N/A N.A.</v>
          </cell>
          <cell r="L216">
            <v>40103</v>
          </cell>
          <cell r="M216" t="str">
            <v>#N/A N.A.</v>
          </cell>
          <cell r="N216" t="str">
            <v>#N/A N.A.</v>
          </cell>
          <cell r="O216" t="str">
            <v>#N/A N.A.</v>
          </cell>
          <cell r="P216">
            <v>40103</v>
          </cell>
          <cell r="Q216">
            <v>100.125</v>
          </cell>
          <cell r="R216">
            <v>-33.58</v>
          </cell>
          <cell r="S216">
            <v>52.280999999999999</v>
          </cell>
          <cell r="T216">
            <v>40103</v>
          </cell>
          <cell r="U216">
            <v>102.057</v>
          </cell>
          <cell r="V216">
            <v>5.492</v>
          </cell>
          <cell r="W216">
            <v>5.5419999999999998</v>
          </cell>
          <cell r="X216">
            <v>40103</v>
          </cell>
          <cell r="Y216">
            <v>108.25</v>
          </cell>
          <cell r="Z216">
            <v>-0.94099999999999995</v>
          </cell>
          <cell r="AA216">
            <v>-0.94099999999999995</v>
          </cell>
          <cell r="AB216">
            <v>40103</v>
          </cell>
          <cell r="AC216">
            <v>108.995</v>
          </cell>
          <cell r="AD216">
            <v>3.4089999999999998</v>
          </cell>
          <cell r="AE216">
            <v>3.53</v>
          </cell>
          <cell r="AF216">
            <v>40103</v>
          </cell>
          <cell r="AG216">
            <v>114.42400000000001</v>
          </cell>
          <cell r="AH216">
            <v>2.2480000000000002</v>
          </cell>
          <cell r="AI216">
            <v>2.3479999999999999</v>
          </cell>
          <cell r="AJ216">
            <v>40103</v>
          </cell>
          <cell r="AK216">
            <v>116.25</v>
          </cell>
          <cell r="AL216">
            <v>2.5380000000000003</v>
          </cell>
          <cell r="AM216">
            <v>2.5380000000000003</v>
          </cell>
          <cell r="AN216">
            <v>40103</v>
          </cell>
          <cell r="AO216">
            <v>122.75</v>
          </cell>
          <cell r="AP216">
            <v>3.274</v>
          </cell>
          <cell r="AQ216">
            <v>3.274</v>
          </cell>
          <cell r="AU216">
            <v>40103</v>
          </cell>
          <cell r="AV216">
            <v>120.017</v>
          </cell>
          <cell r="AW216">
            <v>3.931</v>
          </cell>
          <cell r="AX216">
            <v>3.931</v>
          </cell>
          <cell r="AY216">
            <v>40103</v>
          </cell>
          <cell r="AZ216">
            <v>117.51</v>
          </cell>
          <cell r="BA216">
            <v>8.1910000000000007</v>
          </cell>
          <cell r="BB216">
            <v>8.2040000000000006</v>
          </cell>
          <cell r="BC216">
            <v>40103</v>
          </cell>
          <cell r="BD216">
            <v>99.25</v>
          </cell>
          <cell r="BE216">
            <v>2.2170000000000001</v>
          </cell>
          <cell r="BF216">
            <v>2.2170000000000001</v>
          </cell>
          <cell r="BG216">
            <v>40103</v>
          </cell>
          <cell r="BH216">
            <v>117.949</v>
          </cell>
          <cell r="BI216">
            <v>5.3150000000000004</v>
          </cell>
          <cell r="BJ216">
            <v>5.4</v>
          </cell>
          <cell r="BO216">
            <v>40103</v>
          </cell>
          <cell r="BP216">
            <v>124.828</v>
          </cell>
          <cell r="BQ216">
            <v>4.47</v>
          </cell>
          <cell r="BR216">
            <v>4.47</v>
          </cell>
          <cell r="BS216">
            <v>40103</v>
          </cell>
          <cell r="BT216">
            <v>115.119</v>
          </cell>
          <cell r="BU216">
            <v>4.8769999999999998</v>
          </cell>
          <cell r="BV216">
            <v>4.8769999999999998</v>
          </cell>
          <cell r="BW216">
            <v>40103</v>
          </cell>
          <cell r="BX216">
            <v>147</v>
          </cell>
          <cell r="BY216">
            <v>5.6779999999999999</v>
          </cell>
          <cell r="BZ216">
            <v>5.6779999999999999</v>
          </cell>
          <cell r="CA216">
            <v>40103</v>
          </cell>
          <cell r="CB216">
            <v>122.5</v>
          </cell>
          <cell r="CC216">
            <v>5.8150000000000004</v>
          </cell>
          <cell r="CD216">
            <v>5.8150000000000004</v>
          </cell>
          <cell r="CE216">
            <v>40103</v>
          </cell>
          <cell r="CF216">
            <v>119.801</v>
          </cell>
          <cell r="CG216">
            <v>6.4569999999999999</v>
          </cell>
          <cell r="CH216">
            <v>6.5</v>
          </cell>
          <cell r="CI216">
            <v>40103</v>
          </cell>
          <cell r="CJ216">
            <v>92.790999999999997</v>
          </cell>
          <cell r="CK216">
            <v>10.763999999999999</v>
          </cell>
          <cell r="CL216">
            <v>10.797000000000001</v>
          </cell>
          <cell r="CM216">
            <v>40103</v>
          </cell>
          <cell r="CN216">
            <v>167.328</v>
          </cell>
          <cell r="CO216">
            <v>5.8309999999999995</v>
          </cell>
          <cell r="CP216">
            <v>5.8309999999999995</v>
          </cell>
          <cell r="CQ216">
            <v>40103</v>
          </cell>
          <cell r="CR216">
            <v>147</v>
          </cell>
          <cell r="CS216">
            <v>6.4459999999999997</v>
          </cell>
          <cell r="CT216">
            <v>6.4459999999999997</v>
          </cell>
          <cell r="CU216">
            <v>40103</v>
          </cell>
          <cell r="CV216">
            <v>113.97199999999999</v>
          </cell>
          <cell r="CW216">
            <v>6.3040000000000003</v>
          </cell>
          <cell r="CX216">
            <v>6.3380000000000001</v>
          </cell>
          <cell r="CY216">
            <v>40103</v>
          </cell>
          <cell r="CZ216">
            <v>115.35</v>
          </cell>
          <cell r="DA216">
            <v>5.2830000000000004</v>
          </cell>
          <cell r="DB216">
            <v>5.2830000000000004</v>
          </cell>
        </row>
        <row r="217">
          <cell r="D217">
            <v>40104</v>
          </cell>
          <cell r="E217" t="str">
            <v>#N/A N.A.</v>
          </cell>
          <cell r="F217" t="str">
            <v>#N/A N.A.</v>
          </cell>
          <cell r="G217" t="str">
            <v>#N/A N.A.</v>
          </cell>
          <cell r="H217">
            <v>40104</v>
          </cell>
          <cell r="I217" t="str">
            <v>#N/A N.A.</v>
          </cell>
          <cell r="J217" t="str">
            <v>#N/A N.A.</v>
          </cell>
          <cell r="K217" t="str">
            <v>#N/A N.A.</v>
          </cell>
          <cell r="L217">
            <v>40104</v>
          </cell>
          <cell r="M217" t="str">
            <v>#N/A N.A.</v>
          </cell>
          <cell r="N217" t="str">
            <v>#N/A N.A.</v>
          </cell>
          <cell r="O217" t="str">
            <v>#N/A N.A.</v>
          </cell>
          <cell r="P217">
            <v>40104</v>
          </cell>
          <cell r="Q217">
            <v>100.125</v>
          </cell>
          <cell r="R217">
            <v>-33.58</v>
          </cell>
          <cell r="S217">
            <v>52.280999999999999</v>
          </cell>
          <cell r="T217">
            <v>40104</v>
          </cell>
          <cell r="U217">
            <v>102.057</v>
          </cell>
          <cell r="V217">
            <v>5.492</v>
          </cell>
          <cell r="W217">
            <v>5.5419999999999998</v>
          </cell>
          <cell r="X217">
            <v>40104</v>
          </cell>
          <cell r="Y217">
            <v>108.25</v>
          </cell>
          <cell r="Z217">
            <v>-0.94099999999999995</v>
          </cell>
          <cell r="AA217">
            <v>-0.94099999999999995</v>
          </cell>
          <cell r="AB217">
            <v>40104</v>
          </cell>
          <cell r="AC217">
            <v>108.995</v>
          </cell>
          <cell r="AD217">
            <v>3.4089999999999998</v>
          </cell>
          <cell r="AE217">
            <v>3.53</v>
          </cell>
          <cell r="AF217">
            <v>40104</v>
          </cell>
          <cell r="AG217">
            <v>114.42400000000001</v>
          </cell>
          <cell r="AH217">
            <v>2.2480000000000002</v>
          </cell>
          <cell r="AI217">
            <v>2.3479999999999999</v>
          </cell>
          <cell r="AJ217">
            <v>40104</v>
          </cell>
          <cell r="AK217">
            <v>116.25</v>
          </cell>
          <cell r="AL217">
            <v>2.5380000000000003</v>
          </cell>
          <cell r="AM217">
            <v>2.5380000000000003</v>
          </cell>
          <cell r="AN217">
            <v>40104</v>
          </cell>
          <cell r="AO217">
            <v>122.75</v>
          </cell>
          <cell r="AP217">
            <v>3.274</v>
          </cell>
          <cell r="AQ217">
            <v>3.274</v>
          </cell>
          <cell r="AU217">
            <v>40104</v>
          </cell>
          <cell r="AV217">
            <v>120.017</v>
          </cell>
          <cell r="AW217">
            <v>3.931</v>
          </cell>
          <cell r="AX217">
            <v>3.931</v>
          </cell>
          <cell r="AY217">
            <v>40104</v>
          </cell>
          <cell r="AZ217">
            <v>117.51</v>
          </cell>
          <cell r="BA217">
            <v>8.1910000000000007</v>
          </cell>
          <cell r="BB217">
            <v>8.2040000000000006</v>
          </cell>
          <cell r="BC217">
            <v>40104</v>
          </cell>
          <cell r="BD217">
            <v>99.25</v>
          </cell>
          <cell r="BE217">
            <v>2.2170000000000001</v>
          </cell>
          <cell r="BF217">
            <v>2.2170000000000001</v>
          </cell>
          <cell r="BG217">
            <v>40104</v>
          </cell>
          <cell r="BH217">
            <v>117.949</v>
          </cell>
          <cell r="BI217">
            <v>5.3150000000000004</v>
          </cell>
          <cell r="BJ217">
            <v>5.4</v>
          </cell>
          <cell r="BO217">
            <v>40104</v>
          </cell>
          <cell r="BP217">
            <v>124.828</v>
          </cell>
          <cell r="BQ217">
            <v>4.47</v>
          </cell>
          <cell r="BR217">
            <v>4.47</v>
          </cell>
          <cell r="BS217">
            <v>40104</v>
          </cell>
          <cell r="BT217">
            <v>115.119</v>
          </cell>
          <cell r="BU217">
            <v>4.8769999999999998</v>
          </cell>
          <cell r="BV217">
            <v>4.8769999999999998</v>
          </cell>
          <cell r="BW217">
            <v>40104</v>
          </cell>
          <cell r="BX217">
            <v>147</v>
          </cell>
          <cell r="BY217">
            <v>5.6779999999999999</v>
          </cell>
          <cell r="BZ217">
            <v>5.6779999999999999</v>
          </cell>
          <cell r="CA217">
            <v>40104</v>
          </cell>
          <cell r="CB217">
            <v>122.5</v>
          </cell>
          <cell r="CC217">
            <v>5.8150000000000004</v>
          </cell>
          <cell r="CD217">
            <v>5.8150000000000004</v>
          </cell>
          <cell r="CE217">
            <v>40104</v>
          </cell>
          <cell r="CF217">
            <v>119.801</v>
          </cell>
          <cell r="CG217">
            <v>6.4569999999999999</v>
          </cell>
          <cell r="CH217">
            <v>6.5</v>
          </cell>
          <cell r="CI217">
            <v>40104</v>
          </cell>
          <cell r="CJ217">
            <v>92.790999999999997</v>
          </cell>
          <cell r="CK217">
            <v>10.763999999999999</v>
          </cell>
          <cell r="CL217">
            <v>10.797000000000001</v>
          </cell>
          <cell r="CM217">
            <v>40104</v>
          </cell>
          <cell r="CN217">
            <v>167.328</v>
          </cell>
          <cell r="CO217">
            <v>5.8309999999999995</v>
          </cell>
          <cell r="CP217">
            <v>5.8309999999999995</v>
          </cell>
          <cell r="CQ217">
            <v>40104</v>
          </cell>
          <cell r="CR217">
            <v>147</v>
          </cell>
          <cell r="CS217">
            <v>6.4459999999999997</v>
          </cell>
          <cell r="CT217">
            <v>6.4459999999999997</v>
          </cell>
          <cell r="CU217">
            <v>40104</v>
          </cell>
          <cell r="CV217">
            <v>113.97199999999999</v>
          </cell>
          <cell r="CW217">
            <v>6.3040000000000003</v>
          </cell>
          <cell r="CX217">
            <v>6.3380000000000001</v>
          </cell>
          <cell r="CY217">
            <v>40104</v>
          </cell>
          <cell r="CZ217">
            <v>115.35</v>
          </cell>
          <cell r="DA217">
            <v>5.2830000000000004</v>
          </cell>
          <cell r="DB217">
            <v>5.2830000000000004</v>
          </cell>
        </row>
        <row r="218">
          <cell r="D218">
            <v>40105</v>
          </cell>
          <cell r="E218" t="str">
            <v>#N/A N.A.</v>
          </cell>
          <cell r="F218" t="str">
            <v>#N/A N.A.</v>
          </cell>
          <cell r="G218" t="str">
            <v>#N/A N.A.</v>
          </cell>
          <cell r="H218">
            <v>40105</v>
          </cell>
          <cell r="I218" t="str">
            <v>#N/A N.A.</v>
          </cell>
          <cell r="J218" t="str">
            <v>#N/A N.A.</v>
          </cell>
          <cell r="K218" t="str">
            <v>#N/A N.A.</v>
          </cell>
          <cell r="L218">
            <v>40105</v>
          </cell>
          <cell r="M218" t="str">
            <v>#N/A N.A.</v>
          </cell>
          <cell r="N218" t="str">
            <v>#N/A N.A.</v>
          </cell>
          <cell r="O218" t="str">
            <v>#N/A N.A.</v>
          </cell>
          <cell r="P218">
            <v>40105</v>
          </cell>
          <cell r="Q218">
            <v>100.125</v>
          </cell>
          <cell r="R218">
            <v>-33.58</v>
          </cell>
          <cell r="S218">
            <v>52.280999999999999</v>
          </cell>
          <cell r="T218">
            <v>40105</v>
          </cell>
          <cell r="U218">
            <v>102.04900000000001</v>
          </cell>
          <cell r="V218">
            <v>5.4710000000000001</v>
          </cell>
          <cell r="W218">
            <v>5.5209999999999999</v>
          </cell>
          <cell r="X218">
            <v>40105</v>
          </cell>
          <cell r="Y218">
            <v>108.25</v>
          </cell>
          <cell r="Z218">
            <v>-0.98299999999999998</v>
          </cell>
          <cell r="AA218">
            <v>-0.98299999999999998</v>
          </cell>
          <cell r="AB218">
            <v>40105</v>
          </cell>
          <cell r="AC218">
            <v>107.02200000000001</v>
          </cell>
          <cell r="AD218">
            <v>4.726</v>
          </cell>
          <cell r="AE218">
            <v>4.851</v>
          </cell>
          <cell r="AF218">
            <v>40105</v>
          </cell>
          <cell r="AG218">
            <v>114.294</v>
          </cell>
          <cell r="AH218">
            <v>2.3079999999999998</v>
          </cell>
          <cell r="AI218">
            <v>2.4079999999999999</v>
          </cell>
          <cell r="AJ218">
            <v>40105</v>
          </cell>
          <cell r="AK218">
            <v>116.25</v>
          </cell>
          <cell r="AL218">
            <v>2.5299999999999998</v>
          </cell>
          <cell r="AM218">
            <v>2.5299999999999998</v>
          </cell>
          <cell r="AN218">
            <v>40105</v>
          </cell>
          <cell r="AO218">
            <v>123</v>
          </cell>
          <cell r="AP218">
            <v>3.1960000000000002</v>
          </cell>
          <cell r="AQ218">
            <v>3.1960000000000002</v>
          </cell>
          <cell r="AU218">
            <v>40105</v>
          </cell>
          <cell r="AV218">
            <v>119</v>
          </cell>
          <cell r="AW218">
            <v>4.1269999999999998</v>
          </cell>
          <cell r="AX218">
            <v>4.1269999999999998</v>
          </cell>
          <cell r="AY218">
            <v>40105</v>
          </cell>
          <cell r="AZ218">
            <v>118.429</v>
          </cell>
          <cell r="BA218">
            <v>8.0120000000000005</v>
          </cell>
          <cell r="BB218">
            <v>8.0239999999999991</v>
          </cell>
          <cell r="BC218">
            <v>40105</v>
          </cell>
          <cell r="BD218">
            <v>100.5</v>
          </cell>
          <cell r="BE218">
            <v>1.9990000000000001</v>
          </cell>
          <cell r="BF218">
            <v>1.9990000000000001</v>
          </cell>
          <cell r="BG218">
            <v>40105</v>
          </cell>
          <cell r="BH218">
            <v>117.706</v>
          </cell>
          <cell r="BI218">
            <v>5.3550000000000004</v>
          </cell>
          <cell r="BJ218">
            <v>5.4409999999999998</v>
          </cell>
          <cell r="BO218">
            <v>40105</v>
          </cell>
          <cell r="BP218">
            <v>123.794</v>
          </cell>
          <cell r="BQ218">
            <v>4.6219999999999999</v>
          </cell>
          <cell r="BR218">
            <v>4.6219999999999999</v>
          </cell>
          <cell r="BS218">
            <v>40105</v>
          </cell>
          <cell r="BT218">
            <v>114</v>
          </cell>
          <cell r="BU218">
            <v>5.0469999999999997</v>
          </cell>
          <cell r="BV218">
            <v>5.0469999999999997</v>
          </cell>
          <cell r="BW218">
            <v>40105</v>
          </cell>
          <cell r="BX218">
            <v>146</v>
          </cell>
          <cell r="BY218">
            <v>5.7770000000000001</v>
          </cell>
          <cell r="BZ218">
            <v>5.7770000000000001</v>
          </cell>
          <cell r="CA218">
            <v>40105</v>
          </cell>
          <cell r="CB218">
            <v>121</v>
          </cell>
          <cell r="CC218">
            <v>5.95</v>
          </cell>
          <cell r="CD218">
            <v>5.95</v>
          </cell>
          <cell r="CE218">
            <v>40105</v>
          </cell>
          <cell r="CF218">
            <v>119.02500000000001</v>
          </cell>
          <cell r="CG218">
            <v>6.524</v>
          </cell>
          <cell r="CH218">
            <v>6.5670000000000002</v>
          </cell>
          <cell r="CI218">
            <v>40105</v>
          </cell>
          <cell r="CJ218">
            <v>92.790999999999997</v>
          </cell>
          <cell r="CK218">
            <v>10.763999999999999</v>
          </cell>
          <cell r="CL218">
            <v>10.797000000000001</v>
          </cell>
          <cell r="CM218">
            <v>40105</v>
          </cell>
          <cell r="CN218">
            <v>165.13300000000001</v>
          </cell>
          <cell r="CO218">
            <v>5.9660000000000002</v>
          </cell>
          <cell r="CP218">
            <v>5.9660000000000002</v>
          </cell>
          <cell r="CQ218">
            <v>40105</v>
          </cell>
          <cell r="CR218">
            <v>145.25</v>
          </cell>
          <cell r="CS218">
            <v>6.556</v>
          </cell>
          <cell r="CT218">
            <v>6.556</v>
          </cell>
          <cell r="CU218">
            <v>40105</v>
          </cell>
          <cell r="CV218">
            <v>112.773</v>
          </cell>
          <cell r="CW218">
            <v>6.3879999999999999</v>
          </cell>
          <cell r="CX218">
            <v>6.4169999999999998</v>
          </cell>
          <cell r="CY218">
            <v>40105</v>
          </cell>
          <cell r="CZ218">
            <v>114.38</v>
          </cell>
          <cell r="DA218">
            <v>5.4039999999999999</v>
          </cell>
          <cell r="DB218">
            <v>5.4039999999999999</v>
          </cell>
        </row>
        <row r="219">
          <cell r="D219">
            <v>40106</v>
          </cell>
          <cell r="E219" t="str">
            <v>#N/A N.A.</v>
          </cell>
          <cell r="F219" t="str">
            <v>#N/A N.A.</v>
          </cell>
          <cell r="G219" t="str">
            <v>#N/A N.A.</v>
          </cell>
          <cell r="H219">
            <v>40106</v>
          </cell>
          <cell r="I219" t="str">
            <v>#N/A N.A.</v>
          </cell>
          <cell r="J219" t="str">
            <v>#N/A N.A.</v>
          </cell>
          <cell r="K219" t="str">
            <v>#N/A N.A.</v>
          </cell>
          <cell r="L219">
            <v>40106</v>
          </cell>
          <cell r="M219" t="str">
            <v>#N/A N.A.</v>
          </cell>
          <cell r="N219" t="str">
            <v>#N/A N.A.</v>
          </cell>
          <cell r="O219" t="str">
            <v>#N/A N.A.</v>
          </cell>
          <cell r="P219">
            <v>40106</v>
          </cell>
          <cell r="Q219">
            <v>100.125</v>
          </cell>
          <cell r="R219">
            <v>-33.58</v>
          </cell>
          <cell r="S219">
            <v>52.280999999999999</v>
          </cell>
          <cell r="T219">
            <v>40106</v>
          </cell>
          <cell r="U219">
            <v>102.04900000000001</v>
          </cell>
          <cell r="V219">
            <v>5.4710000000000001</v>
          </cell>
          <cell r="W219">
            <v>5.5209999999999999</v>
          </cell>
          <cell r="X219">
            <v>40106</v>
          </cell>
          <cell r="Y219">
            <v>108.25</v>
          </cell>
          <cell r="Z219">
            <v>-1.0249999999999999</v>
          </cell>
          <cell r="AA219">
            <v>-1.0249999999999999</v>
          </cell>
          <cell r="AB219">
            <v>40106</v>
          </cell>
          <cell r="AC219">
            <v>107.28100000000001</v>
          </cell>
          <cell r="AD219">
            <v>4.5410000000000004</v>
          </cell>
          <cell r="AE219">
            <v>4.665</v>
          </cell>
          <cell r="AF219">
            <v>40106</v>
          </cell>
          <cell r="AG219">
            <v>114.46599999999999</v>
          </cell>
          <cell r="AH219">
            <v>2.1970000000000001</v>
          </cell>
          <cell r="AI219">
            <v>2.2959999999999998</v>
          </cell>
          <cell r="AJ219">
            <v>40106</v>
          </cell>
          <cell r="AK219">
            <v>116.3</v>
          </cell>
          <cell r="AL219">
            <v>2.5009999999999999</v>
          </cell>
          <cell r="AM219">
            <v>2.5009999999999999</v>
          </cell>
          <cell r="AN219">
            <v>40106</v>
          </cell>
          <cell r="AO219">
            <v>122.75</v>
          </cell>
          <cell r="AP219">
            <v>3.2629999999999999</v>
          </cell>
          <cell r="AQ219">
            <v>3.2629999999999999</v>
          </cell>
          <cell r="AU219">
            <v>40106</v>
          </cell>
          <cell r="AV219">
            <v>119.083</v>
          </cell>
          <cell r="AW219">
            <v>4.109</v>
          </cell>
          <cell r="AX219">
            <v>4.109</v>
          </cell>
          <cell r="AY219">
            <v>40106</v>
          </cell>
          <cell r="AZ219">
            <v>118.49299999999999</v>
          </cell>
          <cell r="BA219">
            <v>7.9980000000000002</v>
          </cell>
          <cell r="BB219">
            <v>8.01</v>
          </cell>
          <cell r="BC219">
            <v>40106</v>
          </cell>
          <cell r="BD219">
            <v>99.25</v>
          </cell>
          <cell r="BE219">
            <v>2.2160000000000002</v>
          </cell>
          <cell r="BF219">
            <v>2.2160000000000002</v>
          </cell>
          <cell r="BG219">
            <v>40106</v>
          </cell>
          <cell r="BH219">
            <v>117.117</v>
          </cell>
          <cell r="BI219">
            <v>5.4550000000000001</v>
          </cell>
          <cell r="BJ219">
            <v>5.5410000000000004</v>
          </cell>
          <cell r="BO219">
            <v>40106</v>
          </cell>
          <cell r="BP219">
            <v>123.346</v>
          </cell>
          <cell r="BQ219">
            <v>4.6870000000000003</v>
          </cell>
          <cell r="BR219">
            <v>4.6870000000000003</v>
          </cell>
          <cell r="BS219">
            <v>40106</v>
          </cell>
          <cell r="BT219">
            <v>113.75</v>
          </cell>
          <cell r="BU219">
            <v>5.085</v>
          </cell>
          <cell r="BV219">
            <v>5.085</v>
          </cell>
          <cell r="BW219">
            <v>40106</v>
          </cell>
          <cell r="BX219">
            <v>145.5</v>
          </cell>
          <cell r="BY219">
            <v>5.827</v>
          </cell>
          <cell r="BZ219">
            <v>5.827</v>
          </cell>
          <cell r="CA219">
            <v>40106</v>
          </cell>
          <cell r="CB219">
            <v>118</v>
          </cell>
          <cell r="CC219">
            <v>6.2270000000000003</v>
          </cell>
          <cell r="CD219">
            <v>6.2270000000000003</v>
          </cell>
          <cell r="CE219">
            <v>40106</v>
          </cell>
          <cell r="CF219">
            <v>117.795</v>
          </cell>
          <cell r="CG219">
            <v>6.63</v>
          </cell>
          <cell r="CH219">
            <v>6.6740000000000004</v>
          </cell>
          <cell r="CI219">
            <v>40106</v>
          </cell>
          <cell r="CJ219">
            <v>92.790999999999997</v>
          </cell>
          <cell r="CK219">
            <v>10.763999999999999</v>
          </cell>
          <cell r="CL219">
            <v>10.797000000000001</v>
          </cell>
          <cell r="CM219">
            <v>40106</v>
          </cell>
          <cell r="CN219">
            <v>163.578</v>
          </cell>
          <cell r="CO219">
            <v>6.0640000000000001</v>
          </cell>
          <cell r="CP219">
            <v>6.0640000000000001</v>
          </cell>
          <cell r="CQ219">
            <v>40106</v>
          </cell>
          <cell r="CR219">
            <v>140</v>
          </cell>
          <cell r="CS219">
            <v>6.8970000000000002</v>
          </cell>
          <cell r="CT219">
            <v>6.8970000000000002</v>
          </cell>
          <cell r="CU219">
            <v>40106</v>
          </cell>
          <cell r="CV219">
            <v>111.505</v>
          </cell>
          <cell r="CW219">
            <v>6.4779999999999998</v>
          </cell>
          <cell r="CX219">
            <v>6.5120000000000005</v>
          </cell>
          <cell r="CY219">
            <v>40106</v>
          </cell>
          <cell r="CZ219">
            <v>114</v>
          </cell>
          <cell r="DA219">
            <v>5.4509999999999996</v>
          </cell>
          <cell r="DB219">
            <v>5.4509999999999996</v>
          </cell>
        </row>
        <row r="220">
          <cell r="D220">
            <v>40107</v>
          </cell>
          <cell r="E220" t="str">
            <v>#N/A N.A.</v>
          </cell>
          <cell r="F220" t="str">
            <v>#N/A N.A.</v>
          </cell>
          <cell r="G220" t="str">
            <v>#N/A N.A.</v>
          </cell>
          <cell r="H220">
            <v>40107</v>
          </cell>
          <cell r="I220" t="str">
            <v>#N/A N.A.</v>
          </cell>
          <cell r="J220" t="str">
            <v>#N/A N.A.</v>
          </cell>
          <cell r="K220" t="str">
            <v>#N/A N.A.</v>
          </cell>
          <cell r="L220">
            <v>40107</v>
          </cell>
          <cell r="M220" t="str">
            <v>#N/A N.A.</v>
          </cell>
          <cell r="N220" t="str">
            <v>#N/A N.A.</v>
          </cell>
          <cell r="O220" t="str">
            <v>#N/A N.A.</v>
          </cell>
          <cell r="P220">
            <v>40107</v>
          </cell>
          <cell r="Q220">
            <v>100.125</v>
          </cell>
          <cell r="R220">
            <v>-33.58</v>
          </cell>
          <cell r="S220">
            <v>52.280999999999999</v>
          </cell>
          <cell r="T220">
            <v>40107</v>
          </cell>
          <cell r="U220">
            <v>102.04900000000001</v>
          </cell>
          <cell r="V220">
            <v>5.4710000000000001</v>
          </cell>
          <cell r="W220">
            <v>5.5209999999999999</v>
          </cell>
          <cell r="X220">
            <v>40107</v>
          </cell>
          <cell r="Y220">
            <v>108.25</v>
          </cell>
          <cell r="Z220">
            <v>-1.153</v>
          </cell>
          <cell r="AA220">
            <v>-1.153</v>
          </cell>
          <cell r="AB220">
            <v>40107</v>
          </cell>
          <cell r="AC220">
            <v>107.726</v>
          </cell>
          <cell r="AD220">
            <v>4.2089999999999996</v>
          </cell>
          <cell r="AE220">
            <v>4.3319999999999999</v>
          </cell>
          <cell r="AF220">
            <v>40107</v>
          </cell>
          <cell r="AG220">
            <v>112.752</v>
          </cell>
          <cell r="AH220">
            <v>3.1469999999999998</v>
          </cell>
          <cell r="AI220">
            <v>3.2210000000000001</v>
          </cell>
          <cell r="AJ220">
            <v>40107</v>
          </cell>
          <cell r="AK220">
            <v>116</v>
          </cell>
          <cell r="AL220">
            <v>2.6019999999999999</v>
          </cell>
          <cell r="AM220">
            <v>2.6019999999999999</v>
          </cell>
          <cell r="AN220">
            <v>40107</v>
          </cell>
          <cell r="AO220">
            <v>122.25</v>
          </cell>
          <cell r="AP220">
            <v>3.3929999999999998</v>
          </cell>
          <cell r="AQ220">
            <v>3.3929999999999998</v>
          </cell>
          <cell r="AU220">
            <v>40107</v>
          </cell>
          <cell r="AV220">
            <v>118.44499999999999</v>
          </cell>
          <cell r="AW220">
            <v>4.2290000000000001</v>
          </cell>
          <cell r="AX220">
            <v>4.2290000000000001</v>
          </cell>
          <cell r="AY220">
            <v>40107</v>
          </cell>
          <cell r="AZ220">
            <v>118.54300000000001</v>
          </cell>
          <cell r="BA220">
            <v>7.984</v>
          </cell>
          <cell r="BB220">
            <v>7.9960000000000004</v>
          </cell>
          <cell r="BC220">
            <v>40107</v>
          </cell>
          <cell r="BD220">
            <v>99</v>
          </cell>
          <cell r="BE220">
            <v>2.2599999999999998</v>
          </cell>
          <cell r="BF220">
            <v>2.2599999999999998</v>
          </cell>
          <cell r="BG220">
            <v>40107</v>
          </cell>
          <cell r="BH220">
            <v>116.879</v>
          </cell>
          <cell r="BI220">
            <v>5.4930000000000003</v>
          </cell>
          <cell r="BJ220">
            <v>5.5789999999999997</v>
          </cell>
          <cell r="BO220">
            <v>40107</v>
          </cell>
          <cell r="BP220">
            <v>122.934</v>
          </cell>
          <cell r="BQ220">
            <v>4.7450000000000001</v>
          </cell>
          <cell r="BR220">
            <v>4.7450000000000001</v>
          </cell>
          <cell r="BS220">
            <v>40107</v>
          </cell>
          <cell r="BT220">
            <v>113.81</v>
          </cell>
          <cell r="BU220">
            <v>5.0730000000000004</v>
          </cell>
          <cell r="BV220">
            <v>5.0730000000000004</v>
          </cell>
          <cell r="BW220">
            <v>40107</v>
          </cell>
          <cell r="BX220">
            <v>144.5</v>
          </cell>
          <cell r="BY220">
            <v>5.9260000000000002</v>
          </cell>
          <cell r="BZ220">
            <v>5.9260000000000002</v>
          </cell>
          <cell r="CA220">
            <v>40107</v>
          </cell>
          <cell r="CB220">
            <v>116</v>
          </cell>
          <cell r="CC220">
            <v>6.4169999999999998</v>
          </cell>
          <cell r="CD220">
            <v>6.4169999999999998</v>
          </cell>
          <cell r="CE220">
            <v>40107</v>
          </cell>
          <cell r="CF220">
            <v>116.55500000000001</v>
          </cell>
          <cell r="CG220">
            <v>6.7379999999999995</v>
          </cell>
          <cell r="CH220">
            <v>6.7830000000000004</v>
          </cell>
          <cell r="CI220">
            <v>40107</v>
          </cell>
          <cell r="CJ220">
            <v>92.790999999999997</v>
          </cell>
          <cell r="CK220">
            <v>10.763999999999999</v>
          </cell>
          <cell r="CL220">
            <v>10.797000000000001</v>
          </cell>
          <cell r="CM220">
            <v>40107</v>
          </cell>
          <cell r="CN220">
            <v>162.15799999999999</v>
          </cell>
          <cell r="CO220">
            <v>6.1529999999999996</v>
          </cell>
          <cell r="CP220">
            <v>6.1529999999999996</v>
          </cell>
          <cell r="CQ220">
            <v>40107</v>
          </cell>
          <cell r="CR220">
            <v>142</v>
          </cell>
          <cell r="CS220">
            <v>6.7640000000000002</v>
          </cell>
          <cell r="CT220">
            <v>6.7640000000000002</v>
          </cell>
          <cell r="CU220">
            <v>40107</v>
          </cell>
          <cell r="CV220">
            <v>111.181</v>
          </cell>
          <cell r="CW220">
            <v>6.5010000000000003</v>
          </cell>
          <cell r="CX220">
            <v>6.5330000000000004</v>
          </cell>
          <cell r="CY220">
            <v>40107</v>
          </cell>
          <cell r="CZ220">
            <v>113.19</v>
          </cell>
          <cell r="DA220">
            <v>5.5529999999999999</v>
          </cell>
          <cell r="DB220">
            <v>5.5529999999999999</v>
          </cell>
        </row>
        <row r="221">
          <cell r="D221">
            <v>40108</v>
          </cell>
          <cell r="E221" t="str">
            <v>#N/A N.A.</v>
          </cell>
          <cell r="F221" t="str">
            <v>#N/A N.A.</v>
          </cell>
          <cell r="G221" t="str">
            <v>#N/A N.A.</v>
          </cell>
          <cell r="H221">
            <v>40108</v>
          </cell>
          <cell r="I221" t="str">
            <v>#N/A N.A.</v>
          </cell>
          <cell r="J221" t="str">
            <v>#N/A N.A.</v>
          </cell>
          <cell r="K221" t="str">
            <v>#N/A N.A.</v>
          </cell>
          <cell r="L221">
            <v>40108</v>
          </cell>
          <cell r="M221" t="str">
            <v>#N/A N.A.</v>
          </cell>
          <cell r="N221" t="str">
            <v>#N/A N.A.</v>
          </cell>
          <cell r="O221" t="str">
            <v>#N/A N.A.</v>
          </cell>
          <cell r="P221">
            <v>40108</v>
          </cell>
          <cell r="Q221">
            <v>100.125</v>
          </cell>
          <cell r="R221">
            <v>-33.58</v>
          </cell>
          <cell r="S221">
            <v>52.280999999999999</v>
          </cell>
          <cell r="T221">
            <v>40108</v>
          </cell>
          <cell r="U221">
            <v>102.04900000000001</v>
          </cell>
          <cell r="V221">
            <v>5.4710000000000001</v>
          </cell>
          <cell r="W221">
            <v>5.5209999999999999</v>
          </cell>
          <cell r="X221">
            <v>40108</v>
          </cell>
          <cell r="Y221">
            <v>108.25</v>
          </cell>
          <cell r="Z221">
            <v>-1.196</v>
          </cell>
          <cell r="AA221">
            <v>-1.196</v>
          </cell>
          <cell r="AB221">
            <v>40108</v>
          </cell>
          <cell r="AC221">
            <v>107.839</v>
          </cell>
          <cell r="AD221">
            <v>4.1219999999999999</v>
          </cell>
          <cell r="AE221">
            <v>4.2450000000000001</v>
          </cell>
          <cell r="AF221">
            <v>40108</v>
          </cell>
          <cell r="AG221">
            <v>113.66200000000001</v>
          </cell>
          <cell r="AH221">
            <v>2.6040000000000001</v>
          </cell>
          <cell r="AI221">
            <v>2.6760000000000002</v>
          </cell>
          <cell r="AJ221">
            <v>40108</v>
          </cell>
          <cell r="AK221">
            <v>115.21</v>
          </cell>
          <cell r="AL221">
            <v>2.9279999999999999</v>
          </cell>
          <cell r="AM221">
            <v>2.9279999999999999</v>
          </cell>
          <cell r="AN221">
            <v>40108</v>
          </cell>
          <cell r="AO221">
            <v>122.25</v>
          </cell>
          <cell r="AP221">
            <v>3.387</v>
          </cell>
          <cell r="AQ221">
            <v>3.387</v>
          </cell>
          <cell r="AU221">
            <v>40108</v>
          </cell>
          <cell r="AV221">
            <v>118.25</v>
          </cell>
          <cell r="AW221">
            <v>4.2649999999999997</v>
          </cell>
          <cell r="AX221">
            <v>4.2649999999999997</v>
          </cell>
          <cell r="AY221">
            <v>40108</v>
          </cell>
          <cell r="AZ221">
            <v>118.483</v>
          </cell>
          <cell r="BA221">
            <v>7.9939999999999998</v>
          </cell>
          <cell r="BB221">
            <v>8.0060000000000002</v>
          </cell>
          <cell r="BC221">
            <v>40108</v>
          </cell>
          <cell r="BD221">
            <v>100</v>
          </cell>
          <cell r="BE221">
            <v>2.0840000000000001</v>
          </cell>
          <cell r="BF221">
            <v>2.0840000000000001</v>
          </cell>
          <cell r="BG221">
            <v>40108</v>
          </cell>
          <cell r="BH221">
            <v>116.786</v>
          </cell>
          <cell r="BI221">
            <v>5.508</v>
          </cell>
          <cell r="BJ221">
            <v>5.5940000000000003</v>
          </cell>
          <cell r="BO221">
            <v>40108</v>
          </cell>
          <cell r="BP221">
            <v>122.83799999999999</v>
          </cell>
          <cell r="BQ221">
            <v>4.7590000000000003</v>
          </cell>
          <cell r="BR221">
            <v>4.7590000000000003</v>
          </cell>
          <cell r="BS221">
            <v>40108</v>
          </cell>
          <cell r="BT221">
            <v>113</v>
          </cell>
          <cell r="BU221">
            <v>5.1980000000000004</v>
          </cell>
          <cell r="BV221">
            <v>5.1980000000000004</v>
          </cell>
          <cell r="BW221">
            <v>40108</v>
          </cell>
          <cell r="BX221">
            <v>145.5</v>
          </cell>
          <cell r="BY221">
            <v>5.8230000000000004</v>
          </cell>
          <cell r="BZ221">
            <v>5.8230000000000004</v>
          </cell>
          <cell r="CA221">
            <v>40108</v>
          </cell>
          <cell r="CB221">
            <v>117.7</v>
          </cell>
          <cell r="CC221">
            <v>6.2549999999999999</v>
          </cell>
          <cell r="CD221">
            <v>6.2549999999999999</v>
          </cell>
          <cell r="CE221">
            <v>40108</v>
          </cell>
          <cell r="CF221">
            <v>117.10599999999999</v>
          </cell>
          <cell r="CG221">
            <v>6.69</v>
          </cell>
          <cell r="CH221">
            <v>6.734</v>
          </cell>
          <cell r="CI221">
            <v>40108</v>
          </cell>
          <cell r="CJ221">
            <v>92.790999999999997</v>
          </cell>
          <cell r="CK221">
            <v>10.763999999999999</v>
          </cell>
          <cell r="CL221">
            <v>10.797000000000001</v>
          </cell>
          <cell r="CM221">
            <v>40108</v>
          </cell>
          <cell r="CN221">
            <v>161.755</v>
          </cell>
          <cell r="CO221">
            <v>6.1779999999999999</v>
          </cell>
          <cell r="CP221">
            <v>6.1779999999999999</v>
          </cell>
          <cell r="CQ221">
            <v>40108</v>
          </cell>
          <cell r="CR221">
            <v>140</v>
          </cell>
          <cell r="CS221">
            <v>6.8959999999999999</v>
          </cell>
          <cell r="CT221">
            <v>6.8959999999999999</v>
          </cell>
          <cell r="CU221">
            <v>40108</v>
          </cell>
          <cell r="CV221">
            <v>110.664</v>
          </cell>
          <cell r="CW221">
            <v>6.5380000000000003</v>
          </cell>
          <cell r="CX221">
            <v>6.5469999999999997</v>
          </cell>
          <cell r="CY221">
            <v>40108</v>
          </cell>
          <cell r="CZ221">
            <v>114</v>
          </cell>
          <cell r="DA221">
            <v>5.45</v>
          </cell>
          <cell r="DB221">
            <v>5.45</v>
          </cell>
        </row>
        <row r="222">
          <cell r="D222">
            <v>40109</v>
          </cell>
          <cell r="E222" t="str">
            <v>#N/A N.A.</v>
          </cell>
          <cell r="F222" t="str">
            <v>#N/A N.A.</v>
          </cell>
          <cell r="G222" t="str">
            <v>#N/A N.A.</v>
          </cell>
          <cell r="H222">
            <v>40109</v>
          </cell>
          <cell r="I222" t="str">
            <v>#N/A N.A.</v>
          </cell>
          <cell r="J222" t="str">
            <v>#N/A N.A.</v>
          </cell>
          <cell r="K222" t="str">
            <v>#N/A N.A.</v>
          </cell>
          <cell r="L222">
            <v>40109</v>
          </cell>
          <cell r="M222" t="str">
            <v>#N/A N.A.</v>
          </cell>
          <cell r="N222" t="str">
            <v>#N/A N.A.</v>
          </cell>
          <cell r="O222" t="str">
            <v>#N/A N.A.</v>
          </cell>
          <cell r="P222">
            <v>40109</v>
          </cell>
          <cell r="Q222">
            <v>100.125</v>
          </cell>
          <cell r="R222">
            <v>-33.58</v>
          </cell>
          <cell r="S222">
            <v>52.280999999999999</v>
          </cell>
          <cell r="T222">
            <v>40109</v>
          </cell>
          <cell r="U222">
            <v>102.04900000000001</v>
          </cell>
          <cell r="V222">
            <v>5.4710000000000001</v>
          </cell>
          <cell r="W222">
            <v>5.5209999999999999</v>
          </cell>
          <cell r="X222">
            <v>40109</v>
          </cell>
          <cell r="Y222">
            <v>108.25</v>
          </cell>
          <cell r="Z222">
            <v>-1.2389999999999999</v>
          </cell>
          <cell r="AA222">
            <v>-1.2389999999999999</v>
          </cell>
          <cell r="AB222">
            <v>40109</v>
          </cell>
          <cell r="AC222">
            <v>107.866</v>
          </cell>
          <cell r="AD222">
            <v>4.093</v>
          </cell>
          <cell r="AE222">
            <v>4.2160000000000002</v>
          </cell>
          <cell r="AF222">
            <v>40109</v>
          </cell>
          <cell r="AG222">
            <v>113.473</v>
          </cell>
          <cell r="AH222">
            <v>2.7</v>
          </cell>
          <cell r="AI222">
            <v>2.8209999999999997</v>
          </cell>
          <cell r="AJ222">
            <v>40109</v>
          </cell>
          <cell r="AK222">
            <v>115</v>
          </cell>
          <cell r="AL222">
            <v>3.0089999999999999</v>
          </cell>
          <cell r="AM222">
            <v>3.0089999999999999</v>
          </cell>
          <cell r="AN222">
            <v>40109</v>
          </cell>
          <cell r="AO222">
            <v>121.75</v>
          </cell>
          <cell r="AP222">
            <v>3.528</v>
          </cell>
          <cell r="AQ222">
            <v>3.528</v>
          </cell>
          <cell r="AU222">
            <v>40109</v>
          </cell>
          <cell r="AV222">
            <v>118.95</v>
          </cell>
          <cell r="AW222">
            <v>4.1260000000000003</v>
          </cell>
          <cell r="AX222">
            <v>4.1260000000000003</v>
          </cell>
          <cell r="AY222">
            <v>40109</v>
          </cell>
          <cell r="AZ222">
            <v>118.458</v>
          </cell>
          <cell r="BA222">
            <v>7.9969999999999999</v>
          </cell>
          <cell r="BB222">
            <v>8.0090000000000003</v>
          </cell>
          <cell r="BC222">
            <v>40109</v>
          </cell>
          <cell r="BD222">
            <v>99.5</v>
          </cell>
          <cell r="BE222">
            <v>2.1709999999999998</v>
          </cell>
          <cell r="BF222">
            <v>2.1709999999999998</v>
          </cell>
          <cell r="BG222">
            <v>40109</v>
          </cell>
          <cell r="BH222">
            <v>116.72799999999999</v>
          </cell>
          <cell r="BI222">
            <v>5.5170000000000003</v>
          </cell>
          <cell r="BJ222">
            <v>5.6029999999999998</v>
          </cell>
          <cell r="BO222">
            <v>40109</v>
          </cell>
          <cell r="BP222">
            <v>122.833</v>
          </cell>
          <cell r="BQ222">
            <v>4.758</v>
          </cell>
          <cell r="BR222">
            <v>4.758</v>
          </cell>
          <cell r="BS222">
            <v>40109</v>
          </cell>
          <cell r="BT222">
            <v>113</v>
          </cell>
          <cell r="BU222">
            <v>5.1970000000000001</v>
          </cell>
          <cell r="BV222">
            <v>5.1970000000000001</v>
          </cell>
          <cell r="BW222">
            <v>40109</v>
          </cell>
          <cell r="BX222">
            <v>145.5</v>
          </cell>
          <cell r="BY222">
            <v>5.8220000000000001</v>
          </cell>
          <cell r="BZ222">
            <v>5.8220000000000001</v>
          </cell>
          <cell r="CA222">
            <v>40109</v>
          </cell>
          <cell r="CB222">
            <v>118</v>
          </cell>
          <cell r="CC222">
            <v>6.226</v>
          </cell>
          <cell r="CD222">
            <v>6.226</v>
          </cell>
          <cell r="CE222">
            <v>40109</v>
          </cell>
          <cell r="CF222">
            <v>117.65</v>
          </cell>
          <cell r="CG222">
            <v>6.6420000000000003</v>
          </cell>
          <cell r="CH222">
            <v>6.6859999999999999</v>
          </cell>
          <cell r="CI222">
            <v>40109</v>
          </cell>
          <cell r="CJ222">
            <v>92.790999999999997</v>
          </cell>
          <cell r="CK222">
            <v>10.763999999999999</v>
          </cell>
          <cell r="CL222">
            <v>10.797000000000001</v>
          </cell>
          <cell r="CM222">
            <v>40109</v>
          </cell>
          <cell r="CN222">
            <v>162.40299999999999</v>
          </cell>
          <cell r="CO222">
            <v>6.1370000000000005</v>
          </cell>
          <cell r="CP222">
            <v>6.1370000000000005</v>
          </cell>
          <cell r="CQ222">
            <v>40109</v>
          </cell>
          <cell r="CR222">
            <v>143</v>
          </cell>
          <cell r="CS222">
            <v>6.6989999999999998</v>
          </cell>
          <cell r="CT222">
            <v>6.6989999999999998</v>
          </cell>
          <cell r="CU222">
            <v>40109</v>
          </cell>
          <cell r="CV222">
            <v>111.309</v>
          </cell>
          <cell r="CW222">
            <v>6.4909999999999997</v>
          </cell>
          <cell r="CX222">
            <v>6.5220000000000002</v>
          </cell>
          <cell r="CY222">
            <v>40109</v>
          </cell>
          <cell r="CZ222">
            <v>113.1</v>
          </cell>
          <cell r="DA222">
            <v>5.5640000000000001</v>
          </cell>
          <cell r="DB222">
            <v>5.5640000000000001</v>
          </cell>
        </row>
        <row r="223">
          <cell r="D223">
            <v>40110</v>
          </cell>
          <cell r="E223" t="str">
            <v>#N/A N.A.</v>
          </cell>
          <cell r="F223" t="str">
            <v>#N/A N.A.</v>
          </cell>
          <cell r="G223" t="str">
            <v>#N/A N.A.</v>
          </cell>
          <cell r="H223">
            <v>40110</v>
          </cell>
          <cell r="I223" t="str">
            <v>#N/A N.A.</v>
          </cell>
          <cell r="J223" t="str">
            <v>#N/A N.A.</v>
          </cell>
          <cell r="K223" t="str">
            <v>#N/A N.A.</v>
          </cell>
          <cell r="L223">
            <v>40110</v>
          </cell>
          <cell r="M223" t="str">
            <v>#N/A N.A.</v>
          </cell>
          <cell r="N223" t="str">
            <v>#N/A N.A.</v>
          </cell>
          <cell r="O223" t="str">
            <v>#N/A N.A.</v>
          </cell>
          <cell r="P223">
            <v>40110</v>
          </cell>
          <cell r="Q223">
            <v>100.125</v>
          </cell>
          <cell r="R223">
            <v>-33.58</v>
          </cell>
          <cell r="S223">
            <v>52.280999999999999</v>
          </cell>
          <cell r="T223">
            <v>40110</v>
          </cell>
          <cell r="U223">
            <v>102.04900000000001</v>
          </cell>
          <cell r="V223">
            <v>5.4710000000000001</v>
          </cell>
          <cell r="W223">
            <v>5.5209999999999999</v>
          </cell>
          <cell r="X223">
            <v>40110</v>
          </cell>
          <cell r="Y223">
            <v>108.25</v>
          </cell>
          <cell r="Z223">
            <v>-1.2389999999999999</v>
          </cell>
          <cell r="AA223">
            <v>-1.2389999999999999</v>
          </cell>
          <cell r="AB223">
            <v>40110</v>
          </cell>
          <cell r="AC223">
            <v>107.866</v>
          </cell>
          <cell r="AD223">
            <v>4.093</v>
          </cell>
          <cell r="AE223">
            <v>4.2160000000000002</v>
          </cell>
          <cell r="AF223">
            <v>40110</v>
          </cell>
          <cell r="AG223">
            <v>113.473</v>
          </cell>
          <cell r="AH223">
            <v>2.7</v>
          </cell>
          <cell r="AI223">
            <v>2.8209999999999997</v>
          </cell>
          <cell r="AJ223">
            <v>40110</v>
          </cell>
          <cell r="AK223">
            <v>115</v>
          </cell>
          <cell r="AL223">
            <v>3.0089999999999999</v>
          </cell>
          <cell r="AM223">
            <v>3.0089999999999999</v>
          </cell>
          <cell r="AN223">
            <v>40110</v>
          </cell>
          <cell r="AO223">
            <v>121.75</v>
          </cell>
          <cell r="AP223">
            <v>3.528</v>
          </cell>
          <cell r="AQ223">
            <v>3.528</v>
          </cell>
          <cell r="AU223">
            <v>40110</v>
          </cell>
          <cell r="AV223">
            <v>118.95</v>
          </cell>
          <cell r="AW223">
            <v>4.1260000000000003</v>
          </cell>
          <cell r="AX223">
            <v>4.1260000000000003</v>
          </cell>
          <cell r="AY223">
            <v>40110</v>
          </cell>
          <cell r="AZ223">
            <v>118.458</v>
          </cell>
          <cell r="BA223">
            <v>7.9969999999999999</v>
          </cell>
          <cell r="BB223">
            <v>8.0090000000000003</v>
          </cell>
          <cell r="BC223">
            <v>40110</v>
          </cell>
          <cell r="BD223">
            <v>99.5</v>
          </cell>
          <cell r="BE223">
            <v>2.1709999999999998</v>
          </cell>
          <cell r="BF223">
            <v>2.1709999999999998</v>
          </cell>
          <cell r="BG223">
            <v>40110</v>
          </cell>
          <cell r="BH223">
            <v>116.72799999999999</v>
          </cell>
          <cell r="BI223">
            <v>5.5170000000000003</v>
          </cell>
          <cell r="BJ223">
            <v>5.6029999999999998</v>
          </cell>
          <cell r="BO223">
            <v>40110</v>
          </cell>
          <cell r="BP223">
            <v>122.833</v>
          </cell>
          <cell r="BQ223">
            <v>4.758</v>
          </cell>
          <cell r="BR223">
            <v>4.758</v>
          </cell>
          <cell r="BS223">
            <v>40110</v>
          </cell>
          <cell r="BT223">
            <v>113</v>
          </cell>
          <cell r="BU223">
            <v>5.1970000000000001</v>
          </cell>
          <cell r="BV223">
            <v>5.1970000000000001</v>
          </cell>
          <cell r="BW223">
            <v>40110</v>
          </cell>
          <cell r="BX223">
            <v>145.5</v>
          </cell>
          <cell r="BY223">
            <v>5.8220000000000001</v>
          </cell>
          <cell r="BZ223">
            <v>5.8220000000000001</v>
          </cell>
          <cell r="CA223">
            <v>40110</v>
          </cell>
          <cell r="CB223">
            <v>118</v>
          </cell>
          <cell r="CC223">
            <v>6.226</v>
          </cell>
          <cell r="CD223">
            <v>6.226</v>
          </cell>
          <cell r="CE223">
            <v>40110</v>
          </cell>
          <cell r="CF223">
            <v>117.65</v>
          </cell>
          <cell r="CG223">
            <v>6.6420000000000003</v>
          </cell>
          <cell r="CH223">
            <v>6.6859999999999999</v>
          </cell>
          <cell r="CI223">
            <v>40110</v>
          </cell>
          <cell r="CJ223">
            <v>92.790999999999997</v>
          </cell>
          <cell r="CK223">
            <v>10.763999999999999</v>
          </cell>
          <cell r="CL223">
            <v>10.797000000000001</v>
          </cell>
          <cell r="CM223">
            <v>40110</v>
          </cell>
          <cell r="CN223">
            <v>162.40299999999999</v>
          </cell>
          <cell r="CO223">
            <v>6.1370000000000005</v>
          </cell>
          <cell r="CP223">
            <v>6.1370000000000005</v>
          </cell>
          <cell r="CQ223">
            <v>40110</v>
          </cell>
          <cell r="CR223">
            <v>143</v>
          </cell>
          <cell r="CS223">
            <v>6.6989999999999998</v>
          </cell>
          <cell r="CT223">
            <v>6.6989999999999998</v>
          </cell>
          <cell r="CU223">
            <v>40110</v>
          </cell>
          <cell r="CV223">
            <v>111.309</v>
          </cell>
          <cell r="CW223">
            <v>6.4909999999999997</v>
          </cell>
          <cell r="CX223">
            <v>6.5220000000000002</v>
          </cell>
          <cell r="CY223">
            <v>40110</v>
          </cell>
          <cell r="CZ223">
            <v>113.1</v>
          </cell>
          <cell r="DA223">
            <v>5.5640000000000001</v>
          </cell>
          <cell r="DB223">
            <v>5.5640000000000001</v>
          </cell>
        </row>
        <row r="224">
          <cell r="D224">
            <v>40111</v>
          </cell>
          <cell r="E224" t="str">
            <v>#N/A N.A.</v>
          </cell>
          <cell r="F224" t="str">
            <v>#N/A N.A.</v>
          </cell>
          <cell r="G224" t="str">
            <v>#N/A N.A.</v>
          </cell>
          <cell r="H224">
            <v>40111</v>
          </cell>
          <cell r="I224" t="str">
            <v>#N/A N.A.</v>
          </cell>
          <cell r="J224" t="str">
            <v>#N/A N.A.</v>
          </cell>
          <cell r="K224" t="str">
            <v>#N/A N.A.</v>
          </cell>
          <cell r="L224">
            <v>40111</v>
          </cell>
          <cell r="M224" t="str">
            <v>#N/A N.A.</v>
          </cell>
          <cell r="N224" t="str">
            <v>#N/A N.A.</v>
          </cell>
          <cell r="O224" t="str">
            <v>#N/A N.A.</v>
          </cell>
          <cell r="P224">
            <v>40111</v>
          </cell>
          <cell r="Q224">
            <v>100.125</v>
          </cell>
          <cell r="R224">
            <v>-33.58</v>
          </cell>
          <cell r="S224">
            <v>52.280999999999999</v>
          </cell>
          <cell r="T224">
            <v>40111</v>
          </cell>
          <cell r="U224">
            <v>102.04900000000001</v>
          </cell>
          <cell r="V224">
            <v>5.4710000000000001</v>
          </cell>
          <cell r="W224">
            <v>5.5209999999999999</v>
          </cell>
          <cell r="X224">
            <v>40111</v>
          </cell>
          <cell r="Y224">
            <v>108.25</v>
          </cell>
          <cell r="Z224">
            <v>-1.2389999999999999</v>
          </cell>
          <cell r="AA224">
            <v>-1.2389999999999999</v>
          </cell>
          <cell r="AB224">
            <v>40111</v>
          </cell>
          <cell r="AC224">
            <v>107.866</v>
          </cell>
          <cell r="AD224">
            <v>4.093</v>
          </cell>
          <cell r="AE224">
            <v>4.2160000000000002</v>
          </cell>
          <cell r="AF224">
            <v>40111</v>
          </cell>
          <cell r="AG224">
            <v>113.473</v>
          </cell>
          <cell r="AH224">
            <v>2.7</v>
          </cell>
          <cell r="AI224">
            <v>2.8209999999999997</v>
          </cell>
          <cell r="AJ224">
            <v>40111</v>
          </cell>
          <cell r="AK224">
            <v>115</v>
          </cell>
          <cell r="AL224">
            <v>3.0089999999999999</v>
          </cell>
          <cell r="AM224">
            <v>3.0089999999999999</v>
          </cell>
          <cell r="AN224">
            <v>40111</v>
          </cell>
          <cell r="AO224">
            <v>121.75</v>
          </cell>
          <cell r="AP224">
            <v>3.528</v>
          </cell>
          <cell r="AQ224">
            <v>3.528</v>
          </cell>
          <cell r="AU224">
            <v>40111</v>
          </cell>
          <cell r="AV224">
            <v>118.95</v>
          </cell>
          <cell r="AW224">
            <v>4.1260000000000003</v>
          </cell>
          <cell r="AX224">
            <v>4.1260000000000003</v>
          </cell>
          <cell r="AY224">
            <v>40111</v>
          </cell>
          <cell r="AZ224">
            <v>118.458</v>
          </cell>
          <cell r="BA224">
            <v>7.9969999999999999</v>
          </cell>
          <cell r="BB224">
            <v>8.0090000000000003</v>
          </cell>
          <cell r="BC224">
            <v>40111</v>
          </cell>
          <cell r="BD224">
            <v>99.5</v>
          </cell>
          <cell r="BE224">
            <v>2.1709999999999998</v>
          </cell>
          <cell r="BF224">
            <v>2.1709999999999998</v>
          </cell>
          <cell r="BG224">
            <v>40111</v>
          </cell>
          <cell r="BH224">
            <v>116.72799999999999</v>
          </cell>
          <cell r="BI224">
            <v>5.5170000000000003</v>
          </cell>
          <cell r="BJ224">
            <v>5.6029999999999998</v>
          </cell>
          <cell r="BO224">
            <v>40111</v>
          </cell>
          <cell r="BP224">
            <v>122.833</v>
          </cell>
          <cell r="BQ224">
            <v>4.758</v>
          </cell>
          <cell r="BR224">
            <v>4.758</v>
          </cell>
          <cell r="BS224">
            <v>40111</v>
          </cell>
          <cell r="BT224">
            <v>113</v>
          </cell>
          <cell r="BU224">
            <v>5.1970000000000001</v>
          </cell>
          <cell r="BV224">
            <v>5.1970000000000001</v>
          </cell>
          <cell r="BW224">
            <v>40111</v>
          </cell>
          <cell r="BX224">
            <v>145.5</v>
          </cell>
          <cell r="BY224">
            <v>5.8220000000000001</v>
          </cell>
          <cell r="BZ224">
            <v>5.8220000000000001</v>
          </cell>
          <cell r="CA224">
            <v>40111</v>
          </cell>
          <cell r="CB224">
            <v>118</v>
          </cell>
          <cell r="CC224">
            <v>6.226</v>
          </cell>
          <cell r="CD224">
            <v>6.226</v>
          </cell>
          <cell r="CE224">
            <v>40111</v>
          </cell>
          <cell r="CF224">
            <v>117.65</v>
          </cell>
          <cell r="CG224">
            <v>6.6420000000000003</v>
          </cell>
          <cell r="CH224">
            <v>6.6859999999999999</v>
          </cell>
          <cell r="CI224">
            <v>40111</v>
          </cell>
          <cell r="CJ224">
            <v>92.790999999999997</v>
          </cell>
          <cell r="CK224">
            <v>10.763999999999999</v>
          </cell>
          <cell r="CL224">
            <v>10.797000000000001</v>
          </cell>
          <cell r="CM224">
            <v>40111</v>
          </cell>
          <cell r="CN224">
            <v>162.40299999999999</v>
          </cell>
          <cell r="CO224">
            <v>6.1370000000000005</v>
          </cell>
          <cell r="CP224">
            <v>6.1370000000000005</v>
          </cell>
          <cell r="CQ224">
            <v>40111</v>
          </cell>
          <cell r="CR224">
            <v>143</v>
          </cell>
          <cell r="CS224">
            <v>6.6989999999999998</v>
          </cell>
          <cell r="CT224">
            <v>6.6989999999999998</v>
          </cell>
          <cell r="CU224">
            <v>40111</v>
          </cell>
          <cell r="CV224">
            <v>111.309</v>
          </cell>
          <cell r="CW224">
            <v>6.4909999999999997</v>
          </cell>
          <cell r="CX224">
            <v>6.5220000000000002</v>
          </cell>
          <cell r="CY224">
            <v>40111</v>
          </cell>
          <cell r="CZ224">
            <v>113.1</v>
          </cell>
          <cell r="DA224">
            <v>5.5640000000000001</v>
          </cell>
          <cell r="DB224">
            <v>5.5640000000000001</v>
          </cell>
        </row>
        <row r="225">
          <cell r="D225">
            <v>40112</v>
          </cell>
          <cell r="E225" t="str">
            <v>#N/A N.A.</v>
          </cell>
          <cell r="F225" t="str">
            <v>#N/A N.A.</v>
          </cell>
          <cell r="G225" t="str">
            <v>#N/A N.A.</v>
          </cell>
          <cell r="H225">
            <v>40112</v>
          </cell>
          <cell r="I225" t="str">
            <v>#N/A N.A.</v>
          </cell>
          <cell r="J225" t="str">
            <v>#N/A N.A.</v>
          </cell>
          <cell r="K225" t="str">
            <v>#N/A N.A.</v>
          </cell>
          <cell r="L225">
            <v>40112</v>
          </cell>
          <cell r="M225" t="str">
            <v>#N/A N.A.</v>
          </cell>
          <cell r="N225" t="str">
            <v>#N/A N.A.</v>
          </cell>
          <cell r="O225" t="str">
            <v>#N/A N.A.</v>
          </cell>
          <cell r="P225">
            <v>40112</v>
          </cell>
          <cell r="Q225">
            <v>100.125</v>
          </cell>
          <cell r="R225">
            <v>-33.58</v>
          </cell>
          <cell r="S225">
            <v>52.280999999999999</v>
          </cell>
          <cell r="T225">
            <v>40112</v>
          </cell>
          <cell r="U225">
            <v>102.04900000000001</v>
          </cell>
          <cell r="V225">
            <v>5.4710000000000001</v>
          </cell>
          <cell r="W225">
            <v>5.5209999999999999</v>
          </cell>
          <cell r="X225">
            <v>40112</v>
          </cell>
          <cell r="Y225">
            <v>107.5</v>
          </cell>
          <cell r="Z225">
            <v>-0.28100000000000003</v>
          </cell>
          <cell r="AA225">
            <v>-0.28100000000000003</v>
          </cell>
          <cell r="AB225">
            <v>40112</v>
          </cell>
          <cell r="AC225">
            <v>107.849</v>
          </cell>
          <cell r="AD225">
            <v>4.0949999999999998</v>
          </cell>
          <cell r="AE225">
            <v>4.22</v>
          </cell>
          <cell r="AF225">
            <v>40112</v>
          </cell>
          <cell r="AG225">
            <v>113.473</v>
          </cell>
          <cell r="AH225">
            <v>2.6870000000000003</v>
          </cell>
          <cell r="AI225">
            <v>2.8069999999999999</v>
          </cell>
          <cell r="AJ225">
            <v>40112</v>
          </cell>
          <cell r="AK225">
            <v>114.9</v>
          </cell>
          <cell r="AL225">
            <v>3.044</v>
          </cell>
          <cell r="AM225">
            <v>3.044</v>
          </cell>
          <cell r="AN225">
            <v>40112</v>
          </cell>
          <cell r="AO225">
            <v>121.75</v>
          </cell>
          <cell r="AP225">
            <v>3.5230000000000001</v>
          </cell>
          <cell r="AQ225">
            <v>3.5230000000000001</v>
          </cell>
          <cell r="AU225">
            <v>40112</v>
          </cell>
          <cell r="AV225">
            <v>118.5</v>
          </cell>
          <cell r="AW225">
            <v>4.2130000000000001</v>
          </cell>
          <cell r="AX225">
            <v>4.2130000000000001</v>
          </cell>
          <cell r="AY225">
            <v>40112</v>
          </cell>
          <cell r="AZ225">
            <v>118.373</v>
          </cell>
          <cell r="BA225">
            <v>8.0120000000000005</v>
          </cell>
          <cell r="BB225">
            <v>8.0239999999999991</v>
          </cell>
          <cell r="BC225">
            <v>40112</v>
          </cell>
          <cell r="BD225">
            <v>98.5</v>
          </cell>
          <cell r="BE225">
            <v>2.3450000000000002</v>
          </cell>
          <cell r="BF225">
            <v>2.3450000000000002</v>
          </cell>
          <cell r="BG225">
            <v>40112</v>
          </cell>
          <cell r="BH225">
            <v>115.87</v>
          </cell>
          <cell r="BI225">
            <v>5.665</v>
          </cell>
          <cell r="BJ225">
            <v>5.7519999999999998</v>
          </cell>
          <cell r="BO225">
            <v>40112</v>
          </cell>
          <cell r="BP225">
            <v>122.604</v>
          </cell>
          <cell r="BQ225">
            <v>4.7919999999999998</v>
          </cell>
          <cell r="BR225">
            <v>4.7919999999999998</v>
          </cell>
          <cell r="BS225">
            <v>40112</v>
          </cell>
          <cell r="BT225">
            <v>113.05</v>
          </cell>
          <cell r="BU225">
            <v>5.1890000000000001</v>
          </cell>
          <cell r="BV225">
            <v>5.1890000000000001</v>
          </cell>
          <cell r="BW225">
            <v>40112</v>
          </cell>
          <cell r="BX225">
            <v>144.5</v>
          </cell>
          <cell r="BY225">
            <v>5.923</v>
          </cell>
          <cell r="BZ225">
            <v>5.923</v>
          </cell>
          <cell r="CA225">
            <v>40112</v>
          </cell>
          <cell r="CB225">
            <v>119</v>
          </cell>
          <cell r="CC225">
            <v>6.133</v>
          </cell>
          <cell r="CD225">
            <v>6.133</v>
          </cell>
          <cell r="CE225">
            <v>40112</v>
          </cell>
          <cell r="CF225">
            <v>116.089</v>
          </cell>
          <cell r="CG225">
            <v>6.7789999999999999</v>
          </cell>
          <cell r="CH225">
            <v>6.8239999999999998</v>
          </cell>
          <cell r="CI225">
            <v>40112</v>
          </cell>
          <cell r="CJ225">
            <v>92.790999999999997</v>
          </cell>
          <cell r="CK225">
            <v>10.763999999999999</v>
          </cell>
          <cell r="CL225">
            <v>10.797000000000001</v>
          </cell>
          <cell r="CM225">
            <v>40112</v>
          </cell>
          <cell r="CN225">
            <v>161.447</v>
          </cell>
          <cell r="CO225">
            <v>6.1980000000000004</v>
          </cell>
          <cell r="CP225">
            <v>6.1980000000000004</v>
          </cell>
          <cell r="CQ225">
            <v>40112</v>
          </cell>
          <cell r="CR225">
            <v>140</v>
          </cell>
          <cell r="CS225">
            <v>6.8959999999999999</v>
          </cell>
          <cell r="CT225">
            <v>6.8959999999999999</v>
          </cell>
          <cell r="CU225">
            <v>40112</v>
          </cell>
          <cell r="CV225">
            <v>110.758</v>
          </cell>
          <cell r="CW225">
            <v>6.5309999999999997</v>
          </cell>
          <cell r="CX225">
            <v>6.5579999999999998</v>
          </cell>
          <cell r="CY225">
            <v>40112</v>
          </cell>
          <cell r="CZ225">
            <v>112.85</v>
          </cell>
          <cell r="DA225">
            <v>5.5949999999999998</v>
          </cell>
          <cell r="DB225">
            <v>5.5949999999999998</v>
          </cell>
        </row>
        <row r="226">
          <cell r="D226">
            <v>40113</v>
          </cell>
          <cell r="E226" t="str">
            <v>#N/A N.A.</v>
          </cell>
          <cell r="F226" t="str">
            <v>#N/A N.A.</v>
          </cell>
          <cell r="G226" t="str">
            <v>#N/A N.A.</v>
          </cell>
          <cell r="H226">
            <v>40113</v>
          </cell>
          <cell r="I226" t="str">
            <v>#N/A N.A.</v>
          </cell>
          <cell r="J226" t="str">
            <v>#N/A N.A.</v>
          </cell>
          <cell r="K226" t="str">
            <v>#N/A N.A.</v>
          </cell>
          <cell r="L226">
            <v>40113</v>
          </cell>
          <cell r="M226" t="str">
            <v>#N/A N.A.</v>
          </cell>
          <cell r="N226" t="str">
            <v>#N/A N.A.</v>
          </cell>
          <cell r="O226" t="str">
            <v>#N/A N.A.</v>
          </cell>
          <cell r="P226">
            <v>40113</v>
          </cell>
          <cell r="Q226">
            <v>100.125</v>
          </cell>
          <cell r="R226">
            <v>-33.58</v>
          </cell>
          <cell r="S226">
            <v>52.280999999999999</v>
          </cell>
          <cell r="T226">
            <v>40113</v>
          </cell>
          <cell r="U226">
            <v>102.04900000000001</v>
          </cell>
          <cell r="V226">
            <v>5.4710000000000001</v>
          </cell>
          <cell r="W226">
            <v>5.5209999999999999</v>
          </cell>
          <cell r="X226">
            <v>40113</v>
          </cell>
          <cell r="Y226">
            <v>107.5</v>
          </cell>
          <cell r="Z226">
            <v>-0.32100000000000001</v>
          </cell>
          <cell r="AA226">
            <v>-0.32100000000000001</v>
          </cell>
          <cell r="AB226">
            <v>40113</v>
          </cell>
          <cell r="AC226">
            <v>107.82</v>
          </cell>
          <cell r="AD226">
            <v>4.1050000000000004</v>
          </cell>
          <cell r="AE226">
            <v>4.2290000000000001</v>
          </cell>
          <cell r="AF226">
            <v>40113</v>
          </cell>
          <cell r="AG226">
            <v>113.47799999999999</v>
          </cell>
          <cell r="AH226">
            <v>2.6710000000000003</v>
          </cell>
          <cell r="AI226">
            <v>2.7439999999999998</v>
          </cell>
          <cell r="AJ226">
            <v>40113</v>
          </cell>
          <cell r="AK226">
            <v>115</v>
          </cell>
          <cell r="AL226">
            <v>2.9939999999999998</v>
          </cell>
          <cell r="AM226">
            <v>2.9939999999999998</v>
          </cell>
          <cell r="AN226">
            <v>40113</v>
          </cell>
          <cell r="AO226">
            <v>120.58799999999999</v>
          </cell>
          <cell r="AP226">
            <v>3.8620000000000001</v>
          </cell>
          <cell r="AQ226">
            <v>3.8620000000000001</v>
          </cell>
          <cell r="AU226">
            <v>40113</v>
          </cell>
          <cell r="AV226">
            <v>117.5</v>
          </cell>
          <cell r="AW226">
            <v>4.4089999999999998</v>
          </cell>
          <cell r="AX226">
            <v>4.4089999999999998</v>
          </cell>
          <cell r="AY226">
            <v>40113</v>
          </cell>
          <cell r="AZ226">
            <v>118.373</v>
          </cell>
          <cell r="BA226">
            <v>8.0120000000000005</v>
          </cell>
          <cell r="BB226">
            <v>8.0239999999999991</v>
          </cell>
          <cell r="BC226">
            <v>40113</v>
          </cell>
          <cell r="BD226">
            <v>99</v>
          </cell>
          <cell r="BE226">
            <v>2.2570000000000001</v>
          </cell>
          <cell r="BF226">
            <v>2.2570000000000001</v>
          </cell>
          <cell r="BG226">
            <v>40113</v>
          </cell>
          <cell r="BH226">
            <v>115.13</v>
          </cell>
          <cell r="BI226">
            <v>5.7930000000000001</v>
          </cell>
          <cell r="BJ226">
            <v>5.8810000000000002</v>
          </cell>
          <cell r="BO226">
            <v>40113</v>
          </cell>
          <cell r="BP226">
            <v>121.71899999999999</v>
          </cell>
          <cell r="BQ226">
            <v>4.9240000000000004</v>
          </cell>
          <cell r="BR226">
            <v>4.9240000000000004</v>
          </cell>
          <cell r="BS226">
            <v>40113</v>
          </cell>
          <cell r="BT226">
            <v>111</v>
          </cell>
          <cell r="BU226">
            <v>5.51</v>
          </cell>
          <cell r="BV226">
            <v>5.51</v>
          </cell>
          <cell r="BW226">
            <v>40113</v>
          </cell>
          <cell r="BX226">
            <v>143.5</v>
          </cell>
          <cell r="BY226">
            <v>6.0250000000000004</v>
          </cell>
          <cell r="BZ226">
            <v>6.0250000000000004</v>
          </cell>
          <cell r="CA226">
            <v>40113</v>
          </cell>
          <cell r="CB226">
            <v>115.5</v>
          </cell>
          <cell r="CC226">
            <v>6.4649999999999999</v>
          </cell>
          <cell r="CD226">
            <v>6.4649999999999999</v>
          </cell>
          <cell r="CE226">
            <v>40113</v>
          </cell>
          <cell r="CF226">
            <v>114.818</v>
          </cell>
          <cell r="CG226">
            <v>6.8929999999999998</v>
          </cell>
          <cell r="CH226">
            <v>6.9390000000000001</v>
          </cell>
          <cell r="CI226">
            <v>40113</v>
          </cell>
          <cell r="CJ226">
            <v>92.790999999999997</v>
          </cell>
          <cell r="CK226">
            <v>10.763999999999999</v>
          </cell>
          <cell r="CL226">
            <v>10.797000000000001</v>
          </cell>
          <cell r="CM226">
            <v>40113</v>
          </cell>
          <cell r="CN226">
            <v>159.46299999999999</v>
          </cell>
          <cell r="CO226">
            <v>6.3259999999999996</v>
          </cell>
          <cell r="CP226">
            <v>6.3259999999999996</v>
          </cell>
          <cell r="CQ226">
            <v>40113</v>
          </cell>
          <cell r="CR226">
            <v>134</v>
          </cell>
          <cell r="CS226">
            <v>7.31</v>
          </cell>
          <cell r="CT226">
            <v>7.31</v>
          </cell>
          <cell r="CU226">
            <v>40113</v>
          </cell>
          <cell r="CV226">
            <v>109.09099999999999</v>
          </cell>
          <cell r="CW226">
            <v>6.6530000000000005</v>
          </cell>
          <cell r="CX226">
            <v>6.681</v>
          </cell>
          <cell r="CY226">
            <v>40113</v>
          </cell>
          <cell r="CZ226">
            <v>111.65</v>
          </cell>
          <cell r="DA226">
            <v>5.75</v>
          </cell>
          <cell r="DB226">
            <v>5.75</v>
          </cell>
        </row>
        <row r="227">
          <cell r="D227">
            <v>40114</v>
          </cell>
          <cell r="E227" t="str">
            <v>#N/A N.A.</v>
          </cell>
          <cell r="F227" t="str">
            <v>#N/A N.A.</v>
          </cell>
          <cell r="G227" t="str">
            <v>#N/A N.A.</v>
          </cell>
          <cell r="H227">
            <v>40114</v>
          </cell>
          <cell r="I227" t="str">
            <v>#N/A N.A.</v>
          </cell>
          <cell r="J227" t="str">
            <v>#N/A N.A.</v>
          </cell>
          <cell r="K227" t="str">
            <v>#N/A N.A.</v>
          </cell>
          <cell r="L227">
            <v>40114</v>
          </cell>
          <cell r="M227" t="str">
            <v>#N/A N.A.</v>
          </cell>
          <cell r="N227" t="str">
            <v>#N/A N.A.</v>
          </cell>
          <cell r="O227" t="str">
            <v>#N/A N.A.</v>
          </cell>
          <cell r="P227">
            <v>40114</v>
          </cell>
          <cell r="Q227">
            <v>100.125</v>
          </cell>
          <cell r="R227">
            <v>-33.58</v>
          </cell>
          <cell r="S227">
            <v>52.280999999999999</v>
          </cell>
          <cell r="T227">
            <v>40114</v>
          </cell>
          <cell r="U227">
            <v>102.04900000000001</v>
          </cell>
          <cell r="V227">
            <v>5.4710000000000001</v>
          </cell>
          <cell r="W227">
            <v>5.5209999999999999</v>
          </cell>
          <cell r="X227">
            <v>40114</v>
          </cell>
          <cell r="Y227">
            <v>106.1</v>
          </cell>
          <cell r="Z227">
            <v>1.522</v>
          </cell>
          <cell r="AA227">
            <v>1.522</v>
          </cell>
          <cell r="AB227">
            <v>40114</v>
          </cell>
          <cell r="AC227">
            <v>107.789</v>
          </cell>
          <cell r="AD227">
            <v>4.1050000000000004</v>
          </cell>
          <cell r="AE227">
            <v>4.2300000000000004</v>
          </cell>
          <cell r="AF227">
            <v>40114</v>
          </cell>
          <cell r="AG227">
            <v>113.56100000000001</v>
          </cell>
          <cell r="AH227">
            <v>2.5819999999999999</v>
          </cell>
          <cell r="AI227">
            <v>2.6549999999999998</v>
          </cell>
          <cell r="AJ227">
            <v>40114</v>
          </cell>
          <cell r="AK227">
            <v>115.1</v>
          </cell>
          <cell r="AL227">
            <v>2.9359999999999999</v>
          </cell>
          <cell r="AM227">
            <v>2.9359999999999999</v>
          </cell>
          <cell r="AN227">
            <v>40114</v>
          </cell>
          <cell r="AO227">
            <v>121.25</v>
          </cell>
          <cell r="AP227">
            <v>3.6549999999999998</v>
          </cell>
          <cell r="AQ227">
            <v>3.6549999999999998</v>
          </cell>
          <cell r="AU227">
            <v>40114</v>
          </cell>
          <cell r="AV227">
            <v>118.25</v>
          </cell>
          <cell r="AW227">
            <v>4.2569999999999997</v>
          </cell>
          <cell r="AX227">
            <v>4.2569999999999997</v>
          </cell>
          <cell r="AY227">
            <v>40114</v>
          </cell>
          <cell r="AZ227">
            <v>118.393</v>
          </cell>
          <cell r="BA227">
            <v>8.0009999999999994</v>
          </cell>
          <cell r="BB227">
            <v>8.0129999999999999</v>
          </cell>
          <cell r="BC227">
            <v>40114</v>
          </cell>
          <cell r="BD227">
            <v>91</v>
          </cell>
          <cell r="BE227">
            <v>3.7320000000000002</v>
          </cell>
          <cell r="BF227">
            <v>3.7320000000000002</v>
          </cell>
          <cell r="BG227">
            <v>40114</v>
          </cell>
          <cell r="BH227">
            <v>114.42</v>
          </cell>
          <cell r="BI227">
            <v>5.9169999999999998</v>
          </cell>
          <cell r="BJ227">
            <v>6.0060000000000002</v>
          </cell>
          <cell r="BO227">
            <v>40114</v>
          </cell>
          <cell r="BP227">
            <v>121.02200000000001</v>
          </cell>
          <cell r="BQ227">
            <v>5.0289999999999999</v>
          </cell>
          <cell r="BR227">
            <v>5.0289999999999999</v>
          </cell>
          <cell r="BS227">
            <v>40114</v>
          </cell>
          <cell r="BT227">
            <v>110.5</v>
          </cell>
          <cell r="BU227">
            <v>5.5890000000000004</v>
          </cell>
          <cell r="BV227">
            <v>5.5890000000000004</v>
          </cell>
          <cell r="BW227">
            <v>40114</v>
          </cell>
          <cell r="BX227">
            <v>140</v>
          </cell>
          <cell r="BY227">
            <v>6.3920000000000003</v>
          </cell>
          <cell r="BZ227">
            <v>6.3920000000000003</v>
          </cell>
          <cell r="CA227">
            <v>40114</v>
          </cell>
          <cell r="CB227">
            <v>113</v>
          </cell>
          <cell r="CC227">
            <v>6.7110000000000003</v>
          </cell>
          <cell r="CD227">
            <v>6.7110000000000003</v>
          </cell>
          <cell r="CE227">
            <v>40114</v>
          </cell>
          <cell r="CF227">
            <v>113.738</v>
          </cell>
          <cell r="CG227">
            <v>6.992</v>
          </cell>
          <cell r="CH227">
            <v>7.0380000000000003</v>
          </cell>
          <cell r="CI227">
            <v>40114</v>
          </cell>
          <cell r="CJ227">
            <v>92.790999999999997</v>
          </cell>
          <cell r="CK227">
            <v>10.763999999999999</v>
          </cell>
          <cell r="CL227">
            <v>10.797000000000001</v>
          </cell>
          <cell r="CM227">
            <v>40114</v>
          </cell>
          <cell r="CN227">
            <v>157.87</v>
          </cell>
          <cell r="CO227">
            <v>6.431</v>
          </cell>
          <cell r="CP227">
            <v>6.431</v>
          </cell>
          <cell r="CQ227">
            <v>40114</v>
          </cell>
          <cell r="CR227">
            <v>138</v>
          </cell>
          <cell r="CS227">
            <v>7.03</v>
          </cell>
          <cell r="CT227">
            <v>7.03</v>
          </cell>
          <cell r="CU227">
            <v>40114</v>
          </cell>
          <cell r="CV227">
            <v>108.40600000000001</v>
          </cell>
          <cell r="CW227">
            <v>6.7039999999999997</v>
          </cell>
          <cell r="CX227">
            <v>6.7130000000000001</v>
          </cell>
          <cell r="CY227">
            <v>40114</v>
          </cell>
          <cell r="CZ227">
            <v>111.15</v>
          </cell>
          <cell r="DA227">
            <v>5.8140000000000001</v>
          </cell>
          <cell r="DB227">
            <v>5.8140000000000001</v>
          </cell>
        </row>
        <row r="228">
          <cell r="D228">
            <v>40115</v>
          </cell>
          <cell r="E228" t="str">
            <v>#N/A N.A.</v>
          </cell>
          <cell r="F228" t="str">
            <v>#N/A N.A.</v>
          </cell>
          <cell r="G228" t="str">
            <v>#N/A N.A.</v>
          </cell>
          <cell r="H228">
            <v>40115</v>
          </cell>
          <cell r="I228" t="str">
            <v>#N/A N.A.</v>
          </cell>
          <cell r="J228" t="str">
            <v>#N/A N.A.</v>
          </cell>
          <cell r="K228" t="str">
            <v>#N/A N.A.</v>
          </cell>
          <cell r="L228">
            <v>40115</v>
          </cell>
          <cell r="M228" t="str">
            <v>#N/A N.A.</v>
          </cell>
          <cell r="N228" t="str">
            <v>#N/A N.A.</v>
          </cell>
          <cell r="O228" t="str">
            <v>#N/A N.A.</v>
          </cell>
          <cell r="P228">
            <v>40115</v>
          </cell>
          <cell r="Q228">
            <v>100.125</v>
          </cell>
          <cell r="R228">
            <v>-33.58</v>
          </cell>
          <cell r="S228">
            <v>52.280999999999999</v>
          </cell>
          <cell r="T228">
            <v>40115</v>
          </cell>
          <cell r="U228">
            <v>102.04900000000001</v>
          </cell>
          <cell r="V228">
            <v>5.4710000000000001</v>
          </cell>
          <cell r="W228">
            <v>5.5209999999999999</v>
          </cell>
          <cell r="X228">
            <v>40115</v>
          </cell>
          <cell r="Y228">
            <v>106</v>
          </cell>
          <cell r="Z228">
            <v>1.6280000000000001</v>
          </cell>
          <cell r="AA228">
            <v>1.6280000000000001</v>
          </cell>
          <cell r="AB228">
            <v>40115</v>
          </cell>
          <cell r="AC228">
            <v>107.783</v>
          </cell>
          <cell r="AD228">
            <v>4.0990000000000002</v>
          </cell>
          <cell r="AE228">
            <v>4.2240000000000002</v>
          </cell>
          <cell r="AF228">
            <v>40115</v>
          </cell>
          <cell r="AG228">
            <v>113.56100000000001</v>
          </cell>
          <cell r="AH228">
            <v>2.5680000000000001</v>
          </cell>
          <cell r="AI228">
            <v>2.641</v>
          </cell>
          <cell r="AJ228">
            <v>40115</v>
          </cell>
          <cell r="AK228">
            <v>115.65</v>
          </cell>
          <cell r="AL228">
            <v>2.6930000000000001</v>
          </cell>
          <cell r="AM228">
            <v>2.6930000000000001</v>
          </cell>
          <cell r="AN228">
            <v>40115</v>
          </cell>
          <cell r="AO228">
            <v>121.35</v>
          </cell>
          <cell r="AP228">
            <v>3.62</v>
          </cell>
          <cell r="AQ228">
            <v>3.62</v>
          </cell>
          <cell r="AU228">
            <v>40115</v>
          </cell>
          <cell r="AV228">
            <v>118</v>
          </cell>
          <cell r="AW228">
            <v>4.3040000000000003</v>
          </cell>
          <cell r="AX228">
            <v>4.3040000000000003</v>
          </cell>
          <cell r="AY228">
            <v>40115</v>
          </cell>
          <cell r="AZ228">
            <v>118.393</v>
          </cell>
          <cell r="BA228">
            <v>8.0009999999999994</v>
          </cell>
          <cell r="BB228">
            <v>8.0129999999999999</v>
          </cell>
          <cell r="BC228">
            <v>40115</v>
          </cell>
          <cell r="BD228">
            <v>99.25</v>
          </cell>
          <cell r="BE228">
            <v>2.2130000000000001</v>
          </cell>
          <cell r="BF228">
            <v>2.2130000000000001</v>
          </cell>
          <cell r="BG228">
            <v>40115</v>
          </cell>
          <cell r="BH228">
            <v>114.693</v>
          </cell>
          <cell r="BI228">
            <v>5.867</v>
          </cell>
          <cell r="BJ228">
            <v>5.9559999999999995</v>
          </cell>
          <cell r="BO228">
            <v>40115</v>
          </cell>
          <cell r="BP228">
            <v>121.944</v>
          </cell>
          <cell r="BQ228">
            <v>4.8870000000000005</v>
          </cell>
          <cell r="BR228">
            <v>4.8870000000000005</v>
          </cell>
          <cell r="BS228">
            <v>40115</v>
          </cell>
          <cell r="BT228">
            <v>113</v>
          </cell>
          <cell r="BU228">
            <v>5.194</v>
          </cell>
          <cell r="BV228">
            <v>5.194</v>
          </cell>
          <cell r="BW228">
            <v>40115</v>
          </cell>
          <cell r="BX228">
            <v>139</v>
          </cell>
          <cell r="BY228">
            <v>6.4980000000000002</v>
          </cell>
          <cell r="BZ228">
            <v>6.4980000000000002</v>
          </cell>
          <cell r="CA228">
            <v>40115</v>
          </cell>
          <cell r="CB228">
            <v>118</v>
          </cell>
          <cell r="CC228">
            <v>6.226</v>
          </cell>
          <cell r="CD228">
            <v>6.226</v>
          </cell>
          <cell r="CE228">
            <v>40115</v>
          </cell>
          <cell r="CF228">
            <v>115.875</v>
          </cell>
          <cell r="CG228">
            <v>6.798</v>
          </cell>
          <cell r="CH228">
            <v>6.843</v>
          </cell>
          <cell r="CI228">
            <v>40115</v>
          </cell>
          <cell r="CJ228">
            <v>92.790999999999997</v>
          </cell>
          <cell r="CK228">
            <v>10.763999999999999</v>
          </cell>
          <cell r="CL228">
            <v>10.797000000000001</v>
          </cell>
          <cell r="CM228">
            <v>40115</v>
          </cell>
          <cell r="CN228">
            <v>158.989</v>
          </cell>
          <cell r="CO228">
            <v>6.3570000000000002</v>
          </cell>
          <cell r="CP228">
            <v>6.3570000000000002</v>
          </cell>
          <cell r="CQ228">
            <v>40115</v>
          </cell>
          <cell r="CR228">
            <v>138</v>
          </cell>
          <cell r="CS228">
            <v>7.03</v>
          </cell>
          <cell r="CT228">
            <v>7.03</v>
          </cell>
          <cell r="CU228">
            <v>40115</v>
          </cell>
          <cell r="CV228">
            <v>110.85</v>
          </cell>
          <cell r="CW228">
            <v>6.524</v>
          </cell>
          <cell r="CX228">
            <v>6.5419999999999998</v>
          </cell>
          <cell r="CY228">
            <v>40115</v>
          </cell>
          <cell r="CZ228">
            <v>113.3</v>
          </cell>
          <cell r="DA228">
            <v>5.5359999999999996</v>
          </cell>
          <cell r="DB228">
            <v>5.5359999999999996</v>
          </cell>
        </row>
        <row r="229">
          <cell r="D229">
            <v>40116</v>
          </cell>
          <cell r="E229" t="str">
            <v>#N/A N.A.</v>
          </cell>
          <cell r="F229" t="str">
            <v>#N/A N.A.</v>
          </cell>
          <cell r="G229" t="str">
            <v>#N/A N.A.</v>
          </cell>
          <cell r="H229">
            <v>40116</v>
          </cell>
          <cell r="I229" t="str">
            <v>#N/A N.A.</v>
          </cell>
          <cell r="J229" t="str">
            <v>#N/A N.A.</v>
          </cell>
          <cell r="K229" t="str">
            <v>#N/A N.A.</v>
          </cell>
          <cell r="L229">
            <v>40116</v>
          </cell>
          <cell r="M229" t="str">
            <v>#N/A N.A.</v>
          </cell>
          <cell r="N229" t="str">
            <v>#N/A N.A.</v>
          </cell>
          <cell r="O229" t="str">
            <v>#N/A N.A.</v>
          </cell>
          <cell r="P229">
            <v>40116</v>
          </cell>
          <cell r="Q229">
            <v>100.125</v>
          </cell>
          <cell r="R229">
            <v>-33.58</v>
          </cell>
          <cell r="S229">
            <v>52.280999999999999</v>
          </cell>
          <cell r="T229">
            <v>40116</v>
          </cell>
          <cell r="U229">
            <v>102.04900000000001</v>
          </cell>
          <cell r="V229">
            <v>5.4710000000000001</v>
          </cell>
          <cell r="W229">
            <v>5.5209999999999999</v>
          </cell>
          <cell r="X229">
            <v>40116</v>
          </cell>
          <cell r="Y229">
            <v>106</v>
          </cell>
          <cell r="Z229">
            <v>1.5939999999999999</v>
          </cell>
          <cell r="AA229">
            <v>1.5939999999999999</v>
          </cell>
          <cell r="AB229">
            <v>40116</v>
          </cell>
          <cell r="AC229">
            <v>107.681</v>
          </cell>
          <cell r="AD229">
            <v>4.1589999999999998</v>
          </cell>
          <cell r="AE229">
            <v>4.2839999999999998</v>
          </cell>
          <cell r="AF229">
            <v>40116</v>
          </cell>
          <cell r="AG229">
            <v>113.623</v>
          </cell>
          <cell r="AH229">
            <v>2.5179999999999998</v>
          </cell>
          <cell r="AI229">
            <v>2.5910000000000002</v>
          </cell>
          <cell r="AJ229">
            <v>40116</v>
          </cell>
          <cell r="AK229">
            <v>115.5</v>
          </cell>
          <cell r="AL229">
            <v>2.7490000000000001</v>
          </cell>
          <cell r="AM229">
            <v>2.7490000000000001</v>
          </cell>
          <cell r="AN229">
            <v>40116</v>
          </cell>
          <cell r="AO229">
            <v>121.25</v>
          </cell>
          <cell r="AP229">
            <v>3.645</v>
          </cell>
          <cell r="AQ229">
            <v>3.645</v>
          </cell>
          <cell r="AU229">
            <v>40116</v>
          </cell>
          <cell r="AV229">
            <v>117.75</v>
          </cell>
          <cell r="AW229">
            <v>4.3520000000000003</v>
          </cell>
          <cell r="AX229">
            <v>4.3520000000000003</v>
          </cell>
          <cell r="AY229">
            <v>40116</v>
          </cell>
          <cell r="AZ229">
            <v>118.393</v>
          </cell>
          <cell r="BA229">
            <v>8.0009999999999994</v>
          </cell>
          <cell r="BB229">
            <v>8.0129999999999999</v>
          </cell>
          <cell r="BC229">
            <v>40116</v>
          </cell>
          <cell r="BD229">
            <v>99.25</v>
          </cell>
          <cell r="BE229">
            <v>2.2130000000000001</v>
          </cell>
          <cell r="BF229">
            <v>2.2130000000000001</v>
          </cell>
          <cell r="BG229">
            <v>40116</v>
          </cell>
          <cell r="BH229">
            <v>114.735</v>
          </cell>
          <cell r="BI229">
            <v>5.859</v>
          </cell>
          <cell r="BJ229">
            <v>5.9480000000000004</v>
          </cell>
          <cell r="BO229">
            <v>40116</v>
          </cell>
          <cell r="BP229">
            <v>122.456</v>
          </cell>
          <cell r="BQ229">
            <v>4.8079999999999998</v>
          </cell>
          <cell r="BR229">
            <v>4.8079999999999998</v>
          </cell>
          <cell r="BS229">
            <v>40116</v>
          </cell>
          <cell r="BT229">
            <v>112.8</v>
          </cell>
          <cell r="BU229">
            <v>5.2249999999999996</v>
          </cell>
          <cell r="BV229">
            <v>5.2249999999999996</v>
          </cell>
          <cell r="BW229">
            <v>40116</v>
          </cell>
          <cell r="BX229">
            <v>140</v>
          </cell>
          <cell r="BY229">
            <v>6.39</v>
          </cell>
          <cell r="BZ229">
            <v>6.39</v>
          </cell>
          <cell r="CA229">
            <v>40116</v>
          </cell>
          <cell r="CB229">
            <v>118.25</v>
          </cell>
          <cell r="CC229">
            <v>6.202</v>
          </cell>
          <cell r="CD229">
            <v>6.202</v>
          </cell>
          <cell r="CE229">
            <v>40116</v>
          </cell>
          <cell r="CF229">
            <v>116.238</v>
          </cell>
          <cell r="CG229">
            <v>6.766</v>
          </cell>
          <cell r="CH229">
            <v>6.81</v>
          </cell>
          <cell r="CI229">
            <v>40116</v>
          </cell>
          <cell r="CJ229">
            <v>92.790999999999997</v>
          </cell>
          <cell r="CK229">
            <v>10.763999999999999</v>
          </cell>
          <cell r="CL229">
            <v>10.797000000000001</v>
          </cell>
          <cell r="CM229">
            <v>40116</v>
          </cell>
          <cell r="CN229">
            <v>161.04</v>
          </cell>
          <cell r="CO229">
            <v>6.2220000000000004</v>
          </cell>
          <cell r="CP229">
            <v>6.2220000000000004</v>
          </cell>
          <cell r="CQ229">
            <v>40116</v>
          </cell>
          <cell r="CR229">
            <v>147</v>
          </cell>
          <cell r="CS229">
            <v>6.444</v>
          </cell>
          <cell r="CT229">
            <v>6.444</v>
          </cell>
          <cell r="CU229">
            <v>40116</v>
          </cell>
          <cell r="CV229">
            <v>111.69499999999999</v>
          </cell>
          <cell r="CW229">
            <v>6.4640000000000004</v>
          </cell>
          <cell r="CX229">
            <v>6.4809999999999999</v>
          </cell>
          <cell r="CY229">
            <v>40116</v>
          </cell>
          <cell r="CZ229">
            <v>113.1</v>
          </cell>
          <cell r="DA229">
            <v>5.5609999999999999</v>
          </cell>
          <cell r="DB229">
            <v>5.5609999999999999</v>
          </cell>
        </row>
        <row r="230">
          <cell r="D230">
            <v>40117</v>
          </cell>
          <cell r="E230" t="str">
            <v>#N/A N.A.</v>
          </cell>
          <cell r="F230" t="str">
            <v>#N/A N.A.</v>
          </cell>
          <cell r="G230" t="str">
            <v>#N/A N.A.</v>
          </cell>
          <cell r="H230">
            <v>40117</v>
          </cell>
          <cell r="I230" t="str">
            <v>#N/A N.A.</v>
          </cell>
          <cell r="J230" t="str">
            <v>#N/A N.A.</v>
          </cell>
          <cell r="K230" t="str">
            <v>#N/A N.A.</v>
          </cell>
          <cell r="L230">
            <v>40117</v>
          </cell>
          <cell r="M230" t="str">
            <v>#N/A N.A.</v>
          </cell>
          <cell r="N230" t="str">
            <v>#N/A N.A.</v>
          </cell>
          <cell r="O230" t="str">
            <v>#N/A N.A.</v>
          </cell>
          <cell r="P230">
            <v>40117</v>
          </cell>
          <cell r="Q230">
            <v>100.125</v>
          </cell>
          <cell r="R230">
            <v>-33.58</v>
          </cell>
          <cell r="S230">
            <v>52.280999999999999</v>
          </cell>
          <cell r="T230">
            <v>40117</v>
          </cell>
          <cell r="U230">
            <v>102.04900000000001</v>
          </cell>
          <cell r="V230">
            <v>5.4710000000000001</v>
          </cell>
          <cell r="W230">
            <v>5.5209999999999999</v>
          </cell>
          <cell r="X230">
            <v>40117</v>
          </cell>
          <cell r="Y230">
            <v>106</v>
          </cell>
          <cell r="Z230">
            <v>1.5939999999999999</v>
          </cell>
          <cell r="AA230">
            <v>1.5939999999999999</v>
          </cell>
          <cell r="AB230">
            <v>40117</v>
          </cell>
          <cell r="AC230">
            <v>107.681</v>
          </cell>
          <cell r="AD230">
            <v>4.1589999999999998</v>
          </cell>
          <cell r="AE230">
            <v>4.2839999999999998</v>
          </cell>
          <cell r="AF230">
            <v>40117</v>
          </cell>
          <cell r="AG230">
            <v>113.623</v>
          </cell>
          <cell r="AH230">
            <v>2.5179999999999998</v>
          </cell>
          <cell r="AI230">
            <v>2.5910000000000002</v>
          </cell>
          <cell r="AJ230">
            <v>40117</v>
          </cell>
          <cell r="AK230">
            <v>115.5</v>
          </cell>
          <cell r="AL230">
            <v>2.7490000000000001</v>
          </cell>
          <cell r="AM230">
            <v>2.7490000000000001</v>
          </cell>
          <cell r="AN230">
            <v>40117</v>
          </cell>
          <cell r="AO230">
            <v>121.25</v>
          </cell>
          <cell r="AP230">
            <v>3.645</v>
          </cell>
          <cell r="AQ230">
            <v>3.645</v>
          </cell>
          <cell r="AU230">
            <v>40117</v>
          </cell>
          <cell r="AV230">
            <v>117.75</v>
          </cell>
          <cell r="AW230">
            <v>4.3520000000000003</v>
          </cell>
          <cell r="AX230">
            <v>4.3520000000000003</v>
          </cell>
          <cell r="AY230">
            <v>40117</v>
          </cell>
          <cell r="AZ230">
            <v>118.393</v>
          </cell>
          <cell r="BA230">
            <v>8.0009999999999994</v>
          </cell>
          <cell r="BB230">
            <v>8.0129999999999999</v>
          </cell>
          <cell r="BC230">
            <v>40117</v>
          </cell>
          <cell r="BD230">
            <v>99.25</v>
          </cell>
          <cell r="BE230">
            <v>2.2130000000000001</v>
          </cell>
          <cell r="BF230">
            <v>2.2130000000000001</v>
          </cell>
          <cell r="BG230">
            <v>40117</v>
          </cell>
          <cell r="BH230">
            <v>114.735</v>
          </cell>
          <cell r="BI230">
            <v>5.859</v>
          </cell>
          <cell r="BJ230">
            <v>5.9480000000000004</v>
          </cell>
          <cell r="BO230">
            <v>40117</v>
          </cell>
          <cell r="BP230">
            <v>122.456</v>
          </cell>
          <cell r="BQ230">
            <v>4.8079999999999998</v>
          </cell>
          <cell r="BR230">
            <v>4.8079999999999998</v>
          </cell>
          <cell r="BS230">
            <v>40117</v>
          </cell>
          <cell r="BT230">
            <v>112.8</v>
          </cell>
          <cell r="BU230">
            <v>5.2249999999999996</v>
          </cell>
          <cell r="BV230">
            <v>5.2249999999999996</v>
          </cell>
          <cell r="BW230">
            <v>40117</v>
          </cell>
          <cell r="BX230">
            <v>140</v>
          </cell>
          <cell r="BY230">
            <v>6.39</v>
          </cell>
          <cell r="BZ230">
            <v>6.39</v>
          </cell>
          <cell r="CA230">
            <v>40117</v>
          </cell>
          <cell r="CB230">
            <v>118.25</v>
          </cell>
          <cell r="CC230">
            <v>6.202</v>
          </cell>
          <cell r="CD230">
            <v>6.202</v>
          </cell>
          <cell r="CE230">
            <v>40117</v>
          </cell>
          <cell r="CF230">
            <v>116.238</v>
          </cell>
          <cell r="CG230">
            <v>6.766</v>
          </cell>
          <cell r="CH230">
            <v>6.81</v>
          </cell>
          <cell r="CI230">
            <v>40117</v>
          </cell>
          <cell r="CJ230">
            <v>92.790999999999997</v>
          </cell>
          <cell r="CK230">
            <v>10.763999999999999</v>
          </cell>
          <cell r="CL230">
            <v>10.797000000000001</v>
          </cell>
          <cell r="CM230">
            <v>40117</v>
          </cell>
          <cell r="CN230">
            <v>161.04</v>
          </cell>
          <cell r="CO230">
            <v>6.2220000000000004</v>
          </cell>
          <cell r="CP230">
            <v>6.2220000000000004</v>
          </cell>
          <cell r="CQ230">
            <v>40117</v>
          </cell>
          <cell r="CR230">
            <v>147</v>
          </cell>
          <cell r="CS230">
            <v>6.444</v>
          </cell>
          <cell r="CT230">
            <v>6.444</v>
          </cell>
          <cell r="CU230">
            <v>40117</v>
          </cell>
          <cell r="CV230">
            <v>111.69499999999999</v>
          </cell>
          <cell r="CW230">
            <v>6.4640000000000004</v>
          </cell>
          <cell r="CX230">
            <v>6.4809999999999999</v>
          </cell>
          <cell r="CY230">
            <v>40117</v>
          </cell>
          <cell r="CZ230">
            <v>113.1</v>
          </cell>
          <cell r="DA230">
            <v>5.5609999999999999</v>
          </cell>
          <cell r="DB230">
            <v>5.5609999999999999</v>
          </cell>
        </row>
        <row r="231">
          <cell r="D231">
            <v>40118</v>
          </cell>
          <cell r="E231" t="str">
            <v>#N/A N.A.</v>
          </cell>
          <cell r="F231" t="str">
            <v>#N/A N.A.</v>
          </cell>
          <cell r="G231" t="str">
            <v>#N/A N.A.</v>
          </cell>
          <cell r="H231">
            <v>40118</v>
          </cell>
          <cell r="I231" t="str">
            <v>#N/A N.A.</v>
          </cell>
          <cell r="J231" t="str">
            <v>#N/A N.A.</v>
          </cell>
          <cell r="K231" t="str">
            <v>#N/A N.A.</v>
          </cell>
          <cell r="L231">
            <v>40118</v>
          </cell>
          <cell r="M231" t="str">
            <v>#N/A N.A.</v>
          </cell>
          <cell r="N231" t="str">
            <v>#N/A N.A.</v>
          </cell>
          <cell r="O231" t="str">
            <v>#N/A N.A.</v>
          </cell>
          <cell r="P231">
            <v>40118</v>
          </cell>
          <cell r="Q231">
            <v>100.125</v>
          </cell>
          <cell r="R231">
            <v>-33.58</v>
          </cell>
          <cell r="S231">
            <v>52.280999999999999</v>
          </cell>
          <cell r="T231">
            <v>40118</v>
          </cell>
          <cell r="U231">
            <v>102.04900000000001</v>
          </cell>
          <cell r="V231">
            <v>5.4710000000000001</v>
          </cell>
          <cell r="W231">
            <v>5.5209999999999999</v>
          </cell>
          <cell r="X231">
            <v>40118</v>
          </cell>
          <cell r="Y231">
            <v>106</v>
          </cell>
          <cell r="Z231">
            <v>1.5939999999999999</v>
          </cell>
          <cell r="AA231">
            <v>1.5939999999999999</v>
          </cell>
          <cell r="AB231">
            <v>40118</v>
          </cell>
          <cell r="AC231">
            <v>107.681</v>
          </cell>
          <cell r="AD231">
            <v>4.1589999999999998</v>
          </cell>
          <cell r="AE231">
            <v>4.2839999999999998</v>
          </cell>
          <cell r="AF231">
            <v>40118</v>
          </cell>
          <cell r="AG231">
            <v>113.623</v>
          </cell>
          <cell r="AH231">
            <v>2.5179999999999998</v>
          </cell>
          <cell r="AI231">
            <v>2.5910000000000002</v>
          </cell>
          <cell r="AJ231">
            <v>40118</v>
          </cell>
          <cell r="AK231">
            <v>115.5</v>
          </cell>
          <cell r="AL231">
            <v>2.7490000000000001</v>
          </cell>
          <cell r="AM231">
            <v>2.7490000000000001</v>
          </cell>
          <cell r="AN231">
            <v>40118</v>
          </cell>
          <cell r="AO231">
            <v>121.25</v>
          </cell>
          <cell r="AP231">
            <v>3.645</v>
          </cell>
          <cell r="AQ231">
            <v>3.645</v>
          </cell>
          <cell r="AU231">
            <v>40118</v>
          </cell>
          <cell r="AV231">
            <v>117.75</v>
          </cell>
          <cell r="AW231">
            <v>4.3520000000000003</v>
          </cell>
          <cell r="AX231">
            <v>4.3520000000000003</v>
          </cell>
          <cell r="AY231">
            <v>40118</v>
          </cell>
          <cell r="AZ231">
            <v>118.393</v>
          </cell>
          <cell r="BA231">
            <v>8.0009999999999994</v>
          </cell>
          <cell r="BB231">
            <v>8.0129999999999999</v>
          </cell>
          <cell r="BC231">
            <v>40118</v>
          </cell>
          <cell r="BD231">
            <v>99.25</v>
          </cell>
          <cell r="BE231">
            <v>2.2130000000000001</v>
          </cell>
          <cell r="BF231">
            <v>2.2130000000000001</v>
          </cell>
          <cell r="BG231">
            <v>40118</v>
          </cell>
          <cell r="BH231">
            <v>114.735</v>
          </cell>
          <cell r="BI231">
            <v>5.859</v>
          </cell>
          <cell r="BJ231">
            <v>5.9480000000000004</v>
          </cell>
          <cell r="BO231">
            <v>40118</v>
          </cell>
          <cell r="BP231">
            <v>122.456</v>
          </cell>
          <cell r="BQ231">
            <v>4.8079999999999998</v>
          </cell>
          <cell r="BR231">
            <v>4.8079999999999998</v>
          </cell>
          <cell r="BS231">
            <v>40118</v>
          </cell>
          <cell r="BT231">
            <v>112.8</v>
          </cell>
          <cell r="BU231">
            <v>5.2249999999999996</v>
          </cell>
          <cell r="BV231">
            <v>5.2249999999999996</v>
          </cell>
          <cell r="BW231">
            <v>40118</v>
          </cell>
          <cell r="BX231">
            <v>140</v>
          </cell>
          <cell r="BY231">
            <v>6.39</v>
          </cell>
          <cell r="BZ231">
            <v>6.39</v>
          </cell>
          <cell r="CA231">
            <v>40118</v>
          </cell>
          <cell r="CB231">
            <v>118.25</v>
          </cell>
          <cell r="CC231">
            <v>6.202</v>
          </cell>
          <cell r="CD231">
            <v>6.202</v>
          </cell>
          <cell r="CE231">
            <v>40118</v>
          </cell>
          <cell r="CF231">
            <v>116.238</v>
          </cell>
          <cell r="CG231">
            <v>6.766</v>
          </cell>
          <cell r="CH231">
            <v>6.81</v>
          </cell>
          <cell r="CI231">
            <v>40118</v>
          </cell>
          <cell r="CJ231">
            <v>92.790999999999997</v>
          </cell>
          <cell r="CK231">
            <v>10.763999999999999</v>
          </cell>
          <cell r="CL231">
            <v>10.797000000000001</v>
          </cell>
          <cell r="CM231">
            <v>40118</v>
          </cell>
          <cell r="CN231">
            <v>161.04</v>
          </cell>
          <cell r="CO231">
            <v>6.2220000000000004</v>
          </cell>
          <cell r="CP231">
            <v>6.2220000000000004</v>
          </cell>
          <cell r="CQ231">
            <v>40118</v>
          </cell>
          <cell r="CR231">
            <v>147</v>
          </cell>
          <cell r="CS231">
            <v>6.444</v>
          </cell>
          <cell r="CT231">
            <v>6.444</v>
          </cell>
          <cell r="CU231">
            <v>40118</v>
          </cell>
          <cell r="CV231">
            <v>111.69499999999999</v>
          </cell>
          <cell r="CW231">
            <v>6.4640000000000004</v>
          </cell>
          <cell r="CX231">
            <v>6.4809999999999999</v>
          </cell>
          <cell r="CY231">
            <v>40118</v>
          </cell>
          <cell r="CZ231">
            <v>113.1</v>
          </cell>
          <cell r="DA231">
            <v>5.5609999999999999</v>
          </cell>
          <cell r="DB231">
            <v>5.5609999999999999</v>
          </cell>
        </row>
        <row r="232">
          <cell r="D232">
            <v>40119</v>
          </cell>
          <cell r="E232" t="str">
            <v>#N/A N.A.</v>
          </cell>
          <cell r="F232" t="str">
            <v>#N/A N.A.</v>
          </cell>
          <cell r="G232" t="str">
            <v>#N/A N.A.</v>
          </cell>
          <cell r="H232">
            <v>40119</v>
          </cell>
          <cell r="I232" t="str">
            <v>#N/A N.A.</v>
          </cell>
          <cell r="J232" t="str">
            <v>#N/A N.A.</v>
          </cell>
          <cell r="K232" t="str">
            <v>#N/A N.A.</v>
          </cell>
          <cell r="L232">
            <v>40119</v>
          </cell>
          <cell r="M232" t="str">
            <v>#N/A N.A.</v>
          </cell>
          <cell r="N232" t="str">
            <v>#N/A N.A.</v>
          </cell>
          <cell r="O232" t="str">
            <v>#N/A N.A.</v>
          </cell>
          <cell r="P232">
            <v>40119</v>
          </cell>
          <cell r="Q232">
            <v>100.125</v>
          </cell>
          <cell r="R232">
            <v>-33.58</v>
          </cell>
          <cell r="S232">
            <v>52.280999999999999</v>
          </cell>
          <cell r="T232">
            <v>40119</v>
          </cell>
          <cell r="U232">
            <v>102.04900000000001</v>
          </cell>
          <cell r="V232">
            <v>5.4710000000000001</v>
          </cell>
          <cell r="W232">
            <v>5.5209999999999999</v>
          </cell>
          <cell r="X232">
            <v>40119</v>
          </cell>
          <cell r="Y232">
            <v>106</v>
          </cell>
          <cell r="Z232">
            <v>1.5590000000000002</v>
          </cell>
          <cell r="AA232">
            <v>1.5590000000000002</v>
          </cell>
          <cell r="AB232">
            <v>40119</v>
          </cell>
          <cell r="AC232">
            <v>107.82599999999999</v>
          </cell>
          <cell r="AD232">
            <v>4.0490000000000004</v>
          </cell>
          <cell r="AE232">
            <v>4.1719999999999997</v>
          </cell>
          <cell r="AF232">
            <v>40119</v>
          </cell>
          <cell r="AG232">
            <v>113.623</v>
          </cell>
          <cell r="AH232">
            <v>2.504</v>
          </cell>
          <cell r="AI232">
            <v>2.5779999999999998</v>
          </cell>
          <cell r="AJ232">
            <v>40119</v>
          </cell>
          <cell r="AK232">
            <v>114.75</v>
          </cell>
          <cell r="AL232">
            <v>3.0619999999999998</v>
          </cell>
          <cell r="AM232">
            <v>3.0619999999999998</v>
          </cell>
          <cell r="AN232">
            <v>40119</v>
          </cell>
          <cell r="AO232">
            <v>121</v>
          </cell>
          <cell r="AP232">
            <v>3.714</v>
          </cell>
          <cell r="AQ232">
            <v>3.714</v>
          </cell>
          <cell r="AU232">
            <v>40119</v>
          </cell>
          <cell r="AV232">
            <v>118.375</v>
          </cell>
          <cell r="AW232">
            <v>4.2270000000000003</v>
          </cell>
          <cell r="AX232">
            <v>4.2270000000000003</v>
          </cell>
          <cell r="AY232">
            <v>40119</v>
          </cell>
          <cell r="AZ232">
            <v>118.393</v>
          </cell>
          <cell r="BA232">
            <v>8.0009999999999994</v>
          </cell>
          <cell r="BB232">
            <v>8.0129999999999999</v>
          </cell>
          <cell r="BC232">
            <v>40119</v>
          </cell>
          <cell r="BD232">
            <v>99.875</v>
          </cell>
          <cell r="BE232">
            <v>2.1019999999999999</v>
          </cell>
          <cell r="BF232">
            <v>2.1019999999999999</v>
          </cell>
          <cell r="BG232">
            <v>40119</v>
          </cell>
          <cell r="BH232">
            <v>115.023</v>
          </cell>
          <cell r="BI232">
            <v>5.8070000000000004</v>
          </cell>
          <cell r="BJ232">
            <v>5.8959999999999999</v>
          </cell>
          <cell r="BO232">
            <v>40119</v>
          </cell>
          <cell r="BP232">
            <v>122.46899999999999</v>
          </cell>
          <cell r="BQ232">
            <v>4.8049999999999997</v>
          </cell>
          <cell r="BR232">
            <v>4.8049999999999997</v>
          </cell>
          <cell r="BS232">
            <v>40119</v>
          </cell>
          <cell r="BT232">
            <v>112.25</v>
          </cell>
          <cell r="BU232">
            <v>5.31</v>
          </cell>
          <cell r="BV232">
            <v>5.31</v>
          </cell>
          <cell r="BW232">
            <v>40119</v>
          </cell>
          <cell r="BX232">
            <v>143</v>
          </cell>
          <cell r="BY232">
            <v>6.0730000000000004</v>
          </cell>
          <cell r="BZ232">
            <v>6.0730000000000004</v>
          </cell>
          <cell r="CA232">
            <v>40119</v>
          </cell>
          <cell r="CB232">
            <v>118</v>
          </cell>
          <cell r="CC232">
            <v>6.2249999999999996</v>
          </cell>
          <cell r="CD232">
            <v>6.2249999999999996</v>
          </cell>
          <cell r="CE232">
            <v>40119</v>
          </cell>
          <cell r="CF232">
            <v>116.28</v>
          </cell>
          <cell r="CG232">
            <v>6.7620000000000005</v>
          </cell>
          <cell r="CH232">
            <v>6.806</v>
          </cell>
          <cell r="CI232">
            <v>40119</v>
          </cell>
          <cell r="CJ232">
            <v>92.790999999999997</v>
          </cell>
          <cell r="CK232">
            <v>10.763999999999999</v>
          </cell>
          <cell r="CL232">
            <v>10.797000000000001</v>
          </cell>
          <cell r="CM232">
            <v>40119</v>
          </cell>
          <cell r="CN232">
            <v>161.38900000000001</v>
          </cell>
          <cell r="CO232">
            <v>6.1989999999999998</v>
          </cell>
          <cell r="CP232">
            <v>6.1989999999999998</v>
          </cell>
          <cell r="CQ232">
            <v>40119</v>
          </cell>
          <cell r="CR232">
            <v>140</v>
          </cell>
          <cell r="CS232">
            <v>6.8949999999999996</v>
          </cell>
          <cell r="CT232">
            <v>6.8949999999999996</v>
          </cell>
          <cell r="CU232">
            <v>40119</v>
          </cell>
          <cell r="CV232">
            <v>112.15</v>
          </cell>
          <cell r="CW232">
            <v>6.431</v>
          </cell>
          <cell r="CX232">
            <v>6.4580000000000002</v>
          </cell>
          <cell r="CY232">
            <v>40119</v>
          </cell>
          <cell r="CZ232">
            <v>113</v>
          </cell>
          <cell r="DA232">
            <v>5.5739999999999998</v>
          </cell>
          <cell r="DB232">
            <v>5.5739999999999998</v>
          </cell>
        </row>
        <row r="233">
          <cell r="D233">
            <v>40120</v>
          </cell>
          <cell r="E233" t="str">
            <v>#N/A N.A.</v>
          </cell>
          <cell r="F233" t="str">
            <v>#N/A N.A.</v>
          </cell>
          <cell r="G233" t="str">
            <v>#N/A N.A.</v>
          </cell>
          <cell r="H233">
            <v>40120</v>
          </cell>
          <cell r="I233" t="str">
            <v>#N/A N.A.</v>
          </cell>
          <cell r="J233" t="str">
            <v>#N/A N.A.</v>
          </cell>
          <cell r="K233" t="str">
            <v>#N/A N.A.</v>
          </cell>
          <cell r="L233">
            <v>40120</v>
          </cell>
          <cell r="M233" t="str">
            <v>#N/A N.A.</v>
          </cell>
          <cell r="N233" t="str">
            <v>#N/A N.A.</v>
          </cell>
          <cell r="O233" t="str">
            <v>#N/A N.A.</v>
          </cell>
          <cell r="P233">
            <v>40120</v>
          </cell>
          <cell r="Q233">
            <v>100.125</v>
          </cell>
          <cell r="R233">
            <v>-33.58</v>
          </cell>
          <cell r="S233">
            <v>52.280999999999999</v>
          </cell>
          <cell r="T233">
            <v>40120</v>
          </cell>
          <cell r="U233">
            <v>102.04900000000001</v>
          </cell>
          <cell r="V233">
            <v>5.4710000000000001</v>
          </cell>
          <cell r="W233">
            <v>5.5209999999999999</v>
          </cell>
          <cell r="X233">
            <v>40120</v>
          </cell>
          <cell r="Y233">
            <v>106</v>
          </cell>
          <cell r="Z233">
            <v>1.5249999999999999</v>
          </cell>
          <cell r="AA233">
            <v>1.5249999999999999</v>
          </cell>
          <cell r="AB233">
            <v>40120</v>
          </cell>
          <cell r="AC233">
            <v>107.85299999999999</v>
          </cell>
          <cell r="AD233">
            <v>4.0199999999999996</v>
          </cell>
          <cell r="AE233">
            <v>4.1429999999999998</v>
          </cell>
          <cell r="AF233">
            <v>40120</v>
          </cell>
          <cell r="AG233">
            <v>113.52</v>
          </cell>
          <cell r="AH233">
            <v>2.5510000000000002</v>
          </cell>
          <cell r="AI233">
            <v>2.6240000000000001</v>
          </cell>
          <cell r="AJ233">
            <v>40120</v>
          </cell>
          <cell r="AK233">
            <v>115</v>
          </cell>
          <cell r="AL233">
            <v>2.9470000000000001</v>
          </cell>
          <cell r="AM233">
            <v>2.9470000000000001</v>
          </cell>
          <cell r="AN233">
            <v>40120</v>
          </cell>
          <cell r="AO233">
            <v>121.1</v>
          </cell>
          <cell r="AP233">
            <v>3.6790000000000003</v>
          </cell>
          <cell r="AQ233">
            <v>3.6790000000000003</v>
          </cell>
          <cell r="AU233">
            <v>40120</v>
          </cell>
          <cell r="AV233">
            <v>118.25</v>
          </cell>
          <cell r="AW233">
            <v>4.25</v>
          </cell>
          <cell r="AX233">
            <v>4.25</v>
          </cell>
          <cell r="AY233">
            <v>40120</v>
          </cell>
          <cell r="AZ233">
            <v>118.393</v>
          </cell>
          <cell r="BA233">
            <v>8.0009999999999994</v>
          </cell>
          <cell r="BB233">
            <v>8.0129999999999999</v>
          </cell>
          <cell r="BC233">
            <v>40120</v>
          </cell>
          <cell r="BD233">
            <v>100</v>
          </cell>
          <cell r="BE233">
            <v>2.0790000000000002</v>
          </cell>
          <cell r="BF233">
            <v>2.0790000000000002</v>
          </cell>
          <cell r="BG233">
            <v>40120</v>
          </cell>
          <cell r="BH233">
            <v>115.34099999999999</v>
          </cell>
          <cell r="BI233">
            <v>5.75</v>
          </cell>
          <cell r="BJ233">
            <v>5.8380000000000001</v>
          </cell>
          <cell r="BO233">
            <v>40120</v>
          </cell>
          <cell r="BP233">
            <v>122.29</v>
          </cell>
          <cell r="BQ233">
            <v>4.8309999999999995</v>
          </cell>
          <cell r="BR233">
            <v>4.8309999999999995</v>
          </cell>
          <cell r="BS233">
            <v>40120</v>
          </cell>
          <cell r="BT233">
            <v>112.75</v>
          </cell>
          <cell r="BU233">
            <v>5.2309999999999999</v>
          </cell>
          <cell r="BV233">
            <v>5.2309999999999999</v>
          </cell>
          <cell r="BW233">
            <v>40120</v>
          </cell>
          <cell r="BX233">
            <v>143</v>
          </cell>
          <cell r="BY233">
            <v>6.0720000000000001</v>
          </cell>
          <cell r="BZ233">
            <v>6.0720000000000001</v>
          </cell>
          <cell r="CA233">
            <v>40120</v>
          </cell>
          <cell r="CB233">
            <v>118.25</v>
          </cell>
          <cell r="CC233">
            <v>6.202</v>
          </cell>
          <cell r="CD233">
            <v>6.202</v>
          </cell>
          <cell r="CE233">
            <v>40120</v>
          </cell>
          <cell r="CF233">
            <v>116.292</v>
          </cell>
          <cell r="CG233">
            <v>6.76</v>
          </cell>
          <cell r="CH233">
            <v>6.8049999999999997</v>
          </cell>
          <cell r="CI233">
            <v>40120</v>
          </cell>
          <cell r="CJ233">
            <v>92.790999999999997</v>
          </cell>
          <cell r="CK233">
            <v>10.763999999999999</v>
          </cell>
          <cell r="CL233">
            <v>10.797000000000001</v>
          </cell>
          <cell r="CM233">
            <v>40120</v>
          </cell>
          <cell r="CN233">
            <v>160.83099999999999</v>
          </cell>
          <cell r="CO233">
            <v>6.2350000000000003</v>
          </cell>
          <cell r="CP233">
            <v>6.2350000000000003</v>
          </cell>
          <cell r="CQ233">
            <v>40120</v>
          </cell>
          <cell r="CR233">
            <v>143</v>
          </cell>
          <cell r="CS233">
            <v>6.6980000000000004</v>
          </cell>
          <cell r="CT233">
            <v>6.6980000000000004</v>
          </cell>
          <cell r="CU233">
            <v>40120</v>
          </cell>
          <cell r="CV233">
            <v>111.143</v>
          </cell>
          <cell r="CW233">
            <v>6.5030000000000001</v>
          </cell>
          <cell r="CX233">
            <v>6.5209999999999999</v>
          </cell>
          <cell r="CY233">
            <v>40120</v>
          </cell>
          <cell r="CZ233">
            <v>112.9</v>
          </cell>
          <cell r="DA233">
            <v>5.5860000000000003</v>
          </cell>
          <cell r="DB233">
            <v>5.5860000000000003</v>
          </cell>
        </row>
        <row r="234">
          <cell r="D234">
            <v>40121</v>
          </cell>
          <cell r="E234" t="str">
            <v>#N/A N.A.</v>
          </cell>
          <cell r="F234" t="str">
            <v>#N/A N.A.</v>
          </cell>
          <cell r="G234" t="str">
            <v>#N/A N.A.</v>
          </cell>
          <cell r="H234">
            <v>40121</v>
          </cell>
          <cell r="I234" t="str">
            <v>#N/A N.A.</v>
          </cell>
          <cell r="J234" t="str">
            <v>#N/A N.A.</v>
          </cell>
          <cell r="K234" t="str">
            <v>#N/A N.A.</v>
          </cell>
          <cell r="L234">
            <v>40121</v>
          </cell>
          <cell r="M234" t="str">
            <v>#N/A N.A.</v>
          </cell>
          <cell r="N234" t="str">
            <v>#N/A N.A.</v>
          </cell>
          <cell r="O234" t="str">
            <v>#N/A N.A.</v>
          </cell>
          <cell r="P234">
            <v>40121</v>
          </cell>
          <cell r="Q234">
            <v>100.125</v>
          </cell>
          <cell r="R234">
            <v>-33.58</v>
          </cell>
          <cell r="S234">
            <v>52.280999999999999</v>
          </cell>
          <cell r="T234">
            <v>40121</v>
          </cell>
          <cell r="U234">
            <v>102.04900000000001</v>
          </cell>
          <cell r="V234">
            <v>5.4710000000000001</v>
          </cell>
          <cell r="W234">
            <v>5.5209999999999999</v>
          </cell>
          <cell r="X234">
            <v>40121</v>
          </cell>
          <cell r="Y234">
            <v>106</v>
          </cell>
          <cell r="Z234">
            <v>1.419</v>
          </cell>
          <cell r="AA234">
            <v>1.419</v>
          </cell>
          <cell r="AB234">
            <v>40121</v>
          </cell>
          <cell r="AC234">
            <v>107.85899999999999</v>
          </cell>
          <cell r="AD234">
            <v>3.9849999999999999</v>
          </cell>
          <cell r="AE234">
            <v>4.1070000000000002</v>
          </cell>
          <cell r="AF234">
            <v>40121</v>
          </cell>
          <cell r="AG234">
            <v>113.482</v>
          </cell>
          <cell r="AH234">
            <v>2.532</v>
          </cell>
          <cell r="AI234">
            <v>2.6520000000000001</v>
          </cell>
          <cell r="AJ234">
            <v>40121</v>
          </cell>
          <cell r="AK234">
            <v>115.2</v>
          </cell>
          <cell r="AL234">
            <v>2.8380000000000001</v>
          </cell>
          <cell r="AM234">
            <v>2.8380000000000001</v>
          </cell>
          <cell r="AN234">
            <v>40121</v>
          </cell>
          <cell r="AO234">
            <v>121.5</v>
          </cell>
          <cell r="AP234">
            <v>3.5449999999999999</v>
          </cell>
          <cell r="AQ234">
            <v>3.5449999999999999</v>
          </cell>
          <cell r="AU234">
            <v>40121</v>
          </cell>
          <cell r="AV234">
            <v>117.6</v>
          </cell>
          <cell r="AW234">
            <v>4.3739999999999997</v>
          </cell>
          <cell r="AX234">
            <v>4.3739999999999997</v>
          </cell>
          <cell r="AY234">
            <v>40121</v>
          </cell>
          <cell r="AZ234">
            <v>118.393</v>
          </cell>
          <cell r="BA234">
            <v>8.0009999999999994</v>
          </cell>
          <cell r="BB234">
            <v>8.0129999999999999</v>
          </cell>
          <cell r="BC234">
            <v>40121</v>
          </cell>
          <cell r="BD234">
            <v>99</v>
          </cell>
          <cell r="BE234">
            <v>2.254</v>
          </cell>
          <cell r="BF234">
            <v>2.254</v>
          </cell>
          <cell r="BG234">
            <v>40121</v>
          </cell>
          <cell r="BH234">
            <v>115.378</v>
          </cell>
          <cell r="BI234">
            <v>5.7409999999999997</v>
          </cell>
          <cell r="BJ234">
            <v>5.8289999999999997</v>
          </cell>
          <cell r="BO234">
            <v>40121</v>
          </cell>
          <cell r="BP234">
            <v>122.384</v>
          </cell>
          <cell r="BQ234">
            <v>4.8129999999999997</v>
          </cell>
          <cell r="BR234">
            <v>4.8129999999999997</v>
          </cell>
          <cell r="BS234">
            <v>40121</v>
          </cell>
          <cell r="BT234">
            <v>112.5</v>
          </cell>
          <cell r="BU234">
            <v>5.2679999999999998</v>
          </cell>
          <cell r="BV234">
            <v>5.2679999999999998</v>
          </cell>
          <cell r="BW234">
            <v>40121</v>
          </cell>
          <cell r="BX234">
            <v>143.5</v>
          </cell>
          <cell r="BY234">
            <v>6.0170000000000003</v>
          </cell>
          <cell r="BZ234">
            <v>6.0170000000000003</v>
          </cell>
          <cell r="CA234">
            <v>40121</v>
          </cell>
          <cell r="CB234">
            <v>117.5</v>
          </cell>
          <cell r="CC234">
            <v>6.2720000000000002</v>
          </cell>
          <cell r="CD234">
            <v>6.2720000000000002</v>
          </cell>
          <cell r="CE234">
            <v>40121</v>
          </cell>
          <cell r="CF234">
            <v>116.43300000000001</v>
          </cell>
          <cell r="CG234">
            <v>6.7480000000000002</v>
          </cell>
          <cell r="CH234">
            <v>6.7919999999999998</v>
          </cell>
          <cell r="CI234">
            <v>40121</v>
          </cell>
          <cell r="CJ234">
            <v>92.790999999999997</v>
          </cell>
          <cell r="CK234">
            <v>10.763999999999999</v>
          </cell>
          <cell r="CL234">
            <v>10.797000000000001</v>
          </cell>
          <cell r="CM234">
            <v>40121</v>
          </cell>
          <cell r="CN234">
            <v>161.029</v>
          </cell>
          <cell r="CO234">
            <v>6.2210000000000001</v>
          </cell>
          <cell r="CP234">
            <v>6.2210000000000001</v>
          </cell>
          <cell r="CQ234">
            <v>40121</v>
          </cell>
          <cell r="CR234">
            <v>143</v>
          </cell>
          <cell r="CS234">
            <v>6.6970000000000001</v>
          </cell>
          <cell r="CT234">
            <v>6.6970000000000001</v>
          </cell>
          <cell r="CU234">
            <v>40121</v>
          </cell>
          <cell r="CV234">
            <v>111.557</v>
          </cell>
          <cell r="CW234">
            <v>6.4729999999999999</v>
          </cell>
          <cell r="CX234">
            <v>6.4909999999999997</v>
          </cell>
          <cell r="CY234">
            <v>40121</v>
          </cell>
          <cell r="CZ234">
            <v>113.107</v>
          </cell>
          <cell r="DA234">
            <v>5.5579999999999998</v>
          </cell>
          <cell r="DB234">
            <v>5.5579999999999998</v>
          </cell>
        </row>
        <row r="235">
          <cell r="D235">
            <v>40122</v>
          </cell>
          <cell r="E235" t="str">
            <v>#N/A N.A.</v>
          </cell>
          <cell r="F235" t="str">
            <v>#N/A N.A.</v>
          </cell>
          <cell r="G235" t="str">
            <v>#N/A N.A.</v>
          </cell>
          <cell r="H235">
            <v>40122</v>
          </cell>
          <cell r="I235" t="str">
            <v>#N/A N.A.</v>
          </cell>
          <cell r="J235" t="str">
            <v>#N/A N.A.</v>
          </cell>
          <cell r="K235" t="str">
            <v>#N/A N.A.</v>
          </cell>
          <cell r="L235">
            <v>40122</v>
          </cell>
          <cell r="M235" t="str">
            <v>#N/A N.A.</v>
          </cell>
          <cell r="N235" t="str">
            <v>#N/A N.A.</v>
          </cell>
          <cell r="O235" t="str">
            <v>#N/A N.A.</v>
          </cell>
          <cell r="P235">
            <v>40122</v>
          </cell>
          <cell r="Q235">
            <v>100.125</v>
          </cell>
          <cell r="R235">
            <v>-33.58</v>
          </cell>
          <cell r="S235">
            <v>52.280999999999999</v>
          </cell>
          <cell r="T235">
            <v>40122</v>
          </cell>
          <cell r="U235">
            <v>102.04900000000001</v>
          </cell>
          <cell r="V235">
            <v>5.4710000000000001</v>
          </cell>
          <cell r="W235">
            <v>5.5209999999999999</v>
          </cell>
          <cell r="X235">
            <v>40122</v>
          </cell>
          <cell r="Y235">
            <v>106</v>
          </cell>
          <cell r="Z235">
            <v>1.383</v>
          </cell>
          <cell r="AA235">
            <v>1.383</v>
          </cell>
          <cell r="AB235">
            <v>40122</v>
          </cell>
          <cell r="AC235">
            <v>107.85899999999999</v>
          </cell>
          <cell r="AD235">
            <v>3.9740000000000002</v>
          </cell>
          <cell r="AE235">
            <v>4.0960000000000001</v>
          </cell>
          <cell r="AF235">
            <v>40122</v>
          </cell>
          <cell r="AG235">
            <v>113.282</v>
          </cell>
          <cell r="AH235">
            <v>2.637</v>
          </cell>
          <cell r="AI235">
            <v>2.7109999999999999</v>
          </cell>
          <cell r="AJ235">
            <v>40122</v>
          </cell>
          <cell r="AK235">
            <v>108</v>
          </cell>
          <cell r="AL235">
            <v>6.0570000000000004</v>
          </cell>
          <cell r="AM235">
            <v>6.0570000000000004</v>
          </cell>
          <cell r="AN235">
            <v>40122</v>
          </cell>
          <cell r="AO235">
            <v>121.4</v>
          </cell>
          <cell r="AP235">
            <v>3.569</v>
          </cell>
          <cell r="AQ235">
            <v>3.569</v>
          </cell>
          <cell r="AU235">
            <v>40122</v>
          </cell>
          <cell r="AV235">
            <v>117.5</v>
          </cell>
          <cell r="AW235">
            <v>4.3920000000000003</v>
          </cell>
          <cell r="AX235">
            <v>4.3920000000000003</v>
          </cell>
          <cell r="AY235">
            <v>40122</v>
          </cell>
          <cell r="AZ235">
            <v>118.393</v>
          </cell>
          <cell r="BA235">
            <v>8.0009999999999994</v>
          </cell>
          <cell r="BB235">
            <v>8.0129999999999999</v>
          </cell>
          <cell r="BC235">
            <v>40122</v>
          </cell>
          <cell r="BD235">
            <v>101</v>
          </cell>
          <cell r="BE235">
            <v>1.9020000000000001</v>
          </cell>
          <cell r="BF235">
            <v>1.9020000000000001</v>
          </cell>
          <cell r="BG235">
            <v>40122</v>
          </cell>
          <cell r="BH235">
            <v>115.36799999999999</v>
          </cell>
          <cell r="BI235">
            <v>5.7409999999999997</v>
          </cell>
          <cell r="BJ235">
            <v>5.83</v>
          </cell>
          <cell r="BO235">
            <v>40122</v>
          </cell>
          <cell r="BP235">
            <v>122.423</v>
          </cell>
          <cell r="BQ235">
            <v>4.806</v>
          </cell>
          <cell r="BR235">
            <v>4.806</v>
          </cell>
          <cell r="BS235">
            <v>40122</v>
          </cell>
          <cell r="BT235">
            <v>112.75</v>
          </cell>
          <cell r="BU235">
            <v>5.2290000000000001</v>
          </cell>
          <cell r="BV235">
            <v>5.2290000000000001</v>
          </cell>
          <cell r="BW235">
            <v>40122</v>
          </cell>
          <cell r="BX235">
            <v>144</v>
          </cell>
          <cell r="BY235">
            <v>5.9649999999999999</v>
          </cell>
          <cell r="BZ235">
            <v>5.9649999999999999</v>
          </cell>
          <cell r="CA235">
            <v>40122</v>
          </cell>
          <cell r="CB235">
            <v>117.75</v>
          </cell>
          <cell r="CC235">
            <v>6.2480000000000002</v>
          </cell>
          <cell r="CD235">
            <v>6.2480000000000002</v>
          </cell>
          <cell r="CE235">
            <v>40122</v>
          </cell>
          <cell r="CF235">
            <v>116.667</v>
          </cell>
          <cell r="CG235">
            <v>6.7270000000000003</v>
          </cell>
          <cell r="CH235">
            <v>6.7709999999999999</v>
          </cell>
          <cell r="CI235">
            <v>40122</v>
          </cell>
          <cell r="CJ235">
            <v>92.790999999999997</v>
          </cell>
          <cell r="CK235">
            <v>10.763999999999999</v>
          </cell>
          <cell r="CL235">
            <v>10.797000000000001</v>
          </cell>
          <cell r="CM235">
            <v>40122</v>
          </cell>
          <cell r="CN235">
            <v>161.304</v>
          </cell>
          <cell r="CO235">
            <v>6.2030000000000003</v>
          </cell>
          <cell r="CP235">
            <v>6.2030000000000003</v>
          </cell>
          <cell r="CQ235">
            <v>40122</v>
          </cell>
          <cell r="CR235">
            <v>143</v>
          </cell>
          <cell r="CS235">
            <v>6.6970000000000001</v>
          </cell>
          <cell r="CT235">
            <v>6.6970000000000001</v>
          </cell>
          <cell r="CU235">
            <v>40122</v>
          </cell>
          <cell r="CV235">
            <v>111.48399999999999</v>
          </cell>
          <cell r="CW235">
            <v>6.4779999999999998</v>
          </cell>
          <cell r="CX235">
            <v>6.4960000000000004</v>
          </cell>
          <cell r="CY235">
            <v>40122</v>
          </cell>
          <cell r="CZ235">
            <v>113.25</v>
          </cell>
          <cell r="DA235">
            <v>5.54</v>
          </cell>
          <cell r="DB235">
            <v>5.54</v>
          </cell>
        </row>
        <row r="236">
          <cell r="D236">
            <v>40123</v>
          </cell>
          <cell r="E236" t="str">
            <v>#N/A N.A.</v>
          </cell>
          <cell r="F236" t="str">
            <v>#N/A N.A.</v>
          </cell>
          <cell r="G236" t="str">
            <v>#N/A N.A.</v>
          </cell>
          <cell r="H236">
            <v>40123</v>
          </cell>
          <cell r="I236" t="str">
            <v>#N/A N.A.</v>
          </cell>
          <cell r="J236" t="str">
            <v>#N/A N.A.</v>
          </cell>
          <cell r="K236" t="str">
            <v>#N/A N.A.</v>
          </cell>
          <cell r="L236">
            <v>40123</v>
          </cell>
          <cell r="M236" t="str">
            <v>#N/A N.A.</v>
          </cell>
          <cell r="N236" t="str">
            <v>#N/A N.A.</v>
          </cell>
          <cell r="O236" t="str">
            <v>#N/A N.A.</v>
          </cell>
          <cell r="P236">
            <v>40123</v>
          </cell>
          <cell r="Q236">
            <v>100.125</v>
          </cell>
          <cell r="R236">
            <v>-33.58</v>
          </cell>
          <cell r="S236">
            <v>52.280999999999999</v>
          </cell>
          <cell r="T236">
            <v>40123</v>
          </cell>
          <cell r="U236">
            <v>102.04900000000001</v>
          </cell>
          <cell r="V236">
            <v>5.4710000000000001</v>
          </cell>
          <cell r="W236">
            <v>5.5209999999999999</v>
          </cell>
          <cell r="X236">
            <v>40123</v>
          </cell>
          <cell r="Y236">
            <v>106</v>
          </cell>
          <cell r="Z236">
            <v>1.3109999999999999</v>
          </cell>
          <cell r="AA236">
            <v>1.3109999999999999</v>
          </cell>
          <cell r="AB236">
            <v>40123</v>
          </cell>
          <cell r="AC236">
            <v>107.85899999999999</v>
          </cell>
          <cell r="AD236">
            <v>3.9529999999999998</v>
          </cell>
          <cell r="AE236">
            <v>4.0759999999999996</v>
          </cell>
          <cell r="AF236">
            <v>40123</v>
          </cell>
          <cell r="AG236">
            <v>113.22</v>
          </cell>
          <cell r="AH236">
            <v>2.66</v>
          </cell>
          <cell r="AI236">
            <v>2.7810000000000001</v>
          </cell>
          <cell r="AJ236">
            <v>40123</v>
          </cell>
          <cell r="AK236">
            <v>115.4</v>
          </cell>
          <cell r="AL236">
            <v>2.7279999999999998</v>
          </cell>
          <cell r="AM236">
            <v>2.7279999999999998</v>
          </cell>
          <cell r="AN236">
            <v>40123</v>
          </cell>
          <cell r="AO236">
            <v>122</v>
          </cell>
          <cell r="AP236">
            <v>3.3810000000000002</v>
          </cell>
          <cell r="AQ236">
            <v>3.3810000000000002</v>
          </cell>
          <cell r="AU236">
            <v>40123</v>
          </cell>
          <cell r="AV236">
            <v>117.85</v>
          </cell>
          <cell r="AW236">
            <v>4.319</v>
          </cell>
          <cell r="AX236">
            <v>4.319</v>
          </cell>
          <cell r="AY236">
            <v>40123</v>
          </cell>
          <cell r="AZ236">
            <v>118.393</v>
          </cell>
          <cell r="BA236">
            <v>8.0009999999999994</v>
          </cell>
          <cell r="BB236">
            <v>8.0129999999999999</v>
          </cell>
          <cell r="BC236">
            <v>40123</v>
          </cell>
          <cell r="BD236">
            <v>99</v>
          </cell>
          <cell r="BE236">
            <v>2.25</v>
          </cell>
          <cell r="BF236">
            <v>2.25</v>
          </cell>
          <cell r="BG236">
            <v>40123</v>
          </cell>
          <cell r="BH236">
            <v>115.324</v>
          </cell>
          <cell r="BI236">
            <v>5.7469999999999999</v>
          </cell>
          <cell r="BJ236">
            <v>5.835</v>
          </cell>
          <cell r="BO236">
            <v>40123</v>
          </cell>
          <cell r="BP236">
            <v>122.69799999999999</v>
          </cell>
          <cell r="BQ236">
            <v>4.7620000000000005</v>
          </cell>
          <cell r="BR236">
            <v>4.7620000000000005</v>
          </cell>
          <cell r="BS236">
            <v>40123</v>
          </cell>
          <cell r="BT236">
            <v>113.6</v>
          </cell>
          <cell r="BU236">
            <v>5.0949999999999998</v>
          </cell>
          <cell r="BV236">
            <v>5.0949999999999998</v>
          </cell>
          <cell r="BW236">
            <v>40123</v>
          </cell>
          <cell r="BX236">
            <v>144.25</v>
          </cell>
          <cell r="BY236">
            <v>5.9370000000000003</v>
          </cell>
          <cell r="BZ236">
            <v>5.9370000000000003</v>
          </cell>
          <cell r="CA236">
            <v>40123</v>
          </cell>
          <cell r="CB236">
            <v>118.75</v>
          </cell>
          <cell r="CC236">
            <v>6.1539999999999999</v>
          </cell>
          <cell r="CD236">
            <v>6.1539999999999999</v>
          </cell>
          <cell r="CE236">
            <v>40123</v>
          </cell>
          <cell r="CF236">
            <v>117.042</v>
          </cell>
          <cell r="CG236">
            <v>6.6929999999999996</v>
          </cell>
          <cell r="CH236">
            <v>6.7379999999999995</v>
          </cell>
          <cell r="CI236">
            <v>40123</v>
          </cell>
          <cell r="CJ236">
            <v>92.790999999999997</v>
          </cell>
          <cell r="CK236">
            <v>10.763999999999999</v>
          </cell>
          <cell r="CL236">
            <v>10.797000000000001</v>
          </cell>
          <cell r="CM236">
            <v>40123</v>
          </cell>
          <cell r="CN236">
            <v>161.76</v>
          </cell>
          <cell r="CO236">
            <v>6.173</v>
          </cell>
          <cell r="CP236">
            <v>6.173</v>
          </cell>
          <cell r="CQ236">
            <v>40123</v>
          </cell>
          <cell r="CR236">
            <v>146</v>
          </cell>
          <cell r="CS236">
            <v>6.5060000000000002</v>
          </cell>
          <cell r="CT236">
            <v>6.5060000000000002</v>
          </cell>
          <cell r="CU236">
            <v>40123</v>
          </cell>
          <cell r="CV236">
            <v>111.86199999999999</v>
          </cell>
          <cell r="CW236">
            <v>6.4509999999999996</v>
          </cell>
          <cell r="CX236">
            <v>6.4859999999999998</v>
          </cell>
          <cell r="CY236">
            <v>40123</v>
          </cell>
          <cell r="CZ236">
            <v>113.6</v>
          </cell>
          <cell r="DA236">
            <v>5.4939999999999998</v>
          </cell>
          <cell r="DB236">
            <v>5.4939999999999998</v>
          </cell>
        </row>
        <row r="237">
          <cell r="D237">
            <v>40124</v>
          </cell>
          <cell r="E237" t="str">
            <v>#N/A N.A.</v>
          </cell>
          <cell r="F237" t="str">
            <v>#N/A N.A.</v>
          </cell>
          <cell r="G237" t="str">
            <v>#N/A N.A.</v>
          </cell>
          <cell r="H237">
            <v>40124</v>
          </cell>
          <cell r="I237" t="str">
            <v>#N/A N.A.</v>
          </cell>
          <cell r="J237" t="str">
            <v>#N/A N.A.</v>
          </cell>
          <cell r="K237" t="str">
            <v>#N/A N.A.</v>
          </cell>
          <cell r="L237">
            <v>40124</v>
          </cell>
          <cell r="M237" t="str">
            <v>#N/A N.A.</v>
          </cell>
          <cell r="N237" t="str">
            <v>#N/A N.A.</v>
          </cell>
          <cell r="O237" t="str">
            <v>#N/A N.A.</v>
          </cell>
          <cell r="P237">
            <v>40124</v>
          </cell>
          <cell r="Q237">
            <v>100.125</v>
          </cell>
          <cell r="R237">
            <v>-33.58</v>
          </cell>
          <cell r="S237">
            <v>52.280999999999999</v>
          </cell>
          <cell r="T237">
            <v>40124</v>
          </cell>
          <cell r="U237">
            <v>102.04900000000001</v>
          </cell>
          <cell r="V237">
            <v>5.4710000000000001</v>
          </cell>
          <cell r="W237">
            <v>5.5209999999999999</v>
          </cell>
          <cell r="X237">
            <v>40124</v>
          </cell>
          <cell r="Y237">
            <v>106</v>
          </cell>
          <cell r="Z237">
            <v>1.3109999999999999</v>
          </cell>
          <cell r="AA237">
            <v>1.3109999999999999</v>
          </cell>
          <cell r="AB237">
            <v>40124</v>
          </cell>
          <cell r="AC237">
            <v>107.85899999999999</v>
          </cell>
          <cell r="AD237">
            <v>3.9529999999999998</v>
          </cell>
          <cell r="AE237">
            <v>4.0759999999999996</v>
          </cell>
          <cell r="AF237">
            <v>40124</v>
          </cell>
          <cell r="AG237">
            <v>113.22</v>
          </cell>
          <cell r="AH237">
            <v>2.66</v>
          </cell>
          <cell r="AI237">
            <v>2.7810000000000001</v>
          </cell>
          <cell r="AJ237">
            <v>40124</v>
          </cell>
          <cell r="AK237">
            <v>115.4</v>
          </cell>
          <cell r="AL237">
            <v>2.7279999999999998</v>
          </cell>
          <cell r="AM237">
            <v>2.7279999999999998</v>
          </cell>
          <cell r="AN237">
            <v>40124</v>
          </cell>
          <cell r="AO237">
            <v>122</v>
          </cell>
          <cell r="AP237">
            <v>3.3810000000000002</v>
          </cell>
          <cell r="AQ237">
            <v>3.3810000000000002</v>
          </cell>
          <cell r="AU237">
            <v>40124</v>
          </cell>
          <cell r="AV237">
            <v>117.85</v>
          </cell>
          <cell r="AW237">
            <v>4.319</v>
          </cell>
          <cell r="AX237">
            <v>4.319</v>
          </cell>
          <cell r="AY237">
            <v>40124</v>
          </cell>
          <cell r="AZ237">
            <v>118.393</v>
          </cell>
          <cell r="BA237">
            <v>8.0009999999999994</v>
          </cell>
          <cell r="BB237">
            <v>8.0129999999999999</v>
          </cell>
          <cell r="BC237">
            <v>40124</v>
          </cell>
          <cell r="BD237">
            <v>99</v>
          </cell>
          <cell r="BE237">
            <v>2.25</v>
          </cell>
          <cell r="BF237">
            <v>2.25</v>
          </cell>
          <cell r="BG237">
            <v>40124</v>
          </cell>
          <cell r="BH237">
            <v>115.324</v>
          </cell>
          <cell r="BI237">
            <v>5.7469999999999999</v>
          </cell>
          <cell r="BJ237">
            <v>5.835</v>
          </cell>
          <cell r="BO237">
            <v>40124</v>
          </cell>
          <cell r="BP237">
            <v>122.69799999999999</v>
          </cell>
          <cell r="BQ237">
            <v>4.7620000000000005</v>
          </cell>
          <cell r="BR237">
            <v>4.7620000000000005</v>
          </cell>
          <cell r="BS237">
            <v>40124</v>
          </cell>
          <cell r="BT237">
            <v>113.6</v>
          </cell>
          <cell r="BU237">
            <v>5.0949999999999998</v>
          </cell>
          <cell r="BV237">
            <v>5.0949999999999998</v>
          </cell>
          <cell r="BW237">
            <v>40124</v>
          </cell>
          <cell r="BX237">
            <v>144.25</v>
          </cell>
          <cell r="BY237">
            <v>5.9370000000000003</v>
          </cell>
          <cell r="BZ237">
            <v>5.9370000000000003</v>
          </cell>
          <cell r="CA237">
            <v>40124</v>
          </cell>
          <cell r="CB237">
            <v>118.75</v>
          </cell>
          <cell r="CC237">
            <v>6.1539999999999999</v>
          </cell>
          <cell r="CD237">
            <v>6.1539999999999999</v>
          </cell>
          <cell r="CE237">
            <v>40124</v>
          </cell>
          <cell r="CF237">
            <v>117.042</v>
          </cell>
          <cell r="CG237">
            <v>6.6929999999999996</v>
          </cell>
          <cell r="CH237">
            <v>6.7379999999999995</v>
          </cell>
          <cell r="CI237">
            <v>40124</v>
          </cell>
          <cell r="CJ237">
            <v>92.790999999999997</v>
          </cell>
          <cell r="CK237">
            <v>10.763999999999999</v>
          </cell>
          <cell r="CL237">
            <v>10.797000000000001</v>
          </cell>
          <cell r="CM237">
            <v>40124</v>
          </cell>
          <cell r="CN237">
            <v>161.76</v>
          </cell>
          <cell r="CO237">
            <v>6.173</v>
          </cell>
          <cell r="CP237">
            <v>6.173</v>
          </cell>
          <cell r="CQ237">
            <v>40124</v>
          </cell>
          <cell r="CR237">
            <v>146</v>
          </cell>
          <cell r="CS237">
            <v>6.5060000000000002</v>
          </cell>
          <cell r="CT237">
            <v>6.5060000000000002</v>
          </cell>
          <cell r="CU237">
            <v>40124</v>
          </cell>
          <cell r="CV237">
            <v>111.86199999999999</v>
          </cell>
          <cell r="CW237">
            <v>6.4509999999999996</v>
          </cell>
          <cell r="CX237">
            <v>6.4859999999999998</v>
          </cell>
          <cell r="CY237">
            <v>40124</v>
          </cell>
          <cell r="CZ237">
            <v>113.6</v>
          </cell>
          <cell r="DA237">
            <v>5.4939999999999998</v>
          </cell>
          <cell r="DB237">
            <v>5.4939999999999998</v>
          </cell>
        </row>
        <row r="238">
          <cell r="D238">
            <v>40125</v>
          </cell>
          <cell r="E238" t="str">
            <v>#N/A N.A.</v>
          </cell>
          <cell r="F238" t="str">
            <v>#N/A N.A.</v>
          </cell>
          <cell r="G238" t="str">
            <v>#N/A N.A.</v>
          </cell>
          <cell r="H238">
            <v>40125</v>
          </cell>
          <cell r="I238" t="str">
            <v>#N/A N.A.</v>
          </cell>
          <cell r="J238" t="str">
            <v>#N/A N.A.</v>
          </cell>
          <cell r="K238" t="str">
            <v>#N/A N.A.</v>
          </cell>
          <cell r="L238">
            <v>40125</v>
          </cell>
          <cell r="M238" t="str">
            <v>#N/A N.A.</v>
          </cell>
          <cell r="N238" t="str">
            <v>#N/A N.A.</v>
          </cell>
          <cell r="O238" t="str">
            <v>#N/A N.A.</v>
          </cell>
          <cell r="P238">
            <v>40125</v>
          </cell>
          <cell r="Q238">
            <v>100.125</v>
          </cell>
          <cell r="R238">
            <v>-33.58</v>
          </cell>
          <cell r="S238">
            <v>52.280999999999999</v>
          </cell>
          <cell r="T238">
            <v>40125</v>
          </cell>
          <cell r="U238">
            <v>102.04900000000001</v>
          </cell>
          <cell r="V238">
            <v>5.4710000000000001</v>
          </cell>
          <cell r="W238">
            <v>5.5209999999999999</v>
          </cell>
          <cell r="X238">
            <v>40125</v>
          </cell>
          <cell r="Y238">
            <v>106</v>
          </cell>
          <cell r="Z238">
            <v>1.3109999999999999</v>
          </cell>
          <cell r="AA238">
            <v>1.3109999999999999</v>
          </cell>
          <cell r="AB238">
            <v>40125</v>
          </cell>
          <cell r="AC238">
            <v>107.85899999999999</v>
          </cell>
          <cell r="AD238">
            <v>3.9529999999999998</v>
          </cell>
          <cell r="AE238">
            <v>4.0759999999999996</v>
          </cell>
          <cell r="AF238">
            <v>40125</v>
          </cell>
          <cell r="AG238">
            <v>113.22</v>
          </cell>
          <cell r="AH238">
            <v>2.66</v>
          </cell>
          <cell r="AI238">
            <v>2.7810000000000001</v>
          </cell>
          <cell r="AJ238">
            <v>40125</v>
          </cell>
          <cell r="AK238">
            <v>115.4</v>
          </cell>
          <cell r="AL238">
            <v>2.7279999999999998</v>
          </cell>
          <cell r="AM238">
            <v>2.7279999999999998</v>
          </cell>
          <cell r="AN238">
            <v>40125</v>
          </cell>
          <cell r="AO238">
            <v>122</v>
          </cell>
          <cell r="AP238">
            <v>3.3810000000000002</v>
          </cell>
          <cell r="AQ238">
            <v>3.3810000000000002</v>
          </cell>
          <cell r="AU238">
            <v>40125</v>
          </cell>
          <cell r="AV238">
            <v>117.85</v>
          </cell>
          <cell r="AW238">
            <v>4.319</v>
          </cell>
          <cell r="AX238">
            <v>4.319</v>
          </cell>
          <cell r="AY238">
            <v>40125</v>
          </cell>
          <cell r="AZ238">
            <v>118.393</v>
          </cell>
          <cell r="BA238">
            <v>8.0009999999999994</v>
          </cell>
          <cell r="BB238">
            <v>8.0129999999999999</v>
          </cell>
          <cell r="BC238">
            <v>40125</v>
          </cell>
          <cell r="BD238">
            <v>99</v>
          </cell>
          <cell r="BE238">
            <v>2.25</v>
          </cell>
          <cell r="BF238">
            <v>2.25</v>
          </cell>
          <cell r="BG238">
            <v>40125</v>
          </cell>
          <cell r="BH238">
            <v>115.324</v>
          </cell>
          <cell r="BI238">
            <v>5.7469999999999999</v>
          </cell>
          <cell r="BJ238">
            <v>5.835</v>
          </cell>
          <cell r="BO238">
            <v>40125</v>
          </cell>
          <cell r="BP238">
            <v>122.69799999999999</v>
          </cell>
          <cell r="BQ238">
            <v>4.7620000000000005</v>
          </cell>
          <cell r="BR238">
            <v>4.7620000000000005</v>
          </cell>
          <cell r="BS238">
            <v>40125</v>
          </cell>
          <cell r="BT238">
            <v>113.6</v>
          </cell>
          <cell r="BU238">
            <v>5.0949999999999998</v>
          </cell>
          <cell r="BV238">
            <v>5.0949999999999998</v>
          </cell>
          <cell r="BW238">
            <v>40125</v>
          </cell>
          <cell r="BX238">
            <v>144.25</v>
          </cell>
          <cell r="BY238">
            <v>5.9370000000000003</v>
          </cell>
          <cell r="BZ238">
            <v>5.9370000000000003</v>
          </cell>
          <cell r="CA238">
            <v>40125</v>
          </cell>
          <cell r="CB238">
            <v>118.75</v>
          </cell>
          <cell r="CC238">
            <v>6.1539999999999999</v>
          </cell>
          <cell r="CD238">
            <v>6.1539999999999999</v>
          </cell>
          <cell r="CE238">
            <v>40125</v>
          </cell>
          <cell r="CF238">
            <v>117.042</v>
          </cell>
          <cell r="CG238">
            <v>6.6929999999999996</v>
          </cell>
          <cell r="CH238">
            <v>6.7379999999999995</v>
          </cell>
          <cell r="CI238">
            <v>40125</v>
          </cell>
          <cell r="CJ238">
            <v>92.790999999999997</v>
          </cell>
          <cell r="CK238">
            <v>10.763999999999999</v>
          </cell>
          <cell r="CL238">
            <v>10.797000000000001</v>
          </cell>
          <cell r="CM238">
            <v>40125</v>
          </cell>
          <cell r="CN238">
            <v>161.76</v>
          </cell>
          <cell r="CO238">
            <v>6.173</v>
          </cell>
          <cell r="CP238">
            <v>6.173</v>
          </cell>
          <cell r="CQ238">
            <v>40125</v>
          </cell>
          <cell r="CR238">
            <v>146</v>
          </cell>
          <cell r="CS238">
            <v>6.5060000000000002</v>
          </cell>
          <cell r="CT238">
            <v>6.5060000000000002</v>
          </cell>
          <cell r="CU238">
            <v>40125</v>
          </cell>
          <cell r="CV238">
            <v>111.86199999999999</v>
          </cell>
          <cell r="CW238">
            <v>6.4509999999999996</v>
          </cell>
          <cell r="CX238">
            <v>6.4859999999999998</v>
          </cell>
          <cell r="CY238">
            <v>40125</v>
          </cell>
          <cell r="CZ238">
            <v>113.6</v>
          </cell>
          <cell r="DA238">
            <v>5.4939999999999998</v>
          </cell>
          <cell r="DB238">
            <v>5.4939999999999998</v>
          </cell>
        </row>
        <row r="239">
          <cell r="D239">
            <v>40126</v>
          </cell>
          <cell r="E239" t="str">
            <v>#N/A N.A.</v>
          </cell>
          <cell r="F239" t="str">
            <v>#N/A N.A.</v>
          </cell>
          <cell r="G239" t="str">
            <v>#N/A N.A.</v>
          </cell>
          <cell r="H239">
            <v>40126</v>
          </cell>
          <cell r="I239" t="str">
            <v>#N/A N.A.</v>
          </cell>
          <cell r="J239" t="str">
            <v>#N/A N.A.</v>
          </cell>
          <cell r="K239" t="str">
            <v>#N/A N.A.</v>
          </cell>
          <cell r="L239">
            <v>40126</v>
          </cell>
          <cell r="M239" t="str">
            <v>#N/A N.A.</v>
          </cell>
          <cell r="N239" t="str">
            <v>#N/A N.A.</v>
          </cell>
          <cell r="O239" t="str">
            <v>#N/A N.A.</v>
          </cell>
          <cell r="P239">
            <v>40126</v>
          </cell>
          <cell r="Q239">
            <v>100.125</v>
          </cell>
          <cell r="R239">
            <v>-33.58</v>
          </cell>
          <cell r="S239">
            <v>52.280999999999999</v>
          </cell>
          <cell r="T239">
            <v>40126</v>
          </cell>
          <cell r="U239">
            <v>101.687</v>
          </cell>
          <cell r="V239">
            <v>5.55</v>
          </cell>
          <cell r="W239">
            <v>5.6</v>
          </cell>
          <cell r="X239">
            <v>40126</v>
          </cell>
          <cell r="Y239">
            <v>106</v>
          </cell>
          <cell r="Z239">
            <v>1.2749999999999999</v>
          </cell>
          <cell r="AA239">
            <v>1.2749999999999999</v>
          </cell>
          <cell r="AB239">
            <v>40126</v>
          </cell>
          <cell r="AC239">
            <v>107.87</v>
          </cell>
          <cell r="AD239">
            <v>3.9340000000000002</v>
          </cell>
          <cell r="AE239">
            <v>4.0570000000000004</v>
          </cell>
          <cell r="AF239">
            <v>40126</v>
          </cell>
          <cell r="AG239">
            <v>113.441</v>
          </cell>
          <cell r="AH239">
            <v>2.5140000000000002</v>
          </cell>
          <cell r="AI239">
            <v>2.589</v>
          </cell>
          <cell r="AJ239">
            <v>40126</v>
          </cell>
          <cell r="AK239">
            <v>115.2</v>
          </cell>
          <cell r="AL239">
            <v>2.806</v>
          </cell>
          <cell r="AM239">
            <v>2.806</v>
          </cell>
          <cell r="AN239">
            <v>40126</v>
          </cell>
          <cell r="AO239">
            <v>122.25</v>
          </cell>
          <cell r="AP239">
            <v>3.3010000000000002</v>
          </cell>
          <cell r="AQ239">
            <v>3.3010000000000002</v>
          </cell>
          <cell r="AU239">
            <v>40126</v>
          </cell>
          <cell r="AV239">
            <v>118.5</v>
          </cell>
          <cell r="AW239">
            <v>4.1879999999999997</v>
          </cell>
          <cell r="AX239">
            <v>4.1879999999999997</v>
          </cell>
          <cell r="AY239">
            <v>40126</v>
          </cell>
          <cell r="AZ239">
            <v>118.393</v>
          </cell>
          <cell r="BA239">
            <v>8.0009999999999994</v>
          </cell>
          <cell r="BB239">
            <v>8.0129999999999999</v>
          </cell>
          <cell r="BC239">
            <v>40126</v>
          </cell>
          <cell r="BD239">
            <v>99.5</v>
          </cell>
          <cell r="BE239">
            <v>2.161</v>
          </cell>
          <cell r="BF239">
            <v>2.161</v>
          </cell>
          <cell r="BG239">
            <v>40126</v>
          </cell>
          <cell r="BH239">
            <v>115.529</v>
          </cell>
          <cell r="BI239">
            <v>5.71</v>
          </cell>
          <cell r="BJ239">
            <v>5.798</v>
          </cell>
          <cell r="BO239">
            <v>40126</v>
          </cell>
          <cell r="BP239">
            <v>123.17700000000001</v>
          </cell>
          <cell r="BQ239">
            <v>4.6879999999999997</v>
          </cell>
          <cell r="BR239">
            <v>4.6879999999999997</v>
          </cell>
          <cell r="BS239">
            <v>40126</v>
          </cell>
          <cell r="BT239">
            <v>114.5</v>
          </cell>
          <cell r="BU239">
            <v>4.9559999999999995</v>
          </cell>
          <cell r="BV239">
            <v>4.9559999999999995</v>
          </cell>
          <cell r="BW239">
            <v>40126</v>
          </cell>
          <cell r="BX239">
            <v>144.5</v>
          </cell>
          <cell r="BY239">
            <v>5.9109999999999996</v>
          </cell>
          <cell r="BZ239">
            <v>5.9109999999999996</v>
          </cell>
          <cell r="CA239">
            <v>40126</v>
          </cell>
          <cell r="CB239">
            <v>119.25</v>
          </cell>
          <cell r="CC239">
            <v>6.1070000000000002</v>
          </cell>
          <cell r="CD239">
            <v>6.1070000000000002</v>
          </cell>
          <cell r="CE239">
            <v>40126</v>
          </cell>
          <cell r="CF239">
            <v>118.27500000000001</v>
          </cell>
          <cell r="CG239">
            <v>6.585</v>
          </cell>
          <cell r="CH239">
            <v>6.6289999999999996</v>
          </cell>
          <cell r="CI239">
            <v>40126</v>
          </cell>
          <cell r="CJ239">
            <v>92.790999999999997</v>
          </cell>
          <cell r="CK239">
            <v>10.763999999999999</v>
          </cell>
          <cell r="CL239">
            <v>10.797000000000001</v>
          </cell>
          <cell r="CM239">
            <v>40126</v>
          </cell>
          <cell r="CN239">
            <v>163.07</v>
          </cell>
          <cell r="CO239">
            <v>6.0890000000000004</v>
          </cell>
          <cell r="CP239">
            <v>6.0890000000000004</v>
          </cell>
          <cell r="CQ239">
            <v>40126</v>
          </cell>
          <cell r="CR239">
            <v>147.5</v>
          </cell>
          <cell r="CS239">
            <v>6.4119999999999999</v>
          </cell>
          <cell r="CT239">
            <v>6.4119999999999999</v>
          </cell>
          <cell r="CU239">
            <v>40126</v>
          </cell>
          <cell r="CV239">
            <v>113.636</v>
          </cell>
          <cell r="CW239">
            <v>6.3259999999999996</v>
          </cell>
          <cell r="CX239">
            <v>6.3559999999999999</v>
          </cell>
          <cell r="CY239">
            <v>40126</v>
          </cell>
          <cell r="CZ239">
            <v>114</v>
          </cell>
          <cell r="DA239">
            <v>5.4429999999999996</v>
          </cell>
          <cell r="DB239">
            <v>5.4429999999999996</v>
          </cell>
        </row>
        <row r="240">
          <cell r="D240">
            <v>40127</v>
          </cell>
          <cell r="E240" t="str">
            <v>#N/A N.A.</v>
          </cell>
          <cell r="F240" t="str">
            <v>#N/A N.A.</v>
          </cell>
          <cell r="G240" t="str">
            <v>#N/A N.A.</v>
          </cell>
          <cell r="H240">
            <v>40127</v>
          </cell>
          <cell r="I240" t="str">
            <v>#N/A N.A.</v>
          </cell>
          <cell r="J240" t="str">
            <v>#N/A N.A.</v>
          </cell>
          <cell r="K240" t="str">
            <v>#N/A N.A.</v>
          </cell>
          <cell r="L240">
            <v>40127</v>
          </cell>
          <cell r="M240" t="str">
            <v>#N/A N.A.</v>
          </cell>
          <cell r="N240" t="str">
            <v>#N/A N.A.</v>
          </cell>
          <cell r="O240" t="str">
            <v>#N/A N.A.</v>
          </cell>
          <cell r="P240">
            <v>40127</v>
          </cell>
          <cell r="Q240">
            <v>100.125</v>
          </cell>
          <cell r="R240">
            <v>-33.58</v>
          </cell>
          <cell r="S240">
            <v>52.280999999999999</v>
          </cell>
          <cell r="T240">
            <v>40127</v>
          </cell>
          <cell r="U240">
            <v>101.687</v>
          </cell>
          <cell r="V240">
            <v>5.55</v>
          </cell>
          <cell r="W240">
            <v>5.6</v>
          </cell>
          <cell r="X240">
            <v>40127</v>
          </cell>
          <cell r="Y240">
            <v>105.75</v>
          </cell>
          <cell r="Z240">
            <v>1.5310000000000001</v>
          </cell>
          <cell r="AA240">
            <v>1.5310000000000001</v>
          </cell>
          <cell r="AB240">
            <v>40127</v>
          </cell>
          <cell r="AC240">
            <v>107.872</v>
          </cell>
          <cell r="AD240">
            <v>3.9</v>
          </cell>
          <cell r="AE240">
            <v>4.0220000000000002</v>
          </cell>
          <cell r="AF240">
            <v>40127</v>
          </cell>
          <cell r="AG240">
            <v>113.494</v>
          </cell>
          <cell r="AH240">
            <v>2.4689999999999999</v>
          </cell>
          <cell r="AI240">
            <v>2.5430000000000001</v>
          </cell>
          <cell r="AJ240">
            <v>40127</v>
          </cell>
          <cell r="AK240">
            <v>115.5</v>
          </cell>
          <cell r="AL240">
            <v>2.6520000000000001</v>
          </cell>
          <cell r="AM240">
            <v>2.6520000000000001</v>
          </cell>
          <cell r="AN240">
            <v>40127</v>
          </cell>
          <cell r="AO240">
            <v>122.25</v>
          </cell>
          <cell r="AP240">
            <v>3.2850000000000001</v>
          </cell>
          <cell r="AQ240">
            <v>3.2850000000000001</v>
          </cell>
          <cell r="AU240">
            <v>40127</v>
          </cell>
          <cell r="AV240">
            <v>118.5</v>
          </cell>
          <cell r="AW240">
            <v>4.1829999999999998</v>
          </cell>
          <cell r="AX240">
            <v>4.1829999999999998</v>
          </cell>
          <cell r="AY240">
            <v>40127</v>
          </cell>
          <cell r="AZ240">
            <v>118.393</v>
          </cell>
          <cell r="BA240">
            <v>8.0009999999999994</v>
          </cell>
          <cell r="BB240">
            <v>8.0129999999999999</v>
          </cell>
          <cell r="BC240">
            <v>40127</v>
          </cell>
          <cell r="BD240">
            <v>99.694999999999993</v>
          </cell>
          <cell r="BE240">
            <v>2.1259999999999999</v>
          </cell>
          <cell r="BF240">
            <v>2.1259999999999999</v>
          </cell>
          <cell r="BG240">
            <v>40127</v>
          </cell>
          <cell r="BH240">
            <v>116.251</v>
          </cell>
          <cell r="BI240">
            <v>5.58</v>
          </cell>
          <cell r="BJ240">
            <v>5.6680000000000001</v>
          </cell>
          <cell r="BO240">
            <v>40127</v>
          </cell>
          <cell r="BP240">
            <v>123.518</v>
          </cell>
          <cell r="BQ240">
            <v>4.633</v>
          </cell>
          <cell r="BR240">
            <v>4.633</v>
          </cell>
          <cell r="BS240">
            <v>40127</v>
          </cell>
          <cell r="BT240">
            <v>115.25</v>
          </cell>
          <cell r="BU240">
            <v>4.8390000000000004</v>
          </cell>
          <cell r="BV240">
            <v>4.8390000000000004</v>
          </cell>
          <cell r="BW240">
            <v>40127</v>
          </cell>
          <cell r="BX240">
            <v>145.5</v>
          </cell>
          <cell r="BY240">
            <v>5.806</v>
          </cell>
          <cell r="BZ240">
            <v>5.806</v>
          </cell>
          <cell r="CA240">
            <v>40127</v>
          </cell>
          <cell r="CB240">
            <v>120</v>
          </cell>
          <cell r="CC240">
            <v>6.0369999999999999</v>
          </cell>
          <cell r="CD240">
            <v>6.0369999999999999</v>
          </cell>
          <cell r="CE240">
            <v>40127</v>
          </cell>
          <cell r="CF240">
            <v>119.276</v>
          </cell>
          <cell r="CG240">
            <v>6.4980000000000002</v>
          </cell>
          <cell r="CH240">
            <v>6.5419999999999998</v>
          </cell>
          <cell r="CI240">
            <v>40127</v>
          </cell>
          <cell r="CJ240">
            <v>92.790999999999997</v>
          </cell>
          <cell r="CK240">
            <v>10.763999999999999</v>
          </cell>
          <cell r="CL240">
            <v>10.797000000000001</v>
          </cell>
          <cell r="CM240">
            <v>40127</v>
          </cell>
          <cell r="CN240">
            <v>164.48699999999999</v>
          </cell>
          <cell r="CO240">
            <v>5.9980000000000002</v>
          </cell>
          <cell r="CP240">
            <v>5.9980000000000002</v>
          </cell>
          <cell r="CQ240">
            <v>40127</v>
          </cell>
          <cell r="CR240">
            <v>144.25</v>
          </cell>
          <cell r="CS240">
            <v>6.6159999999999997</v>
          </cell>
          <cell r="CT240">
            <v>6.6159999999999997</v>
          </cell>
          <cell r="CU240">
            <v>40127</v>
          </cell>
          <cell r="CV240">
            <v>114.694</v>
          </cell>
          <cell r="CW240">
            <v>6.2530000000000001</v>
          </cell>
          <cell r="CX240">
            <v>6.2709999999999999</v>
          </cell>
          <cell r="CY240">
            <v>40127</v>
          </cell>
          <cell r="CZ240">
            <v>115.2</v>
          </cell>
          <cell r="DA240">
            <v>5.29</v>
          </cell>
          <cell r="DB240">
            <v>5.29</v>
          </cell>
        </row>
        <row r="241">
          <cell r="D241">
            <v>40128</v>
          </cell>
          <cell r="E241" t="str">
            <v>#N/A N.A.</v>
          </cell>
          <cell r="F241" t="str">
            <v>#N/A N.A.</v>
          </cell>
          <cell r="G241" t="str">
            <v>#N/A N.A.</v>
          </cell>
          <cell r="H241">
            <v>40128</v>
          </cell>
          <cell r="I241" t="str">
            <v>#N/A N.A.</v>
          </cell>
          <cell r="J241" t="str">
            <v>#N/A N.A.</v>
          </cell>
          <cell r="K241" t="str">
            <v>#N/A N.A.</v>
          </cell>
          <cell r="L241">
            <v>40128</v>
          </cell>
          <cell r="M241" t="str">
            <v>#N/A N.A.</v>
          </cell>
          <cell r="N241" t="str">
            <v>#N/A N.A.</v>
          </cell>
          <cell r="O241" t="str">
            <v>#N/A N.A.</v>
          </cell>
          <cell r="P241">
            <v>40128</v>
          </cell>
          <cell r="Q241">
            <v>100.125</v>
          </cell>
          <cell r="R241">
            <v>-33.58</v>
          </cell>
          <cell r="S241">
            <v>52.280999999999999</v>
          </cell>
          <cell r="T241">
            <v>40128</v>
          </cell>
          <cell r="U241">
            <v>101.687</v>
          </cell>
          <cell r="V241">
            <v>5.55</v>
          </cell>
          <cell r="W241">
            <v>5.6</v>
          </cell>
          <cell r="X241">
            <v>40128</v>
          </cell>
          <cell r="Y241">
            <v>105.75</v>
          </cell>
          <cell r="Z241">
            <v>1.5310000000000001</v>
          </cell>
          <cell r="AA241">
            <v>1.5310000000000001</v>
          </cell>
          <cell r="AB241">
            <v>40128</v>
          </cell>
          <cell r="AC241">
            <v>108</v>
          </cell>
          <cell r="AD241">
            <v>3.8109999999999999</v>
          </cell>
          <cell r="AE241">
            <v>3.9329999999999998</v>
          </cell>
          <cell r="AF241">
            <v>40128</v>
          </cell>
          <cell r="AG241">
            <v>113.503</v>
          </cell>
          <cell r="AH241">
            <v>2.4220000000000002</v>
          </cell>
          <cell r="AI241">
            <v>2.496</v>
          </cell>
          <cell r="AJ241">
            <v>40128</v>
          </cell>
          <cell r="AK241">
            <v>115.5</v>
          </cell>
          <cell r="AL241">
            <v>2.6520000000000001</v>
          </cell>
          <cell r="AM241">
            <v>2.6520000000000001</v>
          </cell>
          <cell r="AN241">
            <v>40128</v>
          </cell>
          <cell r="AO241">
            <v>122.25</v>
          </cell>
          <cell r="AP241">
            <v>3.2850000000000001</v>
          </cell>
          <cell r="AQ241">
            <v>3.2850000000000001</v>
          </cell>
          <cell r="AU241">
            <v>40128</v>
          </cell>
          <cell r="AV241">
            <v>118.5</v>
          </cell>
          <cell r="AW241">
            <v>4.1829999999999998</v>
          </cell>
          <cell r="AX241">
            <v>4.1829999999999998</v>
          </cell>
          <cell r="AY241">
            <v>40128</v>
          </cell>
          <cell r="AZ241">
            <v>118.393</v>
          </cell>
          <cell r="BA241">
            <v>8.0009999999999994</v>
          </cell>
          <cell r="BB241">
            <v>8.0129999999999999</v>
          </cell>
          <cell r="BC241">
            <v>40128</v>
          </cell>
          <cell r="BD241">
            <v>99.5</v>
          </cell>
          <cell r="BE241">
            <v>2.161</v>
          </cell>
          <cell r="BF241">
            <v>2.161</v>
          </cell>
          <cell r="BG241">
            <v>40128</v>
          </cell>
          <cell r="BH241">
            <v>116.431</v>
          </cell>
          <cell r="BI241">
            <v>5.5490000000000004</v>
          </cell>
          <cell r="BJ241">
            <v>5.6360000000000001</v>
          </cell>
          <cell r="BO241">
            <v>40128</v>
          </cell>
          <cell r="BP241">
            <v>123.342</v>
          </cell>
          <cell r="BQ241">
            <v>4.66</v>
          </cell>
          <cell r="BR241">
            <v>4.66</v>
          </cell>
          <cell r="BS241">
            <v>40128</v>
          </cell>
          <cell r="BT241">
            <v>115.25</v>
          </cell>
          <cell r="BU241">
            <v>4.8390000000000004</v>
          </cell>
          <cell r="BV241">
            <v>4.8390000000000004</v>
          </cell>
          <cell r="BW241">
            <v>40128</v>
          </cell>
          <cell r="BX241">
            <v>147</v>
          </cell>
          <cell r="BY241">
            <v>5.6539999999999999</v>
          </cell>
          <cell r="BZ241">
            <v>5.6539999999999999</v>
          </cell>
          <cell r="CA241">
            <v>40128</v>
          </cell>
          <cell r="CB241">
            <v>120.75</v>
          </cell>
          <cell r="CC241">
            <v>5.968</v>
          </cell>
          <cell r="CD241">
            <v>5.968</v>
          </cell>
          <cell r="CE241">
            <v>40128</v>
          </cell>
          <cell r="CF241">
            <v>120</v>
          </cell>
          <cell r="CG241">
            <v>6.4370000000000003</v>
          </cell>
          <cell r="CH241">
            <v>6.4790000000000001</v>
          </cell>
          <cell r="CI241">
            <v>40128</v>
          </cell>
          <cell r="CJ241">
            <v>92.790999999999997</v>
          </cell>
          <cell r="CK241">
            <v>10.763999999999999</v>
          </cell>
          <cell r="CL241">
            <v>10.797000000000001</v>
          </cell>
          <cell r="CM241">
            <v>40128</v>
          </cell>
          <cell r="CN241">
            <v>164.16499999999999</v>
          </cell>
          <cell r="CO241">
            <v>6.0179999999999998</v>
          </cell>
          <cell r="CP241">
            <v>6.0179999999999998</v>
          </cell>
          <cell r="CQ241">
            <v>40128</v>
          </cell>
          <cell r="CR241">
            <v>145</v>
          </cell>
          <cell r="CS241">
            <v>6.5679999999999996</v>
          </cell>
          <cell r="CT241">
            <v>6.5679999999999996</v>
          </cell>
          <cell r="CU241">
            <v>40128</v>
          </cell>
          <cell r="CV241">
            <v>114.85599999999999</v>
          </cell>
          <cell r="CW241">
            <v>6.242</v>
          </cell>
          <cell r="CX241">
            <v>6.2590000000000003</v>
          </cell>
          <cell r="CY241">
            <v>40128</v>
          </cell>
          <cell r="CZ241">
            <v>115.2</v>
          </cell>
          <cell r="DA241">
            <v>5.29</v>
          </cell>
          <cell r="DB241">
            <v>5.29</v>
          </cell>
        </row>
        <row r="242">
          <cell r="D242">
            <v>40129</v>
          </cell>
          <cell r="E242" t="str">
            <v>#N/A N.A.</v>
          </cell>
          <cell r="F242" t="str">
            <v>#N/A N.A.</v>
          </cell>
          <cell r="G242" t="str">
            <v>#N/A N.A.</v>
          </cell>
          <cell r="H242">
            <v>40129</v>
          </cell>
          <cell r="I242" t="str">
            <v>#N/A N.A.</v>
          </cell>
          <cell r="J242" t="str">
            <v>#N/A N.A.</v>
          </cell>
          <cell r="K242" t="str">
            <v>#N/A N.A.</v>
          </cell>
          <cell r="L242">
            <v>40129</v>
          </cell>
          <cell r="M242" t="str">
            <v>#N/A N.A.</v>
          </cell>
          <cell r="N242" t="str">
            <v>#N/A N.A.</v>
          </cell>
          <cell r="O242" t="str">
            <v>#N/A N.A.</v>
          </cell>
          <cell r="P242">
            <v>40129</v>
          </cell>
          <cell r="Q242">
            <v>100.125</v>
          </cell>
          <cell r="R242">
            <v>-33.58</v>
          </cell>
          <cell r="S242">
            <v>52.280999999999999</v>
          </cell>
          <cell r="T242">
            <v>40129</v>
          </cell>
          <cell r="U242">
            <v>101.687</v>
          </cell>
          <cell r="V242">
            <v>5.55</v>
          </cell>
          <cell r="W242">
            <v>5.6</v>
          </cell>
          <cell r="X242">
            <v>40129</v>
          </cell>
          <cell r="Y242">
            <v>105.75</v>
          </cell>
          <cell r="Z242">
            <v>1.4950000000000001</v>
          </cell>
          <cell r="AA242">
            <v>1.4950000000000001</v>
          </cell>
          <cell r="AB242">
            <v>40129</v>
          </cell>
          <cell r="AC242">
            <v>107.88800000000001</v>
          </cell>
          <cell r="AD242">
            <v>3.8780000000000001</v>
          </cell>
          <cell r="AE242">
            <v>4</v>
          </cell>
          <cell r="AF242">
            <v>40129</v>
          </cell>
          <cell r="AG242">
            <v>113.15</v>
          </cell>
          <cell r="AH242">
            <v>2.6189999999999998</v>
          </cell>
          <cell r="AI242">
            <v>2.694</v>
          </cell>
          <cell r="AJ242">
            <v>40129</v>
          </cell>
          <cell r="AK242">
            <v>114.5</v>
          </cell>
          <cell r="AL242">
            <v>3.0779999999999998</v>
          </cell>
          <cell r="AM242">
            <v>3.0779999999999998</v>
          </cell>
          <cell r="AN242">
            <v>40129</v>
          </cell>
          <cell r="AO242">
            <v>122.3</v>
          </cell>
          <cell r="AP242">
            <v>3.2650000000000001</v>
          </cell>
          <cell r="AQ242">
            <v>3.2650000000000001</v>
          </cell>
          <cell r="AU242">
            <v>40129</v>
          </cell>
          <cell r="AV242">
            <v>118.74</v>
          </cell>
          <cell r="AW242">
            <v>4.133</v>
          </cell>
          <cell r="AX242">
            <v>4.133</v>
          </cell>
          <cell r="AY242">
            <v>40129</v>
          </cell>
          <cell r="AZ242">
            <v>118.393</v>
          </cell>
          <cell r="BA242">
            <v>8.0009999999999994</v>
          </cell>
          <cell r="BB242">
            <v>8.0129999999999999</v>
          </cell>
          <cell r="BC242">
            <v>40129</v>
          </cell>
          <cell r="BD242">
            <v>100</v>
          </cell>
          <cell r="BE242">
            <v>2.073</v>
          </cell>
          <cell r="BF242">
            <v>2.073</v>
          </cell>
          <cell r="BG242">
            <v>40129</v>
          </cell>
          <cell r="BH242">
            <v>116.5</v>
          </cell>
          <cell r="BI242">
            <v>5.5359999999999996</v>
          </cell>
          <cell r="BJ242">
            <v>5.6230000000000002</v>
          </cell>
          <cell r="BO242">
            <v>40129</v>
          </cell>
          <cell r="BP242">
            <v>123.818</v>
          </cell>
          <cell r="BQ242">
            <v>4.5869999999999997</v>
          </cell>
          <cell r="BR242">
            <v>4.5869999999999997</v>
          </cell>
          <cell r="BS242">
            <v>40129</v>
          </cell>
          <cell r="BT242">
            <v>114.435</v>
          </cell>
          <cell r="BU242">
            <v>4.9630000000000001</v>
          </cell>
          <cell r="BV242">
            <v>4.9630000000000001</v>
          </cell>
          <cell r="BW242">
            <v>40129</v>
          </cell>
          <cell r="BX242">
            <v>144.75</v>
          </cell>
          <cell r="BY242">
            <v>5.8810000000000002</v>
          </cell>
          <cell r="BZ242">
            <v>5.8810000000000002</v>
          </cell>
          <cell r="CA242">
            <v>40129</v>
          </cell>
          <cell r="CB242">
            <v>120</v>
          </cell>
          <cell r="CC242">
            <v>6.0359999999999996</v>
          </cell>
          <cell r="CD242">
            <v>6.0359999999999996</v>
          </cell>
          <cell r="CE242">
            <v>40129</v>
          </cell>
          <cell r="CF242">
            <v>120.08499999999999</v>
          </cell>
          <cell r="CG242">
            <v>6.4290000000000003</v>
          </cell>
          <cell r="CH242">
            <v>6.4719999999999995</v>
          </cell>
          <cell r="CI242">
            <v>40129</v>
          </cell>
          <cell r="CJ242">
            <v>92.790999999999997</v>
          </cell>
          <cell r="CK242">
            <v>10.763999999999999</v>
          </cell>
          <cell r="CL242">
            <v>10.797000000000001</v>
          </cell>
          <cell r="CM242">
            <v>40129</v>
          </cell>
          <cell r="CN242">
            <v>164.95400000000001</v>
          </cell>
          <cell r="CO242">
            <v>5.968</v>
          </cell>
          <cell r="CP242">
            <v>5.968</v>
          </cell>
          <cell r="CQ242">
            <v>40129</v>
          </cell>
          <cell r="CR242">
            <v>151</v>
          </cell>
          <cell r="CS242">
            <v>6.1989999999999998</v>
          </cell>
          <cell r="CT242">
            <v>6.1989999999999998</v>
          </cell>
          <cell r="CU242">
            <v>40129</v>
          </cell>
          <cell r="CV242">
            <v>114.41800000000001</v>
          </cell>
          <cell r="CW242">
            <v>6.2720000000000002</v>
          </cell>
          <cell r="CX242">
            <v>6.29</v>
          </cell>
          <cell r="CY242">
            <v>40129</v>
          </cell>
          <cell r="CZ242">
            <v>114.575</v>
          </cell>
          <cell r="DA242">
            <v>5.3680000000000003</v>
          </cell>
          <cell r="DB242">
            <v>5.3680000000000003</v>
          </cell>
        </row>
        <row r="243">
          <cell r="D243">
            <v>40130</v>
          </cell>
          <cell r="E243" t="str">
            <v>#N/A N.A.</v>
          </cell>
          <cell r="F243" t="str">
            <v>#N/A N.A.</v>
          </cell>
          <cell r="G243" t="str">
            <v>#N/A N.A.</v>
          </cell>
          <cell r="H243">
            <v>40130</v>
          </cell>
          <cell r="I243" t="str">
            <v>#N/A N.A.</v>
          </cell>
          <cell r="J243" t="str">
            <v>#N/A N.A.</v>
          </cell>
          <cell r="K243" t="str">
            <v>#N/A N.A.</v>
          </cell>
          <cell r="L243">
            <v>40130</v>
          </cell>
          <cell r="M243" t="str">
            <v>#N/A N.A.</v>
          </cell>
          <cell r="N243" t="str">
            <v>#N/A N.A.</v>
          </cell>
          <cell r="O243" t="str">
            <v>#N/A N.A.</v>
          </cell>
          <cell r="P243">
            <v>40130</v>
          </cell>
          <cell r="Q243">
            <v>100.125</v>
          </cell>
          <cell r="R243">
            <v>-33.58</v>
          </cell>
          <cell r="S243">
            <v>52.280999999999999</v>
          </cell>
          <cell r="T243">
            <v>40130</v>
          </cell>
          <cell r="U243">
            <v>101.687</v>
          </cell>
          <cell r="V243">
            <v>5.55</v>
          </cell>
          <cell r="W243">
            <v>5.6</v>
          </cell>
          <cell r="X243">
            <v>40130</v>
          </cell>
          <cell r="Y243">
            <v>105.75</v>
          </cell>
          <cell r="Z243">
            <v>1.458</v>
          </cell>
          <cell r="AA243">
            <v>1.458</v>
          </cell>
          <cell r="AB243">
            <v>40130</v>
          </cell>
          <cell r="AC243">
            <v>107.879</v>
          </cell>
          <cell r="AD243">
            <v>3.8740000000000001</v>
          </cell>
          <cell r="AE243">
            <v>3.996</v>
          </cell>
          <cell r="AF243">
            <v>40130</v>
          </cell>
          <cell r="AG243">
            <v>113.15</v>
          </cell>
          <cell r="AH243">
            <v>2.605</v>
          </cell>
          <cell r="AI243">
            <v>2.681</v>
          </cell>
          <cell r="AJ243">
            <v>40130</v>
          </cell>
          <cell r="AK243">
            <v>116.1</v>
          </cell>
          <cell r="AL243">
            <v>2.3769999999999998</v>
          </cell>
          <cell r="AM243">
            <v>2.3769999999999998</v>
          </cell>
          <cell r="AN243">
            <v>40130</v>
          </cell>
          <cell r="AO243">
            <v>122.5</v>
          </cell>
          <cell r="AP243">
            <v>3.2</v>
          </cell>
          <cell r="AQ243">
            <v>3.2</v>
          </cell>
          <cell r="AU243">
            <v>40130</v>
          </cell>
          <cell r="AV243">
            <v>118.5</v>
          </cell>
          <cell r="AW243">
            <v>4.1790000000000003</v>
          </cell>
          <cell r="AX243">
            <v>4.1790000000000003</v>
          </cell>
          <cell r="AY243">
            <v>40130</v>
          </cell>
          <cell r="AZ243">
            <v>118.393</v>
          </cell>
          <cell r="BA243">
            <v>8.0009999999999994</v>
          </cell>
          <cell r="BB243">
            <v>8.0129999999999999</v>
          </cell>
          <cell r="BC243">
            <v>40130</v>
          </cell>
          <cell r="BD243">
            <v>99.584999999999994</v>
          </cell>
          <cell r="BE243">
            <v>2.1459999999999999</v>
          </cell>
          <cell r="BF243">
            <v>2.1459999999999999</v>
          </cell>
          <cell r="BG243">
            <v>40130</v>
          </cell>
          <cell r="BH243">
            <v>116.45</v>
          </cell>
          <cell r="BI243">
            <v>5.5430000000000001</v>
          </cell>
          <cell r="BJ243">
            <v>5.6310000000000002</v>
          </cell>
          <cell r="BO243">
            <v>40130</v>
          </cell>
          <cell r="BP243">
            <v>123.60899999999999</v>
          </cell>
          <cell r="BQ243">
            <v>4.617</v>
          </cell>
          <cell r="BR243">
            <v>4.617</v>
          </cell>
          <cell r="BS243">
            <v>40130</v>
          </cell>
          <cell r="BT243">
            <v>115</v>
          </cell>
          <cell r="BU243">
            <v>4.875</v>
          </cell>
          <cell r="BV243">
            <v>4.875</v>
          </cell>
          <cell r="BW243">
            <v>40130</v>
          </cell>
          <cell r="BX243">
            <v>145.75</v>
          </cell>
          <cell r="BY243">
            <v>5.7780000000000005</v>
          </cell>
          <cell r="BZ243">
            <v>5.7780000000000005</v>
          </cell>
          <cell r="CA243">
            <v>40130</v>
          </cell>
          <cell r="CB243">
            <v>120.27500000000001</v>
          </cell>
          <cell r="CC243">
            <v>6.0110000000000001</v>
          </cell>
          <cell r="CD243">
            <v>6.0110000000000001</v>
          </cell>
          <cell r="CE243">
            <v>40130</v>
          </cell>
          <cell r="CF243">
            <v>120.02500000000001</v>
          </cell>
          <cell r="CG243">
            <v>6.4340000000000002</v>
          </cell>
          <cell r="CH243">
            <v>6.4770000000000003</v>
          </cell>
          <cell r="CI243">
            <v>40130</v>
          </cell>
          <cell r="CJ243">
            <v>92.790999999999997</v>
          </cell>
          <cell r="CK243">
            <v>10.763999999999999</v>
          </cell>
          <cell r="CL243">
            <v>10.797000000000001</v>
          </cell>
          <cell r="CM243">
            <v>40130</v>
          </cell>
          <cell r="CN243">
            <v>164.435</v>
          </cell>
          <cell r="CO243">
            <v>6.0010000000000003</v>
          </cell>
          <cell r="CP243">
            <v>6.0010000000000003</v>
          </cell>
          <cell r="CQ243">
            <v>40130</v>
          </cell>
          <cell r="CR243">
            <v>148</v>
          </cell>
          <cell r="CS243">
            <v>6.38</v>
          </cell>
          <cell r="CT243">
            <v>6.38</v>
          </cell>
          <cell r="CU243">
            <v>40130</v>
          </cell>
          <cell r="CV243">
            <v>114.955</v>
          </cell>
          <cell r="CW243">
            <v>6.2350000000000003</v>
          </cell>
          <cell r="CX243">
            <v>6.2560000000000002</v>
          </cell>
          <cell r="CY243">
            <v>40130</v>
          </cell>
          <cell r="CZ243">
            <v>114.8</v>
          </cell>
          <cell r="DA243">
            <v>5.3390000000000004</v>
          </cell>
          <cell r="DB243">
            <v>5.3390000000000004</v>
          </cell>
        </row>
        <row r="244">
          <cell r="D244">
            <v>40131</v>
          </cell>
          <cell r="E244" t="str">
            <v>#N/A N.A.</v>
          </cell>
          <cell r="F244" t="str">
            <v>#N/A N.A.</v>
          </cell>
          <cell r="G244" t="str">
            <v>#N/A N.A.</v>
          </cell>
          <cell r="H244">
            <v>40131</v>
          </cell>
          <cell r="I244" t="str">
            <v>#N/A N.A.</v>
          </cell>
          <cell r="J244" t="str">
            <v>#N/A N.A.</v>
          </cell>
          <cell r="K244" t="str">
            <v>#N/A N.A.</v>
          </cell>
          <cell r="L244">
            <v>40131</v>
          </cell>
          <cell r="M244" t="str">
            <v>#N/A N.A.</v>
          </cell>
          <cell r="N244" t="str">
            <v>#N/A N.A.</v>
          </cell>
          <cell r="O244" t="str">
            <v>#N/A N.A.</v>
          </cell>
          <cell r="P244">
            <v>40131</v>
          </cell>
          <cell r="Q244">
            <v>100.125</v>
          </cell>
          <cell r="R244">
            <v>-33.58</v>
          </cell>
          <cell r="S244">
            <v>52.280999999999999</v>
          </cell>
          <cell r="T244">
            <v>40131</v>
          </cell>
          <cell r="U244">
            <v>101.687</v>
          </cell>
          <cell r="V244">
            <v>5.55</v>
          </cell>
          <cell r="W244">
            <v>5.6</v>
          </cell>
          <cell r="X244">
            <v>40131</v>
          </cell>
          <cell r="Y244">
            <v>105.75</v>
          </cell>
          <cell r="Z244">
            <v>1.458</v>
          </cell>
          <cell r="AA244">
            <v>1.458</v>
          </cell>
          <cell r="AB244">
            <v>40131</v>
          </cell>
          <cell r="AC244">
            <v>107.879</v>
          </cell>
          <cell r="AD244">
            <v>3.8740000000000001</v>
          </cell>
          <cell r="AE244">
            <v>3.996</v>
          </cell>
          <cell r="AF244">
            <v>40131</v>
          </cell>
          <cell r="AG244">
            <v>113.15</v>
          </cell>
          <cell r="AH244">
            <v>2.605</v>
          </cell>
          <cell r="AI244">
            <v>2.681</v>
          </cell>
          <cell r="AJ244">
            <v>40131</v>
          </cell>
          <cell r="AK244">
            <v>116.1</v>
          </cell>
          <cell r="AL244">
            <v>2.3769999999999998</v>
          </cell>
          <cell r="AM244">
            <v>2.3769999999999998</v>
          </cell>
          <cell r="AN244">
            <v>40131</v>
          </cell>
          <cell r="AO244">
            <v>122.5</v>
          </cell>
          <cell r="AP244">
            <v>3.2</v>
          </cell>
          <cell r="AQ244">
            <v>3.2</v>
          </cell>
          <cell r="AU244">
            <v>40131</v>
          </cell>
          <cell r="AV244">
            <v>118.5</v>
          </cell>
          <cell r="AW244">
            <v>4.1790000000000003</v>
          </cell>
          <cell r="AX244">
            <v>4.1790000000000003</v>
          </cell>
          <cell r="AY244">
            <v>40131</v>
          </cell>
          <cell r="AZ244">
            <v>118.393</v>
          </cell>
          <cell r="BA244">
            <v>8.0009999999999994</v>
          </cell>
          <cell r="BB244">
            <v>8.0129999999999999</v>
          </cell>
          <cell r="BC244">
            <v>40131</v>
          </cell>
          <cell r="BD244">
            <v>99.584999999999994</v>
          </cell>
          <cell r="BE244">
            <v>2.1459999999999999</v>
          </cell>
          <cell r="BF244">
            <v>2.1459999999999999</v>
          </cell>
          <cell r="BG244">
            <v>40131</v>
          </cell>
          <cell r="BH244">
            <v>116.45</v>
          </cell>
          <cell r="BI244">
            <v>5.5430000000000001</v>
          </cell>
          <cell r="BJ244">
            <v>5.6310000000000002</v>
          </cell>
          <cell r="BO244">
            <v>40131</v>
          </cell>
          <cell r="BP244">
            <v>123.60899999999999</v>
          </cell>
          <cell r="BQ244">
            <v>4.617</v>
          </cell>
          <cell r="BR244">
            <v>4.617</v>
          </cell>
          <cell r="BS244">
            <v>40131</v>
          </cell>
          <cell r="BT244">
            <v>115</v>
          </cell>
          <cell r="BU244">
            <v>4.875</v>
          </cell>
          <cell r="BV244">
            <v>4.875</v>
          </cell>
          <cell r="BW244">
            <v>40131</v>
          </cell>
          <cell r="BX244">
            <v>145.75</v>
          </cell>
          <cell r="BY244">
            <v>5.7780000000000005</v>
          </cell>
          <cell r="BZ244">
            <v>5.7780000000000005</v>
          </cell>
          <cell r="CA244">
            <v>40131</v>
          </cell>
          <cell r="CB244">
            <v>120.27500000000001</v>
          </cell>
          <cell r="CC244">
            <v>6.0110000000000001</v>
          </cell>
          <cell r="CD244">
            <v>6.0110000000000001</v>
          </cell>
          <cell r="CE244">
            <v>40131</v>
          </cell>
          <cell r="CF244">
            <v>120.02500000000001</v>
          </cell>
          <cell r="CG244">
            <v>6.4340000000000002</v>
          </cell>
          <cell r="CH244">
            <v>6.4770000000000003</v>
          </cell>
          <cell r="CI244">
            <v>40131</v>
          </cell>
          <cell r="CJ244">
            <v>92.790999999999997</v>
          </cell>
          <cell r="CK244">
            <v>10.763999999999999</v>
          </cell>
          <cell r="CL244">
            <v>10.797000000000001</v>
          </cell>
          <cell r="CM244">
            <v>40131</v>
          </cell>
          <cell r="CN244">
            <v>164.435</v>
          </cell>
          <cell r="CO244">
            <v>6.0010000000000003</v>
          </cell>
          <cell r="CP244">
            <v>6.0010000000000003</v>
          </cell>
          <cell r="CQ244">
            <v>40131</v>
          </cell>
          <cell r="CR244">
            <v>148</v>
          </cell>
          <cell r="CS244">
            <v>6.38</v>
          </cell>
          <cell r="CT244">
            <v>6.38</v>
          </cell>
          <cell r="CU244">
            <v>40131</v>
          </cell>
          <cell r="CV244">
            <v>114.955</v>
          </cell>
          <cell r="CW244">
            <v>6.2350000000000003</v>
          </cell>
          <cell r="CX244">
            <v>6.2560000000000002</v>
          </cell>
          <cell r="CY244">
            <v>40131</v>
          </cell>
          <cell r="CZ244">
            <v>114.8</v>
          </cell>
          <cell r="DA244">
            <v>5.3390000000000004</v>
          </cell>
          <cell r="DB244">
            <v>5.3390000000000004</v>
          </cell>
        </row>
        <row r="245">
          <cell r="D245">
            <v>40132</v>
          </cell>
          <cell r="E245" t="str">
            <v>#N/A N.A.</v>
          </cell>
          <cell r="F245" t="str">
            <v>#N/A N.A.</v>
          </cell>
          <cell r="G245" t="str">
            <v>#N/A N.A.</v>
          </cell>
          <cell r="H245">
            <v>40132</v>
          </cell>
          <cell r="I245" t="str">
            <v>#N/A N.A.</v>
          </cell>
          <cell r="J245" t="str">
            <v>#N/A N.A.</v>
          </cell>
          <cell r="K245" t="str">
            <v>#N/A N.A.</v>
          </cell>
          <cell r="L245">
            <v>40132</v>
          </cell>
          <cell r="M245" t="str">
            <v>#N/A N.A.</v>
          </cell>
          <cell r="N245" t="str">
            <v>#N/A N.A.</v>
          </cell>
          <cell r="O245" t="str">
            <v>#N/A N.A.</v>
          </cell>
          <cell r="P245">
            <v>40132</v>
          </cell>
          <cell r="Q245">
            <v>100.125</v>
          </cell>
          <cell r="R245">
            <v>-33.58</v>
          </cell>
          <cell r="S245">
            <v>52.280999999999999</v>
          </cell>
          <cell r="T245">
            <v>40132</v>
          </cell>
          <cell r="U245">
            <v>101.687</v>
          </cell>
          <cell r="V245">
            <v>5.55</v>
          </cell>
          <cell r="W245">
            <v>5.6</v>
          </cell>
          <cell r="X245">
            <v>40132</v>
          </cell>
          <cell r="Y245">
            <v>105.75</v>
          </cell>
          <cell r="Z245">
            <v>1.458</v>
          </cell>
          <cell r="AA245">
            <v>1.458</v>
          </cell>
          <cell r="AB245">
            <v>40132</v>
          </cell>
          <cell r="AC245">
            <v>107.879</v>
          </cell>
          <cell r="AD245">
            <v>3.8740000000000001</v>
          </cell>
          <cell r="AE245">
            <v>3.996</v>
          </cell>
          <cell r="AF245">
            <v>40132</v>
          </cell>
          <cell r="AG245">
            <v>113.15</v>
          </cell>
          <cell r="AH245">
            <v>2.605</v>
          </cell>
          <cell r="AI245">
            <v>2.681</v>
          </cell>
          <cell r="AJ245">
            <v>40132</v>
          </cell>
          <cell r="AK245">
            <v>116.1</v>
          </cell>
          <cell r="AL245">
            <v>2.3769999999999998</v>
          </cell>
          <cell r="AM245">
            <v>2.3769999999999998</v>
          </cell>
          <cell r="AN245">
            <v>40132</v>
          </cell>
          <cell r="AO245">
            <v>122.5</v>
          </cell>
          <cell r="AP245">
            <v>3.2</v>
          </cell>
          <cell r="AQ245">
            <v>3.2</v>
          </cell>
          <cell r="AU245">
            <v>40132</v>
          </cell>
          <cell r="AV245">
            <v>118.5</v>
          </cell>
          <cell r="AW245">
            <v>4.1790000000000003</v>
          </cell>
          <cell r="AX245">
            <v>4.1790000000000003</v>
          </cell>
          <cell r="AY245">
            <v>40132</v>
          </cell>
          <cell r="AZ245">
            <v>118.393</v>
          </cell>
          <cell r="BA245">
            <v>8.0009999999999994</v>
          </cell>
          <cell r="BB245">
            <v>8.0129999999999999</v>
          </cell>
          <cell r="BC245">
            <v>40132</v>
          </cell>
          <cell r="BD245">
            <v>99.584999999999994</v>
          </cell>
          <cell r="BE245">
            <v>2.1459999999999999</v>
          </cell>
          <cell r="BF245">
            <v>2.1459999999999999</v>
          </cell>
          <cell r="BG245">
            <v>40132</v>
          </cell>
          <cell r="BH245">
            <v>116.45</v>
          </cell>
          <cell r="BI245">
            <v>5.5430000000000001</v>
          </cell>
          <cell r="BJ245">
            <v>5.6310000000000002</v>
          </cell>
          <cell r="BO245">
            <v>40132</v>
          </cell>
          <cell r="BP245">
            <v>123.60899999999999</v>
          </cell>
          <cell r="BQ245">
            <v>4.617</v>
          </cell>
          <cell r="BR245">
            <v>4.617</v>
          </cell>
          <cell r="BS245">
            <v>40132</v>
          </cell>
          <cell r="BT245">
            <v>115</v>
          </cell>
          <cell r="BU245">
            <v>4.875</v>
          </cell>
          <cell r="BV245">
            <v>4.875</v>
          </cell>
          <cell r="BW245">
            <v>40132</v>
          </cell>
          <cell r="BX245">
            <v>145.75</v>
          </cell>
          <cell r="BY245">
            <v>5.7780000000000005</v>
          </cell>
          <cell r="BZ245">
            <v>5.7780000000000005</v>
          </cell>
          <cell r="CA245">
            <v>40132</v>
          </cell>
          <cell r="CB245">
            <v>120.27500000000001</v>
          </cell>
          <cell r="CC245">
            <v>6.0110000000000001</v>
          </cell>
          <cell r="CD245">
            <v>6.0110000000000001</v>
          </cell>
          <cell r="CE245">
            <v>40132</v>
          </cell>
          <cell r="CF245">
            <v>120.02500000000001</v>
          </cell>
          <cell r="CG245">
            <v>6.4340000000000002</v>
          </cell>
          <cell r="CH245">
            <v>6.4770000000000003</v>
          </cell>
          <cell r="CI245">
            <v>40132</v>
          </cell>
          <cell r="CJ245">
            <v>92.790999999999997</v>
          </cell>
          <cell r="CK245">
            <v>10.763999999999999</v>
          </cell>
          <cell r="CL245">
            <v>10.797000000000001</v>
          </cell>
          <cell r="CM245">
            <v>40132</v>
          </cell>
          <cell r="CN245">
            <v>164.435</v>
          </cell>
          <cell r="CO245">
            <v>6.0010000000000003</v>
          </cell>
          <cell r="CP245">
            <v>6.0010000000000003</v>
          </cell>
          <cell r="CQ245">
            <v>40132</v>
          </cell>
          <cell r="CR245">
            <v>148</v>
          </cell>
          <cell r="CS245">
            <v>6.38</v>
          </cell>
          <cell r="CT245">
            <v>6.38</v>
          </cell>
          <cell r="CU245">
            <v>40132</v>
          </cell>
          <cell r="CV245">
            <v>114.955</v>
          </cell>
          <cell r="CW245">
            <v>6.2350000000000003</v>
          </cell>
          <cell r="CX245">
            <v>6.2560000000000002</v>
          </cell>
          <cell r="CY245">
            <v>40132</v>
          </cell>
          <cell r="CZ245">
            <v>114.8</v>
          </cell>
          <cell r="DA245">
            <v>5.3390000000000004</v>
          </cell>
          <cell r="DB245">
            <v>5.3390000000000004</v>
          </cell>
        </row>
        <row r="246">
          <cell r="D246">
            <v>40133</v>
          </cell>
          <cell r="E246" t="str">
            <v>#N/A N.A.</v>
          </cell>
          <cell r="F246" t="str">
            <v>#N/A N.A.</v>
          </cell>
          <cell r="G246" t="str">
            <v>#N/A N.A.</v>
          </cell>
          <cell r="H246">
            <v>40133</v>
          </cell>
          <cell r="I246" t="str">
            <v>#N/A N.A.</v>
          </cell>
          <cell r="J246" t="str">
            <v>#N/A N.A.</v>
          </cell>
          <cell r="K246" t="str">
            <v>#N/A N.A.</v>
          </cell>
          <cell r="L246">
            <v>40133</v>
          </cell>
          <cell r="M246" t="str">
            <v>#N/A N.A.</v>
          </cell>
          <cell r="N246" t="str">
            <v>#N/A N.A.</v>
          </cell>
          <cell r="O246" t="str">
            <v>#N/A N.A.</v>
          </cell>
          <cell r="P246">
            <v>40133</v>
          </cell>
          <cell r="Q246">
            <v>100.125</v>
          </cell>
          <cell r="R246">
            <v>-33.58</v>
          </cell>
          <cell r="S246">
            <v>52.280999999999999</v>
          </cell>
          <cell r="T246">
            <v>40133</v>
          </cell>
          <cell r="U246">
            <v>101.687</v>
          </cell>
          <cell r="V246">
            <v>5.55</v>
          </cell>
          <cell r="W246">
            <v>5.6</v>
          </cell>
          <cell r="X246">
            <v>40133</v>
          </cell>
          <cell r="Y246">
            <v>105.5</v>
          </cell>
          <cell r="Z246">
            <v>1.796</v>
          </cell>
          <cell r="AA246">
            <v>1.796</v>
          </cell>
          <cell r="AB246">
            <v>40133</v>
          </cell>
          <cell r="AC246">
            <v>107.876</v>
          </cell>
          <cell r="AD246">
            <v>3.8650000000000002</v>
          </cell>
          <cell r="AE246">
            <v>3.9870000000000001</v>
          </cell>
          <cell r="AF246">
            <v>40133</v>
          </cell>
          <cell r="AG246">
            <v>113.035</v>
          </cell>
          <cell r="AH246">
            <v>2.661</v>
          </cell>
          <cell r="AI246">
            <v>2.7359999999999998</v>
          </cell>
          <cell r="AJ246">
            <v>40133</v>
          </cell>
          <cell r="AK246">
            <v>116</v>
          </cell>
          <cell r="AL246">
            <v>2.411</v>
          </cell>
          <cell r="AM246">
            <v>2.411</v>
          </cell>
          <cell r="AN246">
            <v>40133</v>
          </cell>
          <cell r="AO246">
            <v>122.25</v>
          </cell>
          <cell r="AP246">
            <v>3.2690000000000001</v>
          </cell>
          <cell r="AQ246">
            <v>3.2690000000000001</v>
          </cell>
          <cell r="AU246">
            <v>40133</v>
          </cell>
          <cell r="AV246">
            <v>118.85</v>
          </cell>
          <cell r="AW246">
            <v>4.1079999999999997</v>
          </cell>
          <cell r="AX246">
            <v>4.1079999999999997</v>
          </cell>
          <cell r="AY246">
            <v>40133</v>
          </cell>
          <cell r="AZ246">
            <v>118.393</v>
          </cell>
          <cell r="BA246">
            <v>8.0009999999999994</v>
          </cell>
          <cell r="BB246">
            <v>8.0129999999999999</v>
          </cell>
          <cell r="BC246">
            <v>40133</v>
          </cell>
          <cell r="BD246">
            <v>99.783000000000001</v>
          </cell>
          <cell r="BE246">
            <v>2.11</v>
          </cell>
          <cell r="BF246">
            <v>2.11</v>
          </cell>
          <cell r="BG246">
            <v>40133</v>
          </cell>
          <cell r="BH246">
            <v>116.45399999999999</v>
          </cell>
          <cell r="BI246">
            <v>5.5419999999999998</v>
          </cell>
          <cell r="BJ246">
            <v>5.6289999999999996</v>
          </cell>
          <cell r="BO246">
            <v>40133</v>
          </cell>
          <cell r="BP246">
            <v>123.449</v>
          </cell>
          <cell r="BQ246">
            <v>4.6399999999999997</v>
          </cell>
          <cell r="BR246">
            <v>4.6399999999999997</v>
          </cell>
          <cell r="BS246">
            <v>40133</v>
          </cell>
          <cell r="BT246">
            <v>115.25</v>
          </cell>
          <cell r="BU246">
            <v>4.8369999999999997</v>
          </cell>
          <cell r="BV246">
            <v>4.8369999999999997</v>
          </cell>
          <cell r="BW246">
            <v>40133</v>
          </cell>
          <cell r="BX246">
            <v>146</v>
          </cell>
          <cell r="BY246">
            <v>5.7519999999999998</v>
          </cell>
          <cell r="BZ246">
            <v>5.7519999999999998</v>
          </cell>
          <cell r="CA246">
            <v>40133</v>
          </cell>
          <cell r="CB246">
            <v>120</v>
          </cell>
          <cell r="CC246">
            <v>6.0359999999999996</v>
          </cell>
          <cell r="CD246">
            <v>6.0359999999999996</v>
          </cell>
          <cell r="CE246">
            <v>40133</v>
          </cell>
          <cell r="CF246">
            <v>120.813</v>
          </cell>
          <cell r="CG246">
            <v>6.367</v>
          </cell>
          <cell r="CH246">
            <v>6.41</v>
          </cell>
          <cell r="CI246">
            <v>40133</v>
          </cell>
          <cell r="CJ246">
            <v>92.790999999999997</v>
          </cell>
          <cell r="CK246">
            <v>10.763999999999999</v>
          </cell>
          <cell r="CL246">
            <v>10.797000000000001</v>
          </cell>
          <cell r="CM246">
            <v>40133</v>
          </cell>
          <cell r="CN246">
            <v>163.76900000000001</v>
          </cell>
          <cell r="CO246">
            <v>6.0419999999999998</v>
          </cell>
          <cell r="CP246">
            <v>6.0419999999999998</v>
          </cell>
          <cell r="CQ246">
            <v>40133</v>
          </cell>
          <cell r="CR246">
            <v>144</v>
          </cell>
          <cell r="CS246">
            <v>6.6310000000000002</v>
          </cell>
          <cell r="CT246">
            <v>6.6310000000000002</v>
          </cell>
          <cell r="CU246">
            <v>40133</v>
          </cell>
          <cell r="CV246">
            <v>115.485</v>
          </cell>
          <cell r="CW246">
            <v>6.1989999999999998</v>
          </cell>
          <cell r="CX246">
            <v>6.2160000000000002</v>
          </cell>
          <cell r="CY246">
            <v>40133</v>
          </cell>
          <cell r="CZ246">
            <v>115</v>
          </cell>
          <cell r="DA246">
            <v>5.3140000000000001</v>
          </cell>
          <cell r="DB246">
            <v>5.3140000000000001</v>
          </cell>
        </row>
        <row r="247">
          <cell r="D247">
            <v>40134</v>
          </cell>
          <cell r="E247" t="str">
            <v>#N/A N.A.</v>
          </cell>
          <cell r="F247" t="str">
            <v>#N/A N.A.</v>
          </cell>
          <cell r="G247" t="str">
            <v>#N/A N.A.</v>
          </cell>
          <cell r="H247">
            <v>40134</v>
          </cell>
          <cell r="I247" t="str">
            <v>#N/A N.A.</v>
          </cell>
          <cell r="J247" t="str">
            <v>#N/A N.A.</v>
          </cell>
          <cell r="K247" t="str">
            <v>#N/A N.A.</v>
          </cell>
          <cell r="L247">
            <v>40134</v>
          </cell>
          <cell r="M247" t="str">
            <v>#N/A N.A.</v>
          </cell>
          <cell r="N247" t="str">
            <v>#N/A N.A.</v>
          </cell>
          <cell r="O247" t="str">
            <v>#N/A N.A.</v>
          </cell>
          <cell r="P247">
            <v>40134</v>
          </cell>
          <cell r="Q247">
            <v>100.125</v>
          </cell>
          <cell r="R247">
            <v>-33.58</v>
          </cell>
          <cell r="S247">
            <v>52.280999999999999</v>
          </cell>
          <cell r="T247">
            <v>40134</v>
          </cell>
          <cell r="U247">
            <v>101.687</v>
          </cell>
          <cell r="V247">
            <v>5.55</v>
          </cell>
          <cell r="W247">
            <v>5.6</v>
          </cell>
          <cell r="X247">
            <v>40134</v>
          </cell>
          <cell r="Y247">
            <v>105.5</v>
          </cell>
          <cell r="Z247">
            <v>1.76</v>
          </cell>
          <cell r="AA247">
            <v>1.76</v>
          </cell>
          <cell r="AB247">
            <v>40134</v>
          </cell>
          <cell r="AC247">
            <v>107.875</v>
          </cell>
          <cell r="AD247">
            <v>3.855</v>
          </cell>
          <cell r="AE247">
            <v>3.9769999999999999</v>
          </cell>
          <cell r="AF247">
            <v>40134</v>
          </cell>
          <cell r="AG247">
            <v>113.005</v>
          </cell>
          <cell r="AH247">
            <v>2.665</v>
          </cell>
          <cell r="AI247">
            <v>2.7410000000000001</v>
          </cell>
          <cell r="AJ247">
            <v>40134</v>
          </cell>
          <cell r="AK247">
            <v>116.05</v>
          </cell>
          <cell r="AL247">
            <v>2.3810000000000002</v>
          </cell>
          <cell r="AM247">
            <v>2.3810000000000002</v>
          </cell>
          <cell r="AN247">
            <v>40134</v>
          </cell>
          <cell r="AO247">
            <v>122.4</v>
          </cell>
          <cell r="AP247">
            <v>3.2189999999999999</v>
          </cell>
          <cell r="AQ247">
            <v>3.2189999999999999</v>
          </cell>
          <cell r="AU247">
            <v>40134</v>
          </cell>
          <cell r="AV247">
            <v>118.5</v>
          </cell>
          <cell r="AW247">
            <v>4.1760000000000002</v>
          </cell>
          <cell r="AX247">
            <v>4.1760000000000002</v>
          </cell>
          <cell r="AY247">
            <v>40134</v>
          </cell>
          <cell r="AZ247">
            <v>118.393</v>
          </cell>
          <cell r="BA247">
            <v>8.0009999999999994</v>
          </cell>
          <cell r="BB247">
            <v>8.0129999999999999</v>
          </cell>
          <cell r="BC247">
            <v>40134</v>
          </cell>
          <cell r="BD247">
            <v>99.25</v>
          </cell>
          <cell r="BE247">
            <v>2.2029999999999998</v>
          </cell>
          <cell r="BF247">
            <v>2.2029999999999998</v>
          </cell>
          <cell r="BG247">
            <v>40134</v>
          </cell>
          <cell r="BH247">
            <v>116.44</v>
          </cell>
          <cell r="BI247">
            <v>5.5430000000000001</v>
          </cell>
          <cell r="BJ247">
            <v>5.6310000000000002</v>
          </cell>
          <cell r="BO247">
            <v>40134</v>
          </cell>
          <cell r="BP247">
            <v>123.48699999999999</v>
          </cell>
          <cell r="BQ247">
            <v>4.633</v>
          </cell>
          <cell r="BR247">
            <v>4.633</v>
          </cell>
          <cell r="BS247">
            <v>40134</v>
          </cell>
          <cell r="BT247">
            <v>115.1</v>
          </cell>
          <cell r="BU247">
            <v>4.859</v>
          </cell>
          <cell r="BV247">
            <v>4.859</v>
          </cell>
          <cell r="BW247">
            <v>40134</v>
          </cell>
          <cell r="BX247">
            <v>147</v>
          </cell>
          <cell r="BY247">
            <v>5.65</v>
          </cell>
          <cell r="BZ247">
            <v>5.65</v>
          </cell>
          <cell r="CA247">
            <v>40134</v>
          </cell>
          <cell r="CB247">
            <v>120.75</v>
          </cell>
          <cell r="CC247">
            <v>5.9669999999999996</v>
          </cell>
          <cell r="CD247">
            <v>5.9669999999999996</v>
          </cell>
          <cell r="CE247">
            <v>40134</v>
          </cell>
          <cell r="CF247">
            <v>121.14</v>
          </cell>
          <cell r="CG247">
            <v>6.34</v>
          </cell>
          <cell r="CH247">
            <v>6.3819999999999997</v>
          </cell>
          <cell r="CI247">
            <v>40134</v>
          </cell>
          <cell r="CJ247">
            <v>92.790999999999997</v>
          </cell>
          <cell r="CK247">
            <v>10.763999999999999</v>
          </cell>
          <cell r="CL247">
            <v>10.797000000000001</v>
          </cell>
          <cell r="CM247">
            <v>40134</v>
          </cell>
          <cell r="CN247">
            <v>163.58799999999999</v>
          </cell>
          <cell r="CO247">
            <v>6.0529999999999999</v>
          </cell>
          <cell r="CP247">
            <v>6.0529999999999999</v>
          </cell>
          <cell r="CQ247">
            <v>40134</v>
          </cell>
          <cell r="CR247">
            <v>148.5</v>
          </cell>
          <cell r="CS247">
            <v>6.35</v>
          </cell>
          <cell r="CT247">
            <v>6.35</v>
          </cell>
          <cell r="CU247">
            <v>40134</v>
          </cell>
          <cell r="CV247">
            <v>115.009</v>
          </cell>
          <cell r="CW247">
            <v>6.2320000000000002</v>
          </cell>
          <cell r="CX247">
            <v>6.2610000000000001</v>
          </cell>
          <cell r="CY247">
            <v>40134</v>
          </cell>
          <cell r="CZ247">
            <v>114.9</v>
          </cell>
          <cell r="DA247">
            <v>5.3259999999999996</v>
          </cell>
          <cell r="DB247">
            <v>5.3259999999999996</v>
          </cell>
        </row>
        <row r="248">
          <cell r="D248">
            <v>40135</v>
          </cell>
          <cell r="E248" t="str">
            <v>#N/A N.A.</v>
          </cell>
          <cell r="F248" t="str">
            <v>#N/A N.A.</v>
          </cell>
          <cell r="G248" t="str">
            <v>#N/A N.A.</v>
          </cell>
          <cell r="H248">
            <v>40135</v>
          </cell>
          <cell r="I248" t="str">
            <v>#N/A N.A.</v>
          </cell>
          <cell r="J248" t="str">
            <v>#N/A N.A.</v>
          </cell>
          <cell r="K248" t="str">
            <v>#N/A N.A.</v>
          </cell>
          <cell r="L248">
            <v>40135</v>
          </cell>
          <cell r="M248" t="str">
            <v>#N/A N.A.</v>
          </cell>
          <cell r="N248" t="str">
            <v>#N/A N.A.</v>
          </cell>
          <cell r="O248" t="str">
            <v>#N/A N.A.</v>
          </cell>
          <cell r="P248">
            <v>40135</v>
          </cell>
          <cell r="Q248">
            <v>100.125</v>
          </cell>
          <cell r="R248">
            <v>-33.58</v>
          </cell>
          <cell r="S248">
            <v>52.280999999999999</v>
          </cell>
          <cell r="T248">
            <v>40135</v>
          </cell>
          <cell r="U248">
            <v>101.6281</v>
          </cell>
          <cell r="V248">
            <v>5.1589999999999998</v>
          </cell>
          <cell r="W248">
            <v>5.2089999999999996</v>
          </cell>
          <cell r="X248">
            <v>40135</v>
          </cell>
          <cell r="Y248">
            <v>105.75</v>
          </cell>
          <cell r="Z248">
            <v>1.27</v>
          </cell>
          <cell r="AA248">
            <v>1.27</v>
          </cell>
          <cell r="AB248">
            <v>40135</v>
          </cell>
          <cell r="AC248">
            <v>107.86199999999999</v>
          </cell>
          <cell r="AD248">
            <v>3.831</v>
          </cell>
          <cell r="AE248">
            <v>3.9529999999999998</v>
          </cell>
          <cell r="AF248">
            <v>40135</v>
          </cell>
          <cell r="AG248">
            <v>113.098</v>
          </cell>
          <cell r="AH248">
            <v>2.5659999999999998</v>
          </cell>
          <cell r="AI248">
            <v>2.6419999999999999</v>
          </cell>
          <cell r="AJ248">
            <v>40135</v>
          </cell>
          <cell r="AK248">
            <v>116</v>
          </cell>
          <cell r="AL248">
            <v>2.3769999999999998</v>
          </cell>
          <cell r="AM248">
            <v>2.3769999999999998</v>
          </cell>
          <cell r="AN248">
            <v>40135</v>
          </cell>
          <cell r="AO248">
            <v>122.4</v>
          </cell>
          <cell r="AP248">
            <v>3.202</v>
          </cell>
          <cell r="AQ248">
            <v>3.202</v>
          </cell>
          <cell r="AU248">
            <v>40135</v>
          </cell>
          <cell r="AV248">
            <v>118.6</v>
          </cell>
          <cell r="AW248">
            <v>4.1500000000000004</v>
          </cell>
          <cell r="AX248">
            <v>4.1500000000000004</v>
          </cell>
          <cell r="AY248">
            <v>40135</v>
          </cell>
          <cell r="AZ248">
            <v>118.393</v>
          </cell>
          <cell r="BA248">
            <v>8.0009999999999994</v>
          </cell>
          <cell r="BB248">
            <v>8.0129999999999999</v>
          </cell>
          <cell r="BC248">
            <v>40135</v>
          </cell>
          <cell r="BD248">
            <v>99.42</v>
          </cell>
          <cell r="BE248">
            <v>2.1720000000000002</v>
          </cell>
          <cell r="BF248">
            <v>2.1720000000000002</v>
          </cell>
          <cell r="BG248">
            <v>40135</v>
          </cell>
          <cell r="BH248">
            <v>116.88800000000001</v>
          </cell>
          <cell r="BI248">
            <v>5.4619999999999997</v>
          </cell>
          <cell r="BJ248">
            <v>5.5490000000000004</v>
          </cell>
          <cell r="BO248">
            <v>40135</v>
          </cell>
          <cell r="BP248">
            <v>123.64</v>
          </cell>
          <cell r="BQ248">
            <v>4.6059999999999999</v>
          </cell>
          <cell r="BR248">
            <v>4.6059999999999999</v>
          </cell>
          <cell r="BS248">
            <v>40135</v>
          </cell>
          <cell r="BT248">
            <v>115.25</v>
          </cell>
          <cell r="BU248">
            <v>4.8339999999999996</v>
          </cell>
          <cell r="BV248">
            <v>4.8339999999999996</v>
          </cell>
          <cell r="BW248">
            <v>40135</v>
          </cell>
          <cell r="BX248">
            <v>145.75</v>
          </cell>
          <cell r="BY248">
            <v>5.774</v>
          </cell>
          <cell r="BZ248">
            <v>5.774</v>
          </cell>
          <cell r="CA248">
            <v>40135</v>
          </cell>
          <cell r="CB248">
            <v>120.5</v>
          </cell>
          <cell r="CC248">
            <v>5.9889999999999999</v>
          </cell>
          <cell r="CD248">
            <v>5.9889999999999999</v>
          </cell>
          <cell r="CE248">
            <v>40135</v>
          </cell>
          <cell r="CF248">
            <v>121.39400000000001</v>
          </cell>
          <cell r="CG248">
            <v>6.3179999999999996</v>
          </cell>
          <cell r="CH248">
            <v>6.36</v>
          </cell>
          <cell r="CI248">
            <v>40135</v>
          </cell>
          <cell r="CJ248">
            <v>92.790999999999997</v>
          </cell>
          <cell r="CK248">
            <v>10.763999999999999</v>
          </cell>
          <cell r="CL248">
            <v>10.797000000000001</v>
          </cell>
          <cell r="CM248">
            <v>40135</v>
          </cell>
          <cell r="CN248">
            <v>164.14</v>
          </cell>
          <cell r="CO248">
            <v>6.0179999999999998</v>
          </cell>
          <cell r="CP248">
            <v>6.0179999999999998</v>
          </cell>
          <cell r="CQ248">
            <v>40135</v>
          </cell>
          <cell r="CR248">
            <v>148.5</v>
          </cell>
          <cell r="CS248">
            <v>6.3490000000000002</v>
          </cell>
          <cell r="CT248">
            <v>6.3490000000000002</v>
          </cell>
          <cell r="CU248">
            <v>40135</v>
          </cell>
          <cell r="CV248">
            <v>114.879</v>
          </cell>
          <cell r="CW248">
            <v>6.24</v>
          </cell>
          <cell r="CX248">
            <v>6.2670000000000003</v>
          </cell>
          <cell r="CY248">
            <v>40135</v>
          </cell>
          <cell r="CZ248">
            <v>115.25</v>
          </cell>
          <cell r="DA248">
            <v>5.2809999999999997</v>
          </cell>
          <cell r="DB248">
            <v>5.2809999999999997</v>
          </cell>
        </row>
        <row r="249">
          <cell r="D249">
            <v>40136</v>
          </cell>
          <cell r="E249" t="str">
            <v>#N/A N.A.</v>
          </cell>
          <cell r="F249" t="str">
            <v>#N/A N.A.</v>
          </cell>
          <cell r="G249" t="str">
            <v>#N/A N.A.</v>
          </cell>
          <cell r="H249">
            <v>40136</v>
          </cell>
          <cell r="I249" t="str">
            <v>#N/A N.A.</v>
          </cell>
          <cell r="J249" t="str">
            <v>#N/A N.A.</v>
          </cell>
          <cell r="K249" t="str">
            <v>#N/A N.A.</v>
          </cell>
          <cell r="L249">
            <v>40136</v>
          </cell>
          <cell r="M249" t="str">
            <v>#N/A N.A.</v>
          </cell>
          <cell r="N249" t="str">
            <v>#N/A N.A.</v>
          </cell>
          <cell r="O249" t="str">
            <v>#N/A N.A.</v>
          </cell>
          <cell r="P249">
            <v>40136</v>
          </cell>
          <cell r="Q249">
            <v>100.125</v>
          </cell>
          <cell r="R249">
            <v>-33.58</v>
          </cell>
          <cell r="S249">
            <v>52.280999999999999</v>
          </cell>
          <cell r="T249">
            <v>40136</v>
          </cell>
          <cell r="U249">
            <v>101.6281</v>
          </cell>
          <cell r="V249">
            <v>5.1589999999999998</v>
          </cell>
          <cell r="W249">
            <v>5.2089999999999996</v>
          </cell>
          <cell r="X249">
            <v>40136</v>
          </cell>
          <cell r="Y249">
            <v>105.5</v>
          </cell>
          <cell r="Z249">
            <v>1.6139999999999999</v>
          </cell>
          <cell r="AA249">
            <v>1.6139999999999999</v>
          </cell>
          <cell r="AB249">
            <v>40136</v>
          </cell>
          <cell r="AC249">
            <v>107.871</v>
          </cell>
          <cell r="AD249">
            <v>3.8129999999999997</v>
          </cell>
          <cell r="AE249">
            <v>3.9359999999999999</v>
          </cell>
          <cell r="AF249">
            <v>40136</v>
          </cell>
          <cell r="AG249">
            <v>112.988</v>
          </cell>
          <cell r="AH249">
            <v>2.6189999999999998</v>
          </cell>
          <cell r="AI249">
            <v>2.6959999999999997</v>
          </cell>
          <cell r="AJ249">
            <v>40136</v>
          </cell>
          <cell r="AK249">
            <v>115.75</v>
          </cell>
          <cell r="AL249">
            <v>2.476</v>
          </cell>
          <cell r="AM249">
            <v>2.476</v>
          </cell>
          <cell r="AN249">
            <v>40136</v>
          </cell>
          <cell r="AO249">
            <v>122</v>
          </cell>
          <cell r="AP249">
            <v>3.3149999999999999</v>
          </cell>
          <cell r="AQ249">
            <v>3.3149999999999999</v>
          </cell>
          <cell r="AU249">
            <v>40136</v>
          </cell>
          <cell r="AV249">
            <v>118.65</v>
          </cell>
          <cell r="AW249">
            <v>4.1390000000000002</v>
          </cell>
          <cell r="AX249">
            <v>4.1390000000000002</v>
          </cell>
          <cell r="AY249">
            <v>40136</v>
          </cell>
          <cell r="AZ249">
            <v>118.393</v>
          </cell>
          <cell r="BA249">
            <v>8.0009999999999994</v>
          </cell>
          <cell r="BB249">
            <v>8.0129999999999999</v>
          </cell>
          <cell r="BC249">
            <v>40136</v>
          </cell>
          <cell r="BD249">
            <v>98.5</v>
          </cell>
          <cell r="BE249">
            <v>2.3330000000000002</v>
          </cell>
          <cell r="BF249">
            <v>2.3330000000000002</v>
          </cell>
          <cell r="BG249">
            <v>40136</v>
          </cell>
          <cell r="BH249">
            <v>117.035</v>
          </cell>
          <cell r="BI249">
            <v>5.4349999999999996</v>
          </cell>
          <cell r="BJ249">
            <v>5.5220000000000002</v>
          </cell>
          <cell r="BO249">
            <v>40136</v>
          </cell>
          <cell r="BP249">
            <v>123.456</v>
          </cell>
          <cell r="BQ249">
            <v>4.633</v>
          </cell>
          <cell r="BR249">
            <v>4.633</v>
          </cell>
          <cell r="BS249">
            <v>40136</v>
          </cell>
          <cell r="BT249">
            <v>114.35</v>
          </cell>
          <cell r="BU249">
            <v>4.9710000000000001</v>
          </cell>
          <cell r="BV249">
            <v>4.9710000000000001</v>
          </cell>
          <cell r="BW249">
            <v>40136</v>
          </cell>
          <cell r="BX249">
            <v>145.5</v>
          </cell>
          <cell r="BY249">
            <v>5.798</v>
          </cell>
          <cell r="BZ249">
            <v>5.798</v>
          </cell>
          <cell r="CA249">
            <v>40136</v>
          </cell>
          <cell r="CB249">
            <v>119.5</v>
          </cell>
          <cell r="CC249">
            <v>6.0810000000000004</v>
          </cell>
          <cell r="CD249">
            <v>6.0810000000000004</v>
          </cell>
          <cell r="CE249">
            <v>40136</v>
          </cell>
          <cell r="CF249">
            <v>121</v>
          </cell>
          <cell r="CG249">
            <v>6.351</v>
          </cell>
          <cell r="CH249">
            <v>6.3929999999999998</v>
          </cell>
          <cell r="CI249">
            <v>40136</v>
          </cell>
          <cell r="CJ249">
            <v>92.790999999999997</v>
          </cell>
          <cell r="CK249">
            <v>10.763999999999999</v>
          </cell>
          <cell r="CL249">
            <v>10.797000000000001</v>
          </cell>
          <cell r="CM249">
            <v>40136</v>
          </cell>
          <cell r="CN249">
            <v>163.10599999999999</v>
          </cell>
          <cell r="CO249">
            <v>6.0830000000000002</v>
          </cell>
          <cell r="CP249">
            <v>6.0830000000000002</v>
          </cell>
          <cell r="CQ249">
            <v>40136</v>
          </cell>
          <cell r="CR249">
            <v>146</v>
          </cell>
          <cell r="CS249">
            <v>6.5039999999999996</v>
          </cell>
          <cell r="CT249">
            <v>6.5039999999999996</v>
          </cell>
          <cell r="CU249">
            <v>40136</v>
          </cell>
          <cell r="CV249">
            <v>114.611</v>
          </cell>
          <cell r="CW249">
            <v>6.2590000000000003</v>
          </cell>
          <cell r="CX249">
            <v>6.2759999999999998</v>
          </cell>
          <cell r="CY249">
            <v>40136</v>
          </cell>
          <cell r="CZ249">
            <v>114</v>
          </cell>
          <cell r="DA249">
            <v>5.4379999999999997</v>
          </cell>
          <cell r="DB249">
            <v>5.4379999999999997</v>
          </cell>
        </row>
        <row r="250">
          <cell r="D250">
            <v>40137</v>
          </cell>
          <cell r="E250" t="str">
            <v>#N/A N.A.</v>
          </cell>
          <cell r="F250" t="str">
            <v>#N/A N.A.</v>
          </cell>
          <cell r="G250" t="str">
            <v>#N/A N.A.</v>
          </cell>
          <cell r="H250">
            <v>40137</v>
          </cell>
          <cell r="I250" t="str">
            <v>#N/A N.A.</v>
          </cell>
          <cell r="J250" t="str">
            <v>#N/A N.A.</v>
          </cell>
          <cell r="K250" t="str">
            <v>#N/A N.A.</v>
          </cell>
          <cell r="L250">
            <v>40137</v>
          </cell>
          <cell r="M250" t="str">
            <v>#N/A N.A.</v>
          </cell>
          <cell r="N250" t="str">
            <v>#N/A N.A.</v>
          </cell>
          <cell r="O250" t="str">
            <v>#N/A N.A.</v>
          </cell>
          <cell r="P250">
            <v>40137</v>
          </cell>
          <cell r="Q250">
            <v>100.125</v>
          </cell>
          <cell r="R250">
            <v>-33.58</v>
          </cell>
          <cell r="S250">
            <v>52.280999999999999</v>
          </cell>
          <cell r="T250">
            <v>40137</v>
          </cell>
          <cell r="U250">
            <v>101.6281</v>
          </cell>
          <cell r="V250">
            <v>5.1589999999999998</v>
          </cell>
          <cell r="W250">
            <v>5.2089999999999996</v>
          </cell>
          <cell r="X250">
            <v>40137</v>
          </cell>
          <cell r="Y250">
            <v>105.5</v>
          </cell>
          <cell r="Z250">
            <v>1.5760000000000001</v>
          </cell>
          <cell r="AA250">
            <v>1.5760000000000001</v>
          </cell>
          <cell r="AB250">
            <v>40137</v>
          </cell>
          <cell r="AC250">
            <v>107.874</v>
          </cell>
          <cell r="AD250">
            <v>3.8</v>
          </cell>
          <cell r="AE250">
            <v>3.923</v>
          </cell>
          <cell r="AF250">
            <v>40137</v>
          </cell>
          <cell r="AG250">
            <v>112.75</v>
          </cell>
          <cell r="AH250">
            <v>2.7509999999999999</v>
          </cell>
          <cell r="AI250">
            <v>2.8279999999999998</v>
          </cell>
          <cell r="AJ250">
            <v>40137</v>
          </cell>
          <cell r="AK250">
            <v>116</v>
          </cell>
          <cell r="AL250">
            <v>2.359</v>
          </cell>
          <cell r="AM250">
            <v>2.359</v>
          </cell>
          <cell r="AN250">
            <v>40137</v>
          </cell>
          <cell r="AO250">
            <v>123</v>
          </cell>
          <cell r="AP250">
            <v>3.0129999999999999</v>
          </cell>
          <cell r="AQ250">
            <v>3.0129999999999999</v>
          </cell>
          <cell r="AU250">
            <v>40137</v>
          </cell>
          <cell r="AV250">
            <v>118.8</v>
          </cell>
          <cell r="AW250">
            <v>4.1070000000000002</v>
          </cell>
          <cell r="AX250">
            <v>4.1070000000000002</v>
          </cell>
          <cell r="AY250">
            <v>40137</v>
          </cell>
          <cell r="AZ250">
            <v>118.393</v>
          </cell>
          <cell r="BA250">
            <v>8.0009999999999994</v>
          </cell>
          <cell r="BB250">
            <v>8.0129999999999999</v>
          </cell>
          <cell r="BC250">
            <v>40137</v>
          </cell>
          <cell r="BD250">
            <v>99</v>
          </cell>
          <cell r="BE250">
            <v>2.2400000000000002</v>
          </cell>
          <cell r="BF250">
            <v>2.2400000000000002</v>
          </cell>
          <cell r="BG250">
            <v>40137</v>
          </cell>
          <cell r="BH250">
            <v>117.07299999999999</v>
          </cell>
          <cell r="BI250">
            <v>5.4269999999999996</v>
          </cell>
          <cell r="BJ250">
            <v>5.5149999999999997</v>
          </cell>
          <cell r="BO250">
            <v>40137</v>
          </cell>
          <cell r="BP250">
            <v>123.696</v>
          </cell>
          <cell r="BQ250">
            <v>4.5949999999999998</v>
          </cell>
          <cell r="BR250">
            <v>4.5949999999999998</v>
          </cell>
          <cell r="BS250">
            <v>40137</v>
          </cell>
          <cell r="BT250">
            <v>114</v>
          </cell>
          <cell r="BU250">
            <v>5.024</v>
          </cell>
          <cell r="BV250">
            <v>5.024</v>
          </cell>
          <cell r="BW250">
            <v>40137</v>
          </cell>
          <cell r="BX250">
            <v>146.75</v>
          </cell>
          <cell r="BY250">
            <v>5.6710000000000003</v>
          </cell>
          <cell r="BZ250">
            <v>5.6710000000000003</v>
          </cell>
          <cell r="CA250">
            <v>40137</v>
          </cell>
          <cell r="CB250">
            <v>120</v>
          </cell>
          <cell r="CC250">
            <v>6.0350000000000001</v>
          </cell>
          <cell r="CD250">
            <v>6.0350000000000001</v>
          </cell>
          <cell r="CE250">
            <v>40137</v>
          </cell>
          <cell r="CF250">
            <v>120.667</v>
          </cell>
          <cell r="CG250">
            <v>6.3789999999999996</v>
          </cell>
          <cell r="CH250">
            <v>6.4210000000000003</v>
          </cell>
          <cell r="CI250">
            <v>40137</v>
          </cell>
          <cell r="CJ250">
            <v>92.790999999999997</v>
          </cell>
          <cell r="CK250">
            <v>10.763999999999999</v>
          </cell>
          <cell r="CL250">
            <v>10.797000000000001</v>
          </cell>
          <cell r="CM250">
            <v>40137</v>
          </cell>
          <cell r="CN250">
            <v>163.80199999999999</v>
          </cell>
          <cell r="CO250">
            <v>6.0380000000000003</v>
          </cell>
          <cell r="CP250">
            <v>6.0380000000000003</v>
          </cell>
          <cell r="CQ250">
            <v>40137</v>
          </cell>
          <cell r="CR250">
            <v>146</v>
          </cell>
          <cell r="CS250">
            <v>6.5039999999999996</v>
          </cell>
          <cell r="CT250">
            <v>6.5039999999999996</v>
          </cell>
          <cell r="CU250">
            <v>40137</v>
          </cell>
          <cell r="CV250">
            <v>114.02500000000001</v>
          </cell>
          <cell r="CW250">
            <v>6.2990000000000004</v>
          </cell>
          <cell r="CX250">
            <v>6.3280000000000003</v>
          </cell>
          <cell r="CY250">
            <v>40137</v>
          </cell>
          <cell r="CZ250">
            <v>115.5</v>
          </cell>
          <cell r="DA250">
            <v>5.2480000000000002</v>
          </cell>
          <cell r="DB250">
            <v>5.2480000000000002</v>
          </cell>
        </row>
        <row r="251">
          <cell r="D251">
            <v>40138</v>
          </cell>
          <cell r="E251" t="str">
            <v>#N/A N.A.</v>
          </cell>
          <cell r="F251" t="str">
            <v>#N/A N.A.</v>
          </cell>
          <cell r="G251" t="str">
            <v>#N/A N.A.</v>
          </cell>
          <cell r="H251">
            <v>40138</v>
          </cell>
          <cell r="I251" t="str">
            <v>#N/A N.A.</v>
          </cell>
          <cell r="J251" t="str">
            <v>#N/A N.A.</v>
          </cell>
          <cell r="K251" t="str">
            <v>#N/A N.A.</v>
          </cell>
          <cell r="L251">
            <v>40138</v>
          </cell>
          <cell r="M251" t="str">
            <v>#N/A N.A.</v>
          </cell>
          <cell r="N251" t="str">
            <v>#N/A N.A.</v>
          </cell>
          <cell r="O251" t="str">
            <v>#N/A N.A.</v>
          </cell>
          <cell r="P251">
            <v>40138</v>
          </cell>
          <cell r="Q251">
            <v>100.125</v>
          </cell>
          <cell r="R251">
            <v>-33.58</v>
          </cell>
          <cell r="S251">
            <v>52.280999999999999</v>
          </cell>
          <cell r="T251">
            <v>40138</v>
          </cell>
          <cell r="U251">
            <v>101.6281</v>
          </cell>
          <cell r="V251">
            <v>5.1589999999999998</v>
          </cell>
          <cell r="W251">
            <v>5.2089999999999996</v>
          </cell>
          <cell r="X251">
            <v>40138</v>
          </cell>
          <cell r="Y251">
            <v>105.5</v>
          </cell>
          <cell r="Z251">
            <v>1.5760000000000001</v>
          </cell>
          <cell r="AA251">
            <v>1.5760000000000001</v>
          </cell>
          <cell r="AB251">
            <v>40138</v>
          </cell>
          <cell r="AC251">
            <v>107.874</v>
          </cell>
          <cell r="AD251">
            <v>3.8</v>
          </cell>
          <cell r="AE251">
            <v>3.923</v>
          </cell>
          <cell r="AF251">
            <v>40138</v>
          </cell>
          <cell r="AG251">
            <v>112.75</v>
          </cell>
          <cell r="AH251">
            <v>2.7509999999999999</v>
          </cell>
          <cell r="AI251">
            <v>2.8279999999999998</v>
          </cell>
          <cell r="AJ251">
            <v>40138</v>
          </cell>
          <cell r="AK251">
            <v>116</v>
          </cell>
          <cell r="AL251">
            <v>2.359</v>
          </cell>
          <cell r="AM251">
            <v>2.359</v>
          </cell>
          <cell r="AN251">
            <v>40138</v>
          </cell>
          <cell r="AO251">
            <v>123</v>
          </cell>
          <cell r="AP251">
            <v>3.0129999999999999</v>
          </cell>
          <cell r="AQ251">
            <v>3.0129999999999999</v>
          </cell>
          <cell r="AU251">
            <v>40138</v>
          </cell>
          <cell r="AV251">
            <v>118.8</v>
          </cell>
          <cell r="AW251">
            <v>4.1070000000000002</v>
          </cell>
          <cell r="AX251">
            <v>4.1070000000000002</v>
          </cell>
          <cell r="AY251">
            <v>40138</v>
          </cell>
          <cell r="AZ251">
            <v>118.393</v>
          </cell>
          <cell r="BA251">
            <v>8.0009999999999994</v>
          </cell>
          <cell r="BB251">
            <v>8.0129999999999999</v>
          </cell>
          <cell r="BC251">
            <v>40138</v>
          </cell>
          <cell r="BD251">
            <v>99</v>
          </cell>
          <cell r="BE251">
            <v>2.2400000000000002</v>
          </cell>
          <cell r="BF251">
            <v>2.2400000000000002</v>
          </cell>
          <cell r="BG251">
            <v>40138</v>
          </cell>
          <cell r="BH251">
            <v>117.07299999999999</v>
          </cell>
          <cell r="BI251">
            <v>5.4269999999999996</v>
          </cell>
          <cell r="BJ251">
            <v>5.5149999999999997</v>
          </cell>
          <cell r="BO251">
            <v>40138</v>
          </cell>
          <cell r="BP251">
            <v>123.696</v>
          </cell>
          <cell r="BQ251">
            <v>4.5949999999999998</v>
          </cell>
          <cell r="BR251">
            <v>4.5949999999999998</v>
          </cell>
          <cell r="BS251">
            <v>40138</v>
          </cell>
          <cell r="BT251">
            <v>114</v>
          </cell>
          <cell r="BU251">
            <v>5.024</v>
          </cell>
          <cell r="BV251">
            <v>5.024</v>
          </cell>
          <cell r="BW251">
            <v>40138</v>
          </cell>
          <cell r="BX251">
            <v>146.75</v>
          </cell>
          <cell r="BY251">
            <v>5.6710000000000003</v>
          </cell>
          <cell r="BZ251">
            <v>5.6710000000000003</v>
          </cell>
          <cell r="CA251">
            <v>40138</v>
          </cell>
          <cell r="CB251">
            <v>120</v>
          </cell>
          <cell r="CC251">
            <v>6.0350000000000001</v>
          </cell>
          <cell r="CD251">
            <v>6.0350000000000001</v>
          </cell>
          <cell r="CE251">
            <v>40138</v>
          </cell>
          <cell r="CF251">
            <v>120.667</v>
          </cell>
          <cell r="CG251">
            <v>6.3789999999999996</v>
          </cell>
          <cell r="CH251">
            <v>6.4210000000000003</v>
          </cell>
          <cell r="CI251">
            <v>40138</v>
          </cell>
          <cell r="CJ251">
            <v>92.790999999999997</v>
          </cell>
          <cell r="CK251">
            <v>10.763999999999999</v>
          </cell>
          <cell r="CL251">
            <v>10.797000000000001</v>
          </cell>
          <cell r="CM251">
            <v>40138</v>
          </cell>
          <cell r="CN251">
            <v>163.80199999999999</v>
          </cell>
          <cell r="CO251">
            <v>6.0380000000000003</v>
          </cell>
          <cell r="CP251">
            <v>6.0380000000000003</v>
          </cell>
          <cell r="CQ251">
            <v>40138</v>
          </cell>
          <cell r="CR251">
            <v>146</v>
          </cell>
          <cell r="CS251">
            <v>6.5039999999999996</v>
          </cell>
          <cell r="CT251">
            <v>6.5039999999999996</v>
          </cell>
          <cell r="CU251">
            <v>40138</v>
          </cell>
          <cell r="CV251">
            <v>114.02500000000001</v>
          </cell>
          <cell r="CW251">
            <v>6.2990000000000004</v>
          </cell>
          <cell r="CX251">
            <v>6.3280000000000003</v>
          </cell>
          <cell r="CY251">
            <v>40138</v>
          </cell>
          <cell r="CZ251">
            <v>115.5</v>
          </cell>
          <cell r="DA251">
            <v>5.2480000000000002</v>
          </cell>
          <cell r="DB251">
            <v>5.2480000000000002</v>
          </cell>
        </row>
        <row r="252">
          <cell r="D252">
            <v>40139</v>
          </cell>
          <cell r="E252" t="str">
            <v>#N/A N.A.</v>
          </cell>
          <cell r="F252" t="str">
            <v>#N/A N.A.</v>
          </cell>
          <cell r="G252" t="str">
            <v>#N/A N.A.</v>
          </cell>
          <cell r="H252">
            <v>40139</v>
          </cell>
          <cell r="I252" t="str">
            <v>#N/A N.A.</v>
          </cell>
          <cell r="J252" t="str">
            <v>#N/A N.A.</v>
          </cell>
          <cell r="K252" t="str">
            <v>#N/A N.A.</v>
          </cell>
          <cell r="L252">
            <v>40139</v>
          </cell>
          <cell r="M252" t="str">
            <v>#N/A N.A.</v>
          </cell>
          <cell r="N252" t="str">
            <v>#N/A N.A.</v>
          </cell>
          <cell r="O252" t="str">
            <v>#N/A N.A.</v>
          </cell>
          <cell r="P252">
            <v>40139</v>
          </cell>
          <cell r="Q252">
            <v>100.125</v>
          </cell>
          <cell r="R252">
            <v>-33.58</v>
          </cell>
          <cell r="S252">
            <v>52.280999999999999</v>
          </cell>
          <cell r="T252">
            <v>40139</v>
          </cell>
          <cell r="U252">
            <v>101.6281</v>
          </cell>
          <cell r="V252">
            <v>5.1589999999999998</v>
          </cell>
          <cell r="W252">
            <v>5.2089999999999996</v>
          </cell>
          <cell r="X252">
            <v>40139</v>
          </cell>
          <cell r="Y252">
            <v>105.5</v>
          </cell>
          <cell r="Z252">
            <v>1.5760000000000001</v>
          </cell>
          <cell r="AA252">
            <v>1.5760000000000001</v>
          </cell>
          <cell r="AB252">
            <v>40139</v>
          </cell>
          <cell r="AC252">
            <v>107.874</v>
          </cell>
          <cell r="AD252">
            <v>3.8</v>
          </cell>
          <cell r="AE252">
            <v>3.923</v>
          </cell>
          <cell r="AF252">
            <v>40139</v>
          </cell>
          <cell r="AG252">
            <v>112.75</v>
          </cell>
          <cell r="AH252">
            <v>2.7509999999999999</v>
          </cell>
          <cell r="AI252">
            <v>2.8279999999999998</v>
          </cell>
          <cell r="AJ252">
            <v>40139</v>
          </cell>
          <cell r="AK252">
            <v>116</v>
          </cell>
          <cell r="AL252">
            <v>2.359</v>
          </cell>
          <cell r="AM252">
            <v>2.359</v>
          </cell>
          <cell r="AN252">
            <v>40139</v>
          </cell>
          <cell r="AO252">
            <v>123</v>
          </cell>
          <cell r="AP252">
            <v>3.0129999999999999</v>
          </cell>
          <cell r="AQ252">
            <v>3.0129999999999999</v>
          </cell>
          <cell r="AU252">
            <v>40139</v>
          </cell>
          <cell r="AV252">
            <v>118.8</v>
          </cell>
          <cell r="AW252">
            <v>4.1070000000000002</v>
          </cell>
          <cell r="AX252">
            <v>4.1070000000000002</v>
          </cell>
          <cell r="AY252">
            <v>40139</v>
          </cell>
          <cell r="AZ252">
            <v>118.393</v>
          </cell>
          <cell r="BA252">
            <v>8.0009999999999994</v>
          </cell>
          <cell r="BB252">
            <v>8.0129999999999999</v>
          </cell>
          <cell r="BC252">
            <v>40139</v>
          </cell>
          <cell r="BD252">
            <v>99</v>
          </cell>
          <cell r="BE252">
            <v>2.2400000000000002</v>
          </cell>
          <cell r="BF252">
            <v>2.2400000000000002</v>
          </cell>
          <cell r="BG252">
            <v>40139</v>
          </cell>
          <cell r="BH252">
            <v>117.07299999999999</v>
          </cell>
          <cell r="BI252">
            <v>5.4269999999999996</v>
          </cell>
          <cell r="BJ252">
            <v>5.5149999999999997</v>
          </cell>
          <cell r="BO252">
            <v>40139</v>
          </cell>
          <cell r="BP252">
            <v>123.696</v>
          </cell>
          <cell r="BQ252">
            <v>4.5949999999999998</v>
          </cell>
          <cell r="BR252">
            <v>4.5949999999999998</v>
          </cell>
          <cell r="BS252">
            <v>40139</v>
          </cell>
          <cell r="BT252">
            <v>114</v>
          </cell>
          <cell r="BU252">
            <v>5.024</v>
          </cell>
          <cell r="BV252">
            <v>5.024</v>
          </cell>
          <cell r="BW252">
            <v>40139</v>
          </cell>
          <cell r="BX252">
            <v>146.75</v>
          </cell>
          <cell r="BY252">
            <v>5.6710000000000003</v>
          </cell>
          <cell r="BZ252">
            <v>5.6710000000000003</v>
          </cell>
          <cell r="CA252">
            <v>40139</v>
          </cell>
          <cell r="CB252">
            <v>120</v>
          </cell>
          <cell r="CC252">
            <v>6.0350000000000001</v>
          </cell>
          <cell r="CD252">
            <v>6.0350000000000001</v>
          </cell>
          <cell r="CE252">
            <v>40139</v>
          </cell>
          <cell r="CF252">
            <v>120.667</v>
          </cell>
          <cell r="CG252">
            <v>6.3789999999999996</v>
          </cell>
          <cell r="CH252">
            <v>6.4210000000000003</v>
          </cell>
          <cell r="CI252">
            <v>40139</v>
          </cell>
          <cell r="CJ252">
            <v>92.790999999999997</v>
          </cell>
          <cell r="CK252">
            <v>10.763999999999999</v>
          </cell>
          <cell r="CL252">
            <v>10.797000000000001</v>
          </cell>
          <cell r="CM252">
            <v>40139</v>
          </cell>
          <cell r="CN252">
            <v>163.80199999999999</v>
          </cell>
          <cell r="CO252">
            <v>6.0380000000000003</v>
          </cell>
          <cell r="CP252">
            <v>6.0380000000000003</v>
          </cell>
          <cell r="CQ252">
            <v>40139</v>
          </cell>
          <cell r="CR252">
            <v>146</v>
          </cell>
          <cell r="CS252">
            <v>6.5039999999999996</v>
          </cell>
          <cell r="CT252">
            <v>6.5039999999999996</v>
          </cell>
          <cell r="CU252">
            <v>40139</v>
          </cell>
          <cell r="CV252">
            <v>114.02500000000001</v>
          </cell>
          <cell r="CW252">
            <v>6.2990000000000004</v>
          </cell>
          <cell r="CX252">
            <v>6.3280000000000003</v>
          </cell>
          <cell r="CY252">
            <v>40139</v>
          </cell>
          <cell r="CZ252">
            <v>115.5</v>
          </cell>
          <cell r="DA252">
            <v>5.2480000000000002</v>
          </cell>
          <cell r="DB252">
            <v>5.2480000000000002</v>
          </cell>
        </row>
        <row r="253">
          <cell r="D253">
            <v>40140</v>
          </cell>
          <cell r="E253" t="str">
            <v>#N/A N.A.</v>
          </cell>
          <cell r="F253" t="str">
            <v>#N/A N.A.</v>
          </cell>
          <cell r="G253" t="str">
            <v>#N/A N.A.</v>
          </cell>
          <cell r="H253">
            <v>40140</v>
          </cell>
          <cell r="I253" t="str">
            <v>#N/A N.A.</v>
          </cell>
          <cell r="J253" t="str">
            <v>#N/A N.A.</v>
          </cell>
          <cell r="K253" t="str">
            <v>#N/A N.A.</v>
          </cell>
          <cell r="L253">
            <v>40140</v>
          </cell>
          <cell r="M253" t="str">
            <v>#N/A N.A.</v>
          </cell>
          <cell r="N253" t="str">
            <v>#N/A N.A.</v>
          </cell>
          <cell r="O253" t="str">
            <v>#N/A N.A.</v>
          </cell>
          <cell r="P253">
            <v>40140</v>
          </cell>
          <cell r="Q253">
            <v>100.125</v>
          </cell>
          <cell r="R253">
            <v>-33.58</v>
          </cell>
          <cell r="S253">
            <v>52.280999999999999</v>
          </cell>
          <cell r="T253">
            <v>40140</v>
          </cell>
          <cell r="U253">
            <v>101.6281</v>
          </cell>
          <cell r="V253">
            <v>5.1589999999999998</v>
          </cell>
          <cell r="W253">
            <v>5.2089999999999996</v>
          </cell>
          <cell r="X253">
            <v>40140</v>
          </cell>
          <cell r="Y253">
            <v>105.5</v>
          </cell>
          <cell r="Z253">
            <v>1.5009999999999999</v>
          </cell>
          <cell r="AA253">
            <v>1.5009999999999999</v>
          </cell>
          <cell r="AB253">
            <v>40140</v>
          </cell>
          <cell r="AC253">
            <v>107.86199999999999</v>
          </cell>
          <cell r="AD253">
            <v>3.7869999999999999</v>
          </cell>
          <cell r="AE253">
            <v>3.9089999999999998</v>
          </cell>
          <cell r="AF253">
            <v>40140</v>
          </cell>
          <cell r="AG253">
            <v>113.027</v>
          </cell>
          <cell r="AH253">
            <v>2.5670000000000002</v>
          </cell>
          <cell r="AI253">
            <v>2.6440000000000001</v>
          </cell>
          <cell r="AJ253">
            <v>40140</v>
          </cell>
          <cell r="AK253">
            <v>115.5</v>
          </cell>
          <cell r="AL253">
            <v>2.56</v>
          </cell>
          <cell r="AM253">
            <v>2.56</v>
          </cell>
          <cell r="AN253">
            <v>40140</v>
          </cell>
          <cell r="AO253">
            <v>123</v>
          </cell>
          <cell r="AP253">
            <v>3.0009999999999999</v>
          </cell>
          <cell r="AQ253">
            <v>3.0009999999999999</v>
          </cell>
          <cell r="AU253">
            <v>40140</v>
          </cell>
          <cell r="AV253">
            <v>118.6</v>
          </cell>
          <cell r="AW253">
            <v>4.1429999999999998</v>
          </cell>
          <cell r="AX253">
            <v>4.1429999999999998</v>
          </cell>
          <cell r="AY253">
            <v>40140</v>
          </cell>
          <cell r="AZ253">
            <v>125.071</v>
          </cell>
          <cell r="BA253">
            <v>6.7110000000000003</v>
          </cell>
          <cell r="BB253">
            <v>6.7219999999999995</v>
          </cell>
          <cell r="BC253">
            <v>40140</v>
          </cell>
          <cell r="BD253">
            <v>99.25</v>
          </cell>
          <cell r="BE253">
            <v>2.1949999999999998</v>
          </cell>
          <cell r="BF253">
            <v>2.1949999999999998</v>
          </cell>
          <cell r="BG253">
            <v>40140</v>
          </cell>
          <cell r="BH253">
            <v>117.014</v>
          </cell>
          <cell r="BI253">
            <v>5.4349999999999996</v>
          </cell>
          <cell r="BJ253">
            <v>5.5229999999999997</v>
          </cell>
          <cell r="BO253">
            <v>40140</v>
          </cell>
          <cell r="BP253">
            <v>123.464</v>
          </cell>
          <cell r="BQ253">
            <v>4.6280000000000001</v>
          </cell>
          <cell r="BR253">
            <v>4.6280000000000001</v>
          </cell>
          <cell r="BS253">
            <v>40140</v>
          </cell>
          <cell r="BT253">
            <v>115.25</v>
          </cell>
          <cell r="BU253">
            <v>4.8309999999999995</v>
          </cell>
          <cell r="BV253">
            <v>4.8309999999999995</v>
          </cell>
          <cell r="BW253">
            <v>40140</v>
          </cell>
          <cell r="BX253">
            <v>146</v>
          </cell>
          <cell r="BY253">
            <v>5.7450000000000001</v>
          </cell>
          <cell r="BZ253">
            <v>5.7450000000000001</v>
          </cell>
          <cell r="CA253">
            <v>40140</v>
          </cell>
          <cell r="CB253">
            <v>121</v>
          </cell>
          <cell r="CC253">
            <v>5.9420000000000002</v>
          </cell>
          <cell r="CD253">
            <v>5.9420000000000002</v>
          </cell>
          <cell r="CE253">
            <v>40140</v>
          </cell>
          <cell r="CF253">
            <v>112.625</v>
          </cell>
          <cell r="CG253">
            <v>7.0919999999999996</v>
          </cell>
          <cell r="CH253">
            <v>7.1390000000000002</v>
          </cell>
          <cell r="CI253">
            <v>40140</v>
          </cell>
          <cell r="CJ253">
            <v>92.790999999999997</v>
          </cell>
          <cell r="CK253">
            <v>10.763999999999999</v>
          </cell>
          <cell r="CL253">
            <v>10.797000000000001</v>
          </cell>
          <cell r="CM253">
            <v>40140</v>
          </cell>
          <cell r="CN253">
            <v>162.54900000000001</v>
          </cell>
          <cell r="CO253">
            <v>6.117</v>
          </cell>
          <cell r="CP253">
            <v>6.117</v>
          </cell>
          <cell r="CQ253">
            <v>40140</v>
          </cell>
          <cell r="CR253">
            <v>143</v>
          </cell>
          <cell r="CS253">
            <v>6.6950000000000003</v>
          </cell>
          <cell r="CT253">
            <v>6.6950000000000003</v>
          </cell>
          <cell r="CU253">
            <v>40140</v>
          </cell>
          <cell r="CV253">
            <v>114.477</v>
          </cell>
          <cell r="CW253">
            <v>6.2679999999999998</v>
          </cell>
          <cell r="CX253">
            <v>6.2850000000000001</v>
          </cell>
          <cell r="CY253">
            <v>40140</v>
          </cell>
          <cell r="CZ253">
            <v>115.75</v>
          </cell>
          <cell r="DA253">
            <v>5.2160000000000002</v>
          </cell>
          <cell r="DB253">
            <v>5.2160000000000002</v>
          </cell>
        </row>
        <row r="254">
          <cell r="D254">
            <v>40141</v>
          </cell>
          <cell r="E254" t="str">
            <v>#N/A N.A.</v>
          </cell>
          <cell r="F254" t="str">
            <v>#N/A N.A.</v>
          </cell>
          <cell r="G254" t="str">
            <v>#N/A N.A.</v>
          </cell>
          <cell r="H254">
            <v>40141</v>
          </cell>
          <cell r="I254" t="str">
            <v>#N/A N.A.</v>
          </cell>
          <cell r="J254" t="str">
            <v>#N/A N.A.</v>
          </cell>
          <cell r="K254" t="str">
            <v>#N/A N.A.</v>
          </cell>
          <cell r="L254">
            <v>40141</v>
          </cell>
          <cell r="M254" t="str">
            <v>#N/A N.A.</v>
          </cell>
          <cell r="N254" t="str">
            <v>#N/A N.A.</v>
          </cell>
          <cell r="O254" t="str">
            <v>#N/A N.A.</v>
          </cell>
          <cell r="P254">
            <v>40141</v>
          </cell>
          <cell r="Q254">
            <v>100.125</v>
          </cell>
          <cell r="R254">
            <v>-33.58</v>
          </cell>
          <cell r="S254">
            <v>52.280999999999999</v>
          </cell>
          <cell r="T254">
            <v>40141</v>
          </cell>
          <cell r="U254">
            <v>101.6281</v>
          </cell>
          <cell r="V254">
            <v>5.1589999999999998</v>
          </cell>
          <cell r="W254">
            <v>5.2089999999999996</v>
          </cell>
          <cell r="X254">
            <v>40141</v>
          </cell>
          <cell r="Y254">
            <v>105.5</v>
          </cell>
          <cell r="Z254">
            <v>1.3839999999999999</v>
          </cell>
          <cell r="AA254">
            <v>1.3839999999999999</v>
          </cell>
          <cell r="AB254">
            <v>40141</v>
          </cell>
          <cell r="AC254">
            <v>107.871</v>
          </cell>
          <cell r="AD254">
            <v>3.7450000000000001</v>
          </cell>
          <cell r="AE254">
            <v>3.8689999999999998</v>
          </cell>
          <cell r="AF254">
            <v>40141</v>
          </cell>
          <cell r="AG254">
            <v>112.75</v>
          </cell>
          <cell r="AH254">
            <v>2.7229999999999999</v>
          </cell>
          <cell r="AI254">
            <v>2.8439999999999999</v>
          </cell>
          <cell r="AJ254">
            <v>40141</v>
          </cell>
          <cell r="AK254">
            <v>115.85</v>
          </cell>
          <cell r="AL254">
            <v>2.3810000000000002</v>
          </cell>
          <cell r="AM254">
            <v>2.3810000000000002</v>
          </cell>
          <cell r="AN254">
            <v>40141</v>
          </cell>
          <cell r="AO254">
            <v>123.45</v>
          </cell>
          <cell r="AP254">
            <v>2.851</v>
          </cell>
          <cell r="AQ254">
            <v>2.851</v>
          </cell>
          <cell r="AU254">
            <v>40141</v>
          </cell>
          <cell r="AV254">
            <v>119.65</v>
          </cell>
          <cell r="AW254">
            <v>3.93</v>
          </cell>
          <cell r="AX254">
            <v>3.93</v>
          </cell>
          <cell r="AY254">
            <v>40141</v>
          </cell>
          <cell r="AZ254">
            <v>125.071</v>
          </cell>
          <cell r="BA254">
            <v>6.7110000000000003</v>
          </cell>
          <cell r="BB254">
            <v>6.7219999999999995</v>
          </cell>
          <cell r="BC254">
            <v>40141</v>
          </cell>
          <cell r="BD254">
            <v>99.45</v>
          </cell>
          <cell r="BE254">
            <v>2.1589999999999998</v>
          </cell>
          <cell r="BF254">
            <v>2.1589999999999998</v>
          </cell>
          <cell r="BG254">
            <v>40141</v>
          </cell>
          <cell r="BH254">
            <v>117.67</v>
          </cell>
          <cell r="BI254">
            <v>5.3179999999999996</v>
          </cell>
          <cell r="BJ254">
            <v>5.4050000000000002</v>
          </cell>
          <cell r="BO254">
            <v>40141</v>
          </cell>
          <cell r="BP254">
            <v>124.041</v>
          </cell>
          <cell r="BQ254">
            <v>4.5369999999999999</v>
          </cell>
          <cell r="BR254">
            <v>4.5369999999999999</v>
          </cell>
          <cell r="BS254">
            <v>40141</v>
          </cell>
          <cell r="BT254">
            <v>116.5</v>
          </cell>
          <cell r="BU254">
            <v>4.6379999999999999</v>
          </cell>
          <cell r="BV254">
            <v>4.6379999999999999</v>
          </cell>
          <cell r="BW254">
            <v>40141</v>
          </cell>
          <cell r="BX254">
            <v>147.5</v>
          </cell>
          <cell r="BY254">
            <v>5.59</v>
          </cell>
          <cell r="BZ254">
            <v>5.59</v>
          </cell>
          <cell r="CA254">
            <v>40141</v>
          </cell>
          <cell r="CB254">
            <v>122.5</v>
          </cell>
          <cell r="CC254">
            <v>5.806</v>
          </cell>
          <cell r="CD254">
            <v>5.806</v>
          </cell>
          <cell r="CE254">
            <v>40141</v>
          </cell>
          <cell r="CF254">
            <v>111</v>
          </cell>
          <cell r="CG254">
            <v>7.2450000000000001</v>
          </cell>
          <cell r="CH254">
            <v>7.2919999999999998</v>
          </cell>
          <cell r="CI254">
            <v>40141</v>
          </cell>
          <cell r="CJ254">
            <v>92.790999999999997</v>
          </cell>
          <cell r="CK254">
            <v>10.763999999999999</v>
          </cell>
          <cell r="CL254">
            <v>10.797000000000001</v>
          </cell>
          <cell r="CM254">
            <v>40141</v>
          </cell>
          <cell r="CN254">
            <v>163.964</v>
          </cell>
          <cell r="CO254">
            <v>6.0259999999999998</v>
          </cell>
          <cell r="CP254">
            <v>6.0259999999999998</v>
          </cell>
          <cell r="CQ254">
            <v>40141</v>
          </cell>
          <cell r="CR254">
            <v>146</v>
          </cell>
          <cell r="CS254">
            <v>6.5030000000000001</v>
          </cell>
          <cell r="CT254">
            <v>6.5030000000000001</v>
          </cell>
          <cell r="CU254">
            <v>40141</v>
          </cell>
          <cell r="CV254">
            <v>115.52500000000001</v>
          </cell>
          <cell r="CW254">
            <v>6.1959999999999997</v>
          </cell>
          <cell r="CX254">
            <v>6.2160000000000002</v>
          </cell>
          <cell r="CY254">
            <v>40141</v>
          </cell>
          <cell r="CZ254">
            <v>116.5</v>
          </cell>
          <cell r="DA254">
            <v>5.1210000000000004</v>
          </cell>
          <cell r="DB254">
            <v>5.1210000000000004</v>
          </cell>
        </row>
        <row r="255">
          <cell r="D255">
            <v>40142</v>
          </cell>
          <cell r="E255" t="str">
            <v>#N/A N.A.</v>
          </cell>
          <cell r="F255" t="str">
            <v>#N/A N.A.</v>
          </cell>
          <cell r="G255" t="str">
            <v>#N/A N.A.</v>
          </cell>
          <cell r="H255">
            <v>40142</v>
          </cell>
          <cell r="I255" t="str">
            <v>#N/A N.A.</v>
          </cell>
          <cell r="J255" t="str">
            <v>#N/A N.A.</v>
          </cell>
          <cell r="K255" t="str">
            <v>#N/A N.A.</v>
          </cell>
          <cell r="L255">
            <v>40142</v>
          </cell>
          <cell r="M255" t="str">
            <v>#N/A N.A.</v>
          </cell>
          <cell r="N255" t="str">
            <v>#N/A N.A.</v>
          </cell>
          <cell r="O255" t="str">
            <v>#N/A N.A.</v>
          </cell>
          <cell r="P255">
            <v>40142</v>
          </cell>
          <cell r="Q255">
            <v>100.125</v>
          </cell>
          <cell r="R255">
            <v>-33.58</v>
          </cell>
          <cell r="S255">
            <v>52.280999999999999</v>
          </cell>
          <cell r="T255">
            <v>40142</v>
          </cell>
          <cell r="U255">
            <v>101.6281</v>
          </cell>
          <cell r="V255">
            <v>5.1589999999999998</v>
          </cell>
          <cell r="W255">
            <v>5.2089999999999996</v>
          </cell>
          <cell r="X255">
            <v>40142</v>
          </cell>
          <cell r="Y255">
            <v>105.5</v>
          </cell>
          <cell r="Z255">
            <v>1.345</v>
          </cell>
          <cell r="AA255">
            <v>1.345</v>
          </cell>
          <cell r="AB255">
            <v>40142</v>
          </cell>
          <cell r="AC255">
            <v>107.874</v>
          </cell>
          <cell r="AD255">
            <v>3.7320000000000002</v>
          </cell>
          <cell r="AE255">
            <v>3.855</v>
          </cell>
          <cell r="AF255">
            <v>40142</v>
          </cell>
          <cell r="AG255">
            <v>112.8</v>
          </cell>
          <cell r="AH255">
            <v>2.65</v>
          </cell>
          <cell r="AI255">
            <v>2.7269999999999999</v>
          </cell>
          <cell r="AJ255">
            <v>40142</v>
          </cell>
          <cell r="AK255">
            <v>116</v>
          </cell>
          <cell r="AL255">
            <v>2.3069999999999999</v>
          </cell>
          <cell r="AM255">
            <v>2.3069999999999999</v>
          </cell>
          <cell r="AN255">
            <v>40142</v>
          </cell>
          <cell r="AO255">
            <v>123.25</v>
          </cell>
          <cell r="AP255">
            <v>2.9039999999999999</v>
          </cell>
          <cell r="AQ255">
            <v>2.9039999999999999</v>
          </cell>
          <cell r="AU255">
            <v>40142</v>
          </cell>
          <cell r="AV255">
            <v>120.5</v>
          </cell>
          <cell r="AW255">
            <v>3.7610000000000001</v>
          </cell>
          <cell r="AX255">
            <v>3.7610000000000001</v>
          </cell>
          <cell r="AY255">
            <v>40142</v>
          </cell>
          <cell r="AZ255">
            <v>125.071</v>
          </cell>
          <cell r="BA255">
            <v>6.7110000000000003</v>
          </cell>
          <cell r="BB255">
            <v>6.7219999999999995</v>
          </cell>
          <cell r="BC255">
            <v>40142</v>
          </cell>
          <cell r="BD255">
            <v>99.9</v>
          </cell>
          <cell r="BE255">
            <v>2.0739999999999998</v>
          </cell>
          <cell r="BF255">
            <v>2.0739999999999998</v>
          </cell>
          <cell r="BG255">
            <v>40142</v>
          </cell>
          <cell r="BH255">
            <v>118.26300000000001</v>
          </cell>
          <cell r="BI255">
            <v>5.2149999999999999</v>
          </cell>
          <cell r="BJ255">
            <v>5.3010000000000002</v>
          </cell>
          <cell r="BO255">
            <v>40142</v>
          </cell>
          <cell r="BP255">
            <v>124.526</v>
          </cell>
          <cell r="BQ255">
            <v>4.4630000000000001</v>
          </cell>
          <cell r="BR255">
            <v>4.4630000000000001</v>
          </cell>
          <cell r="BS255">
            <v>40142</v>
          </cell>
          <cell r="BT255">
            <v>117.25</v>
          </cell>
          <cell r="BU255">
            <v>4.5250000000000004</v>
          </cell>
          <cell r="BV255">
            <v>4.5250000000000004</v>
          </cell>
          <cell r="BW255">
            <v>40142</v>
          </cell>
          <cell r="BX255">
            <v>147.5</v>
          </cell>
          <cell r="BY255">
            <v>5.5890000000000004</v>
          </cell>
          <cell r="BZ255">
            <v>5.5890000000000004</v>
          </cell>
          <cell r="CA255">
            <v>40142</v>
          </cell>
          <cell r="CB255">
            <v>122.5</v>
          </cell>
          <cell r="CC255">
            <v>5.8049999999999997</v>
          </cell>
          <cell r="CD255">
            <v>5.8049999999999997</v>
          </cell>
          <cell r="CE255">
            <v>40142</v>
          </cell>
          <cell r="CF255">
            <v>122.35</v>
          </cell>
          <cell r="CG255">
            <v>6.2370000000000001</v>
          </cell>
          <cell r="CH255">
            <v>6.2780000000000005</v>
          </cell>
          <cell r="CI255">
            <v>40142</v>
          </cell>
          <cell r="CJ255">
            <v>92.790999999999997</v>
          </cell>
          <cell r="CK255">
            <v>10.763999999999999</v>
          </cell>
          <cell r="CL255">
            <v>10.797000000000001</v>
          </cell>
          <cell r="CM255">
            <v>40142</v>
          </cell>
          <cell r="CN255">
            <v>161.33699999999999</v>
          </cell>
          <cell r="CO255">
            <v>6.194</v>
          </cell>
          <cell r="CP255">
            <v>6.194</v>
          </cell>
          <cell r="CQ255">
            <v>40142</v>
          </cell>
          <cell r="CR255">
            <v>146</v>
          </cell>
          <cell r="CS255">
            <v>6.5030000000000001</v>
          </cell>
          <cell r="CT255">
            <v>6.5030000000000001</v>
          </cell>
          <cell r="CU255">
            <v>40142</v>
          </cell>
          <cell r="CV255">
            <v>115.851</v>
          </cell>
          <cell r="CW255">
            <v>6.1740000000000004</v>
          </cell>
          <cell r="CX255">
            <v>6.1950000000000003</v>
          </cell>
          <cell r="CY255">
            <v>40142</v>
          </cell>
          <cell r="CZ255">
            <v>117.75</v>
          </cell>
          <cell r="DA255">
            <v>4.9669999999999996</v>
          </cell>
          <cell r="DB255">
            <v>4.9669999999999996</v>
          </cell>
        </row>
        <row r="256">
          <cell r="D256">
            <v>40143</v>
          </cell>
          <cell r="E256" t="str">
            <v>#N/A N.A.</v>
          </cell>
          <cell r="F256" t="str">
            <v>#N/A N.A.</v>
          </cell>
          <cell r="G256" t="str">
            <v>#N/A N.A.</v>
          </cell>
          <cell r="H256">
            <v>40143</v>
          </cell>
          <cell r="I256" t="str">
            <v>#N/A N.A.</v>
          </cell>
          <cell r="J256" t="str">
            <v>#N/A N.A.</v>
          </cell>
          <cell r="K256" t="str">
            <v>#N/A N.A.</v>
          </cell>
          <cell r="L256">
            <v>40143</v>
          </cell>
          <cell r="M256" t="str">
            <v>#N/A N.A.</v>
          </cell>
          <cell r="N256" t="str">
            <v>#N/A N.A.</v>
          </cell>
          <cell r="O256" t="str">
            <v>#N/A N.A.</v>
          </cell>
          <cell r="P256">
            <v>40143</v>
          </cell>
          <cell r="Q256">
            <v>100.125</v>
          </cell>
          <cell r="R256">
            <v>-33.58</v>
          </cell>
          <cell r="S256">
            <v>52.280999999999999</v>
          </cell>
          <cell r="T256">
            <v>40143</v>
          </cell>
          <cell r="U256">
            <v>101.6281</v>
          </cell>
          <cell r="V256">
            <v>5.1589999999999998</v>
          </cell>
          <cell r="W256">
            <v>5.2089999999999996</v>
          </cell>
          <cell r="X256">
            <v>40143</v>
          </cell>
          <cell r="Y256">
            <v>105.5</v>
          </cell>
          <cell r="Z256">
            <v>1.345</v>
          </cell>
          <cell r="AA256">
            <v>1.345</v>
          </cell>
          <cell r="AB256">
            <v>40143</v>
          </cell>
          <cell r="AC256">
            <v>108</v>
          </cell>
          <cell r="AD256">
            <v>3.641</v>
          </cell>
          <cell r="AE256">
            <v>3.7640000000000002</v>
          </cell>
          <cell r="AF256">
            <v>40143</v>
          </cell>
          <cell r="AG256">
            <v>113</v>
          </cell>
          <cell r="AH256">
            <v>2.512</v>
          </cell>
          <cell r="AI256">
            <v>2.589</v>
          </cell>
          <cell r="AJ256">
            <v>40143</v>
          </cell>
          <cell r="AK256">
            <v>116.25</v>
          </cell>
          <cell r="AL256">
            <v>2.198</v>
          </cell>
          <cell r="AM256">
            <v>2.198</v>
          </cell>
          <cell r="AN256">
            <v>40143</v>
          </cell>
          <cell r="AO256">
            <v>123.5</v>
          </cell>
          <cell r="AP256">
            <v>2.83</v>
          </cell>
          <cell r="AQ256">
            <v>2.83</v>
          </cell>
          <cell r="AU256">
            <v>40143</v>
          </cell>
          <cell r="AV256">
            <v>120.5</v>
          </cell>
          <cell r="AW256">
            <v>3.7610000000000001</v>
          </cell>
          <cell r="AX256">
            <v>3.7610000000000001</v>
          </cell>
          <cell r="AY256">
            <v>40143</v>
          </cell>
          <cell r="AZ256">
            <v>125.071</v>
          </cell>
          <cell r="BA256">
            <v>6.7110000000000003</v>
          </cell>
          <cell r="BB256">
            <v>6.7219999999999995</v>
          </cell>
          <cell r="BC256">
            <v>40143</v>
          </cell>
          <cell r="BD256">
            <v>99.75</v>
          </cell>
          <cell r="BE256">
            <v>2.1</v>
          </cell>
          <cell r="BF256">
            <v>2.1</v>
          </cell>
          <cell r="BG256">
            <v>40143</v>
          </cell>
          <cell r="BH256">
            <v>118.65</v>
          </cell>
          <cell r="BI256">
            <v>5.1479999999999997</v>
          </cell>
          <cell r="BJ256">
            <v>5.234</v>
          </cell>
          <cell r="BO256">
            <v>40143</v>
          </cell>
          <cell r="BP256">
            <v>124.822</v>
          </cell>
          <cell r="BQ256">
            <v>4.4189999999999996</v>
          </cell>
          <cell r="BR256">
            <v>4.4189999999999996</v>
          </cell>
          <cell r="BS256">
            <v>40143</v>
          </cell>
          <cell r="BT256">
            <v>117.75</v>
          </cell>
          <cell r="BU256">
            <v>4.45</v>
          </cell>
          <cell r="BV256">
            <v>4.45</v>
          </cell>
          <cell r="BW256">
            <v>40143</v>
          </cell>
          <cell r="BX256">
            <v>148</v>
          </cell>
          <cell r="BY256">
            <v>5.5389999999999997</v>
          </cell>
          <cell r="BZ256">
            <v>5.5389999999999997</v>
          </cell>
          <cell r="CA256">
            <v>40143</v>
          </cell>
          <cell r="CB256">
            <v>122.75</v>
          </cell>
          <cell r="CC256">
            <v>5.7830000000000004</v>
          </cell>
          <cell r="CD256">
            <v>5.7830000000000004</v>
          </cell>
          <cell r="CE256">
            <v>40143</v>
          </cell>
          <cell r="CF256">
            <v>112</v>
          </cell>
          <cell r="CG256">
            <v>7.15</v>
          </cell>
          <cell r="CH256">
            <v>7.1970000000000001</v>
          </cell>
          <cell r="CI256">
            <v>40143</v>
          </cell>
          <cell r="CJ256">
            <v>92.790999999999997</v>
          </cell>
          <cell r="CK256">
            <v>10.763999999999999</v>
          </cell>
          <cell r="CL256">
            <v>10.797000000000001</v>
          </cell>
          <cell r="CM256">
            <v>40143</v>
          </cell>
          <cell r="CN256">
            <v>161.00399999999999</v>
          </cell>
          <cell r="CO256">
            <v>6.2160000000000002</v>
          </cell>
          <cell r="CP256">
            <v>6.2160000000000002</v>
          </cell>
          <cell r="CQ256">
            <v>40143</v>
          </cell>
          <cell r="CR256">
            <v>147</v>
          </cell>
          <cell r="CS256">
            <v>6.44</v>
          </cell>
          <cell r="CT256">
            <v>6.44</v>
          </cell>
          <cell r="CU256">
            <v>40143</v>
          </cell>
          <cell r="CV256">
            <v>116.089</v>
          </cell>
          <cell r="CW256">
            <v>6.1580000000000004</v>
          </cell>
          <cell r="CX256">
            <v>6.1779999999999999</v>
          </cell>
          <cell r="CY256">
            <v>40143</v>
          </cell>
          <cell r="CZ256">
            <v>117.75</v>
          </cell>
          <cell r="DA256">
            <v>4.9669999999999996</v>
          </cell>
          <cell r="DB256">
            <v>4.9669999999999996</v>
          </cell>
        </row>
        <row r="257">
          <cell r="D257">
            <v>40144</v>
          </cell>
          <cell r="E257" t="str">
            <v>#N/A N.A.</v>
          </cell>
          <cell r="F257" t="str">
            <v>#N/A N.A.</v>
          </cell>
          <cell r="G257" t="str">
            <v>#N/A N.A.</v>
          </cell>
          <cell r="H257">
            <v>40144</v>
          </cell>
          <cell r="I257" t="str">
            <v>#N/A N.A.</v>
          </cell>
          <cell r="J257" t="str">
            <v>#N/A N.A.</v>
          </cell>
          <cell r="K257" t="str">
            <v>#N/A N.A.</v>
          </cell>
          <cell r="L257">
            <v>40144</v>
          </cell>
          <cell r="M257" t="str">
            <v>#N/A N.A.</v>
          </cell>
          <cell r="N257" t="str">
            <v>#N/A N.A.</v>
          </cell>
          <cell r="O257" t="str">
            <v>#N/A N.A.</v>
          </cell>
          <cell r="P257">
            <v>40144</v>
          </cell>
          <cell r="Q257">
            <v>100.125</v>
          </cell>
          <cell r="R257">
            <v>-33.58</v>
          </cell>
          <cell r="S257">
            <v>52.280999999999999</v>
          </cell>
          <cell r="T257">
            <v>40144</v>
          </cell>
          <cell r="U257">
            <v>101.6281</v>
          </cell>
          <cell r="V257">
            <v>5.1589999999999998</v>
          </cell>
          <cell r="W257">
            <v>5.2089999999999996</v>
          </cell>
          <cell r="X257">
            <v>40144</v>
          </cell>
          <cell r="Y257">
            <v>105.5</v>
          </cell>
          <cell r="Z257">
            <v>1.3049999999999999</v>
          </cell>
          <cell r="AA257">
            <v>1.3049999999999999</v>
          </cell>
          <cell r="AB257">
            <v>40144</v>
          </cell>
          <cell r="AC257">
            <v>107.77500000000001</v>
          </cell>
          <cell r="AD257">
            <v>3.7919999999999998</v>
          </cell>
          <cell r="AE257">
            <v>3.9159999999999999</v>
          </cell>
          <cell r="AF257">
            <v>40144</v>
          </cell>
          <cell r="AG257">
            <v>112.56399999999999</v>
          </cell>
          <cell r="AH257">
            <v>2.7679999999999998</v>
          </cell>
          <cell r="AI257">
            <v>2.8450000000000002</v>
          </cell>
          <cell r="AJ257">
            <v>40144</v>
          </cell>
          <cell r="AK257">
            <v>116</v>
          </cell>
          <cell r="AL257">
            <v>2.298</v>
          </cell>
          <cell r="AM257">
            <v>2.298</v>
          </cell>
          <cell r="AN257">
            <v>40144</v>
          </cell>
          <cell r="AO257">
            <v>123.5</v>
          </cell>
          <cell r="AP257">
            <v>2.8250000000000002</v>
          </cell>
          <cell r="AQ257">
            <v>2.8250000000000002</v>
          </cell>
          <cell r="AU257">
            <v>40144</v>
          </cell>
          <cell r="AV257">
            <v>118.5</v>
          </cell>
          <cell r="AW257">
            <v>4.1539999999999999</v>
          </cell>
          <cell r="AX257">
            <v>4.1539999999999999</v>
          </cell>
          <cell r="AY257">
            <v>40144</v>
          </cell>
          <cell r="AZ257">
            <v>125.071</v>
          </cell>
          <cell r="BA257">
            <v>6.7110000000000003</v>
          </cell>
          <cell r="BB257">
            <v>6.7219999999999995</v>
          </cell>
          <cell r="BC257">
            <v>40144</v>
          </cell>
          <cell r="BD257">
            <v>99.75</v>
          </cell>
          <cell r="BE257">
            <v>2.101</v>
          </cell>
          <cell r="BF257">
            <v>2.101</v>
          </cell>
          <cell r="BG257">
            <v>40144</v>
          </cell>
          <cell r="BH257">
            <v>118.163</v>
          </cell>
          <cell r="BI257">
            <v>5.2309999999999999</v>
          </cell>
          <cell r="BJ257">
            <v>5.3170000000000002</v>
          </cell>
          <cell r="BO257">
            <v>40144</v>
          </cell>
          <cell r="BP257">
            <v>124.40300000000001</v>
          </cell>
          <cell r="BQ257">
            <v>4.4800000000000004</v>
          </cell>
          <cell r="BR257">
            <v>4.4800000000000004</v>
          </cell>
          <cell r="BS257">
            <v>40144</v>
          </cell>
          <cell r="BT257">
            <v>116.6</v>
          </cell>
          <cell r="BU257">
            <v>4.6219999999999999</v>
          </cell>
          <cell r="BV257">
            <v>4.6219999999999999</v>
          </cell>
          <cell r="BW257">
            <v>40144</v>
          </cell>
          <cell r="BX257">
            <v>148</v>
          </cell>
          <cell r="BY257">
            <v>5.5389999999999997</v>
          </cell>
          <cell r="BZ257">
            <v>5.5389999999999997</v>
          </cell>
          <cell r="CA257">
            <v>40144</v>
          </cell>
          <cell r="CB257">
            <v>122.75</v>
          </cell>
          <cell r="CC257">
            <v>5.7830000000000004</v>
          </cell>
          <cell r="CD257">
            <v>5.7830000000000004</v>
          </cell>
          <cell r="CE257">
            <v>40144</v>
          </cell>
          <cell r="CF257">
            <v>112.25</v>
          </cell>
          <cell r="CG257">
            <v>7.1260000000000003</v>
          </cell>
          <cell r="CH257">
            <v>7.173</v>
          </cell>
          <cell r="CI257">
            <v>40144</v>
          </cell>
          <cell r="CJ257">
            <v>92.790999999999997</v>
          </cell>
          <cell r="CK257">
            <v>10.763999999999999</v>
          </cell>
          <cell r="CL257">
            <v>10.797000000000001</v>
          </cell>
          <cell r="CM257">
            <v>40144</v>
          </cell>
          <cell r="CN257">
            <v>161.01599999999999</v>
          </cell>
          <cell r="CO257">
            <v>6.2140000000000004</v>
          </cell>
          <cell r="CP257">
            <v>6.2140000000000004</v>
          </cell>
          <cell r="CQ257">
            <v>40144</v>
          </cell>
          <cell r="CR257">
            <v>147</v>
          </cell>
          <cell r="CS257">
            <v>6.44</v>
          </cell>
          <cell r="CT257">
            <v>6.44</v>
          </cell>
          <cell r="CU257">
            <v>40144</v>
          </cell>
          <cell r="CV257">
            <v>115.376</v>
          </cell>
          <cell r="CW257">
            <v>6.2060000000000004</v>
          </cell>
          <cell r="CX257">
            <v>6.22</v>
          </cell>
          <cell r="CY257">
            <v>40144</v>
          </cell>
          <cell r="CZ257">
            <v>115.5</v>
          </cell>
          <cell r="DA257">
            <v>5.2450000000000001</v>
          </cell>
          <cell r="DB257">
            <v>5.2450000000000001</v>
          </cell>
        </row>
        <row r="258">
          <cell r="D258">
            <v>40145</v>
          </cell>
          <cell r="E258" t="str">
            <v>#N/A N.A.</v>
          </cell>
          <cell r="F258" t="str">
            <v>#N/A N.A.</v>
          </cell>
          <cell r="G258" t="str">
            <v>#N/A N.A.</v>
          </cell>
          <cell r="H258">
            <v>40145</v>
          </cell>
          <cell r="I258" t="str">
            <v>#N/A N.A.</v>
          </cell>
          <cell r="J258" t="str">
            <v>#N/A N.A.</v>
          </cell>
          <cell r="K258" t="str">
            <v>#N/A N.A.</v>
          </cell>
          <cell r="L258">
            <v>40145</v>
          </cell>
          <cell r="M258" t="str">
            <v>#N/A N.A.</v>
          </cell>
          <cell r="N258" t="str">
            <v>#N/A N.A.</v>
          </cell>
          <cell r="O258" t="str">
            <v>#N/A N.A.</v>
          </cell>
          <cell r="P258">
            <v>40145</v>
          </cell>
          <cell r="Q258">
            <v>100.125</v>
          </cell>
          <cell r="R258">
            <v>-33.58</v>
          </cell>
          <cell r="S258">
            <v>52.280999999999999</v>
          </cell>
          <cell r="T258">
            <v>40145</v>
          </cell>
          <cell r="U258">
            <v>101.6281</v>
          </cell>
          <cell r="V258">
            <v>5.1589999999999998</v>
          </cell>
          <cell r="W258">
            <v>5.2089999999999996</v>
          </cell>
          <cell r="X258">
            <v>40145</v>
          </cell>
          <cell r="Y258">
            <v>105.5</v>
          </cell>
          <cell r="Z258">
            <v>1.3049999999999999</v>
          </cell>
          <cell r="AA258">
            <v>1.3049999999999999</v>
          </cell>
          <cell r="AB258">
            <v>40145</v>
          </cell>
          <cell r="AC258">
            <v>107.77500000000001</v>
          </cell>
          <cell r="AD258">
            <v>3.7919999999999998</v>
          </cell>
          <cell r="AE258">
            <v>3.9159999999999999</v>
          </cell>
          <cell r="AF258">
            <v>40145</v>
          </cell>
          <cell r="AG258">
            <v>112.56399999999999</v>
          </cell>
          <cell r="AH258">
            <v>2.7679999999999998</v>
          </cell>
          <cell r="AI258">
            <v>2.8450000000000002</v>
          </cell>
          <cell r="AJ258">
            <v>40145</v>
          </cell>
          <cell r="AK258">
            <v>116</v>
          </cell>
          <cell r="AL258">
            <v>2.298</v>
          </cell>
          <cell r="AM258">
            <v>2.298</v>
          </cell>
          <cell r="AN258">
            <v>40145</v>
          </cell>
          <cell r="AO258">
            <v>123.5</v>
          </cell>
          <cell r="AP258">
            <v>2.8250000000000002</v>
          </cell>
          <cell r="AQ258">
            <v>2.8250000000000002</v>
          </cell>
          <cell r="AU258">
            <v>40145</v>
          </cell>
          <cell r="AV258">
            <v>118.5</v>
          </cell>
          <cell r="AW258">
            <v>4.1539999999999999</v>
          </cell>
          <cell r="AX258">
            <v>4.1539999999999999</v>
          </cell>
          <cell r="AY258">
            <v>40145</v>
          </cell>
          <cell r="AZ258">
            <v>125.071</v>
          </cell>
          <cell r="BA258">
            <v>6.7110000000000003</v>
          </cell>
          <cell r="BB258">
            <v>6.7219999999999995</v>
          </cell>
          <cell r="BC258">
            <v>40145</v>
          </cell>
          <cell r="BD258">
            <v>99.75</v>
          </cell>
          <cell r="BE258">
            <v>2.101</v>
          </cell>
          <cell r="BF258">
            <v>2.101</v>
          </cell>
          <cell r="BG258">
            <v>40145</v>
          </cell>
          <cell r="BH258">
            <v>118.163</v>
          </cell>
          <cell r="BI258">
            <v>5.2309999999999999</v>
          </cell>
          <cell r="BJ258">
            <v>5.3170000000000002</v>
          </cell>
          <cell r="BO258">
            <v>40145</v>
          </cell>
          <cell r="BP258">
            <v>124.40300000000001</v>
          </cell>
          <cell r="BQ258">
            <v>4.4800000000000004</v>
          </cell>
          <cell r="BR258">
            <v>4.4800000000000004</v>
          </cell>
          <cell r="BS258">
            <v>40145</v>
          </cell>
          <cell r="BT258">
            <v>116.6</v>
          </cell>
          <cell r="BU258">
            <v>4.6219999999999999</v>
          </cell>
          <cell r="BV258">
            <v>4.6219999999999999</v>
          </cell>
          <cell r="BW258">
            <v>40145</v>
          </cell>
          <cell r="BX258">
            <v>148</v>
          </cell>
          <cell r="BY258">
            <v>5.5389999999999997</v>
          </cell>
          <cell r="BZ258">
            <v>5.5389999999999997</v>
          </cell>
          <cell r="CA258">
            <v>40145</v>
          </cell>
          <cell r="CB258">
            <v>122.75</v>
          </cell>
          <cell r="CC258">
            <v>5.7830000000000004</v>
          </cell>
          <cell r="CD258">
            <v>5.7830000000000004</v>
          </cell>
          <cell r="CE258">
            <v>40145</v>
          </cell>
          <cell r="CF258">
            <v>112.25</v>
          </cell>
          <cell r="CG258">
            <v>7.1260000000000003</v>
          </cell>
          <cell r="CH258">
            <v>7.173</v>
          </cell>
          <cell r="CI258">
            <v>40145</v>
          </cell>
          <cell r="CJ258">
            <v>92.790999999999997</v>
          </cell>
          <cell r="CK258">
            <v>10.763999999999999</v>
          </cell>
          <cell r="CL258">
            <v>10.797000000000001</v>
          </cell>
          <cell r="CM258">
            <v>40145</v>
          </cell>
          <cell r="CN258">
            <v>161.01599999999999</v>
          </cell>
          <cell r="CO258">
            <v>6.2140000000000004</v>
          </cell>
          <cell r="CP258">
            <v>6.2140000000000004</v>
          </cell>
          <cell r="CQ258">
            <v>40145</v>
          </cell>
          <cell r="CR258">
            <v>147</v>
          </cell>
          <cell r="CS258">
            <v>6.44</v>
          </cell>
          <cell r="CT258">
            <v>6.44</v>
          </cell>
          <cell r="CU258">
            <v>40145</v>
          </cell>
          <cell r="CV258">
            <v>115.376</v>
          </cell>
          <cell r="CW258">
            <v>6.2060000000000004</v>
          </cell>
          <cell r="CX258">
            <v>6.22</v>
          </cell>
          <cell r="CY258">
            <v>40145</v>
          </cell>
          <cell r="CZ258">
            <v>115.5</v>
          </cell>
          <cell r="DA258">
            <v>5.2450000000000001</v>
          </cell>
          <cell r="DB258">
            <v>5.2450000000000001</v>
          </cell>
        </row>
        <row r="259">
          <cell r="D259">
            <v>40146</v>
          </cell>
          <cell r="E259" t="str">
            <v>#N/A N.A.</v>
          </cell>
          <cell r="F259" t="str">
            <v>#N/A N.A.</v>
          </cell>
          <cell r="G259" t="str">
            <v>#N/A N.A.</v>
          </cell>
          <cell r="H259">
            <v>40146</v>
          </cell>
          <cell r="I259" t="str">
            <v>#N/A N.A.</v>
          </cell>
          <cell r="J259" t="str">
            <v>#N/A N.A.</v>
          </cell>
          <cell r="K259" t="str">
            <v>#N/A N.A.</v>
          </cell>
          <cell r="L259">
            <v>40146</v>
          </cell>
          <cell r="M259" t="str">
            <v>#N/A N.A.</v>
          </cell>
          <cell r="N259" t="str">
            <v>#N/A N.A.</v>
          </cell>
          <cell r="O259" t="str">
            <v>#N/A N.A.</v>
          </cell>
          <cell r="P259">
            <v>40146</v>
          </cell>
          <cell r="Q259">
            <v>100.125</v>
          </cell>
          <cell r="R259">
            <v>-33.58</v>
          </cell>
          <cell r="S259">
            <v>52.280999999999999</v>
          </cell>
          <cell r="T259">
            <v>40146</v>
          </cell>
          <cell r="U259">
            <v>101.6281</v>
          </cell>
          <cell r="V259">
            <v>5.1589999999999998</v>
          </cell>
          <cell r="W259">
            <v>5.2089999999999996</v>
          </cell>
          <cell r="X259">
            <v>40146</v>
          </cell>
          <cell r="Y259">
            <v>105.5</v>
          </cell>
          <cell r="Z259">
            <v>1.3049999999999999</v>
          </cell>
          <cell r="AA259">
            <v>1.3049999999999999</v>
          </cell>
          <cell r="AB259">
            <v>40146</v>
          </cell>
          <cell r="AC259">
            <v>107.77500000000001</v>
          </cell>
          <cell r="AD259">
            <v>3.7919999999999998</v>
          </cell>
          <cell r="AE259">
            <v>3.9159999999999999</v>
          </cell>
          <cell r="AF259">
            <v>40146</v>
          </cell>
          <cell r="AG259">
            <v>112.56399999999999</v>
          </cell>
          <cell r="AH259">
            <v>2.7679999999999998</v>
          </cell>
          <cell r="AI259">
            <v>2.8450000000000002</v>
          </cell>
          <cell r="AJ259">
            <v>40146</v>
          </cell>
          <cell r="AK259">
            <v>116</v>
          </cell>
          <cell r="AL259">
            <v>2.298</v>
          </cell>
          <cell r="AM259">
            <v>2.298</v>
          </cell>
          <cell r="AN259">
            <v>40146</v>
          </cell>
          <cell r="AO259">
            <v>123.5</v>
          </cell>
          <cell r="AP259">
            <v>2.8250000000000002</v>
          </cell>
          <cell r="AQ259">
            <v>2.8250000000000002</v>
          </cell>
          <cell r="AU259">
            <v>40146</v>
          </cell>
          <cell r="AV259">
            <v>118.5</v>
          </cell>
          <cell r="AW259">
            <v>4.1539999999999999</v>
          </cell>
          <cell r="AX259">
            <v>4.1539999999999999</v>
          </cell>
          <cell r="AY259">
            <v>40146</v>
          </cell>
          <cell r="AZ259">
            <v>125.071</v>
          </cell>
          <cell r="BA259">
            <v>6.7110000000000003</v>
          </cell>
          <cell r="BB259">
            <v>6.7219999999999995</v>
          </cell>
          <cell r="BC259">
            <v>40146</v>
          </cell>
          <cell r="BD259">
            <v>99.75</v>
          </cell>
          <cell r="BE259">
            <v>2.101</v>
          </cell>
          <cell r="BF259">
            <v>2.101</v>
          </cell>
          <cell r="BG259">
            <v>40146</v>
          </cell>
          <cell r="BH259">
            <v>118.163</v>
          </cell>
          <cell r="BI259">
            <v>5.2309999999999999</v>
          </cell>
          <cell r="BJ259">
            <v>5.3170000000000002</v>
          </cell>
          <cell r="BO259">
            <v>40146</v>
          </cell>
          <cell r="BP259">
            <v>124.40300000000001</v>
          </cell>
          <cell r="BQ259">
            <v>4.4800000000000004</v>
          </cell>
          <cell r="BR259">
            <v>4.4800000000000004</v>
          </cell>
          <cell r="BS259">
            <v>40146</v>
          </cell>
          <cell r="BT259">
            <v>116.6</v>
          </cell>
          <cell r="BU259">
            <v>4.6219999999999999</v>
          </cell>
          <cell r="BV259">
            <v>4.6219999999999999</v>
          </cell>
          <cell r="BW259">
            <v>40146</v>
          </cell>
          <cell r="BX259">
            <v>148</v>
          </cell>
          <cell r="BY259">
            <v>5.5389999999999997</v>
          </cell>
          <cell r="BZ259">
            <v>5.5389999999999997</v>
          </cell>
          <cell r="CA259">
            <v>40146</v>
          </cell>
          <cell r="CB259">
            <v>122.75</v>
          </cell>
          <cell r="CC259">
            <v>5.7830000000000004</v>
          </cell>
          <cell r="CD259">
            <v>5.7830000000000004</v>
          </cell>
          <cell r="CE259">
            <v>40146</v>
          </cell>
          <cell r="CF259">
            <v>112.25</v>
          </cell>
          <cell r="CG259">
            <v>7.1260000000000003</v>
          </cell>
          <cell r="CH259">
            <v>7.173</v>
          </cell>
          <cell r="CI259">
            <v>40146</v>
          </cell>
          <cell r="CJ259">
            <v>92.790999999999997</v>
          </cell>
          <cell r="CK259">
            <v>10.763999999999999</v>
          </cell>
          <cell r="CL259">
            <v>10.797000000000001</v>
          </cell>
          <cell r="CM259">
            <v>40146</v>
          </cell>
          <cell r="CN259">
            <v>161.01599999999999</v>
          </cell>
          <cell r="CO259">
            <v>6.2140000000000004</v>
          </cell>
          <cell r="CP259">
            <v>6.2140000000000004</v>
          </cell>
          <cell r="CQ259">
            <v>40146</v>
          </cell>
          <cell r="CR259">
            <v>147</v>
          </cell>
          <cell r="CS259">
            <v>6.44</v>
          </cell>
          <cell r="CT259">
            <v>6.44</v>
          </cell>
          <cell r="CU259">
            <v>40146</v>
          </cell>
          <cell r="CV259">
            <v>115.376</v>
          </cell>
          <cell r="CW259">
            <v>6.2060000000000004</v>
          </cell>
          <cell r="CX259">
            <v>6.22</v>
          </cell>
          <cell r="CY259">
            <v>40146</v>
          </cell>
          <cell r="CZ259">
            <v>115.5</v>
          </cell>
          <cell r="DA259">
            <v>5.2450000000000001</v>
          </cell>
          <cell r="DB259">
            <v>5.2450000000000001</v>
          </cell>
        </row>
        <row r="260">
          <cell r="D260">
            <v>40147</v>
          </cell>
          <cell r="E260" t="str">
            <v>#N/A N.A.</v>
          </cell>
          <cell r="F260" t="str">
            <v>#N/A N.A.</v>
          </cell>
          <cell r="G260" t="str">
            <v>#N/A N.A.</v>
          </cell>
          <cell r="H260">
            <v>40147</v>
          </cell>
          <cell r="I260" t="str">
            <v>#N/A N.A.</v>
          </cell>
          <cell r="J260" t="str">
            <v>#N/A N.A.</v>
          </cell>
          <cell r="K260" t="str">
            <v>#N/A N.A.</v>
          </cell>
          <cell r="L260">
            <v>40147</v>
          </cell>
          <cell r="M260" t="str">
            <v>#N/A N.A.</v>
          </cell>
          <cell r="N260" t="str">
            <v>#N/A N.A.</v>
          </cell>
          <cell r="O260" t="str">
            <v>#N/A N.A.</v>
          </cell>
          <cell r="P260">
            <v>40147</v>
          </cell>
          <cell r="Q260">
            <v>100.125</v>
          </cell>
          <cell r="R260">
            <v>-33.58</v>
          </cell>
          <cell r="S260">
            <v>52.280999999999999</v>
          </cell>
          <cell r="T260">
            <v>40147</v>
          </cell>
          <cell r="U260">
            <v>101.6281</v>
          </cell>
          <cell r="V260">
            <v>5.1589999999999998</v>
          </cell>
          <cell r="W260">
            <v>5.2089999999999996</v>
          </cell>
          <cell r="X260">
            <v>40147</v>
          </cell>
          <cell r="Y260">
            <v>105.5</v>
          </cell>
          <cell r="Z260">
            <v>1.2649999999999999</v>
          </cell>
          <cell r="AA260">
            <v>1.2649999999999999</v>
          </cell>
          <cell r="AB260">
            <v>40147</v>
          </cell>
          <cell r="AC260">
            <v>107.74299999999999</v>
          </cell>
          <cell r="AD260">
            <v>3.8050000000000002</v>
          </cell>
          <cell r="AE260">
            <v>3.9260000000000002</v>
          </cell>
          <cell r="AF260">
            <v>40147</v>
          </cell>
          <cell r="AG260">
            <v>112.337</v>
          </cell>
          <cell r="AH260">
            <v>2.895</v>
          </cell>
          <cell r="AI260">
            <v>3.016</v>
          </cell>
          <cell r="AJ260">
            <v>40147</v>
          </cell>
          <cell r="AK260">
            <v>116</v>
          </cell>
          <cell r="AL260">
            <v>2.2890000000000001</v>
          </cell>
          <cell r="AM260">
            <v>2.2890000000000001</v>
          </cell>
          <cell r="AN260">
            <v>40147</v>
          </cell>
          <cell r="AO260">
            <v>122.75</v>
          </cell>
          <cell r="AP260">
            <v>3.0409999999999999</v>
          </cell>
          <cell r="AQ260">
            <v>3.0409999999999999</v>
          </cell>
          <cell r="AU260">
            <v>40147</v>
          </cell>
          <cell r="AV260">
            <v>119.75</v>
          </cell>
          <cell r="AW260">
            <v>3.9039999999999999</v>
          </cell>
          <cell r="AX260">
            <v>3.9039999999999999</v>
          </cell>
          <cell r="AY260">
            <v>40147</v>
          </cell>
          <cell r="AZ260">
            <v>125.071</v>
          </cell>
          <cell r="BA260">
            <v>6.7110000000000003</v>
          </cell>
          <cell r="BB260">
            <v>6.7219999999999995</v>
          </cell>
          <cell r="BC260">
            <v>40147</v>
          </cell>
          <cell r="BD260">
            <v>99.75</v>
          </cell>
          <cell r="BE260">
            <v>2.1019999999999999</v>
          </cell>
          <cell r="BF260">
            <v>2.1019999999999999</v>
          </cell>
          <cell r="BG260">
            <v>40147</v>
          </cell>
          <cell r="BH260">
            <v>117.482</v>
          </cell>
          <cell r="BI260">
            <v>5.3469999999999995</v>
          </cell>
          <cell r="BJ260">
            <v>5.4340000000000002</v>
          </cell>
          <cell r="BO260">
            <v>40147</v>
          </cell>
          <cell r="BP260">
            <v>124.235</v>
          </cell>
          <cell r="BQ260">
            <v>4.5039999999999996</v>
          </cell>
          <cell r="BR260">
            <v>4.5039999999999996</v>
          </cell>
          <cell r="BS260">
            <v>40147</v>
          </cell>
          <cell r="BT260">
            <v>116.1</v>
          </cell>
          <cell r="BU260">
            <v>4.6959999999999997</v>
          </cell>
          <cell r="BV260">
            <v>4.6959999999999997</v>
          </cell>
          <cell r="BW260">
            <v>40147</v>
          </cell>
          <cell r="BX260">
            <v>146</v>
          </cell>
          <cell r="BY260">
            <v>5.7389999999999999</v>
          </cell>
          <cell r="BZ260">
            <v>5.7389999999999999</v>
          </cell>
          <cell r="CA260">
            <v>40147</v>
          </cell>
          <cell r="CB260">
            <v>121.25</v>
          </cell>
          <cell r="CC260">
            <v>5.9180000000000001</v>
          </cell>
          <cell r="CD260">
            <v>5.9180000000000001</v>
          </cell>
          <cell r="CE260">
            <v>40147</v>
          </cell>
          <cell r="CF260">
            <v>112.52500000000001</v>
          </cell>
          <cell r="CG260">
            <v>7.101</v>
          </cell>
          <cell r="CH260">
            <v>7.1470000000000002</v>
          </cell>
          <cell r="CI260">
            <v>40147</v>
          </cell>
          <cell r="CJ260">
            <v>92.790999999999997</v>
          </cell>
          <cell r="CK260">
            <v>10.765000000000001</v>
          </cell>
          <cell r="CL260">
            <v>10.797000000000001</v>
          </cell>
          <cell r="CM260">
            <v>40147</v>
          </cell>
          <cell r="CN260">
            <v>160.91399999999999</v>
          </cell>
          <cell r="CO260">
            <v>6.2210000000000001</v>
          </cell>
          <cell r="CP260">
            <v>6.2210000000000001</v>
          </cell>
          <cell r="CQ260">
            <v>40147</v>
          </cell>
          <cell r="CR260">
            <v>149</v>
          </cell>
          <cell r="CS260">
            <v>6.3170000000000002</v>
          </cell>
          <cell r="CT260">
            <v>6.3170000000000002</v>
          </cell>
          <cell r="CU260">
            <v>40147</v>
          </cell>
          <cell r="CV260">
            <v>114.904</v>
          </cell>
          <cell r="CW260">
            <v>6.2379999999999995</v>
          </cell>
          <cell r="CX260">
            <v>6.2640000000000002</v>
          </cell>
          <cell r="CY260">
            <v>40147</v>
          </cell>
          <cell r="CZ260">
            <v>116.1</v>
          </cell>
          <cell r="DA260">
            <v>5.1689999999999996</v>
          </cell>
          <cell r="DB260">
            <v>5.1689999999999996</v>
          </cell>
        </row>
        <row r="261">
          <cell r="D261">
            <v>40148</v>
          </cell>
          <cell r="E261" t="str">
            <v>#N/A N.A.</v>
          </cell>
          <cell r="F261" t="str">
            <v>#N/A N.A.</v>
          </cell>
          <cell r="G261" t="str">
            <v>#N/A N.A.</v>
          </cell>
          <cell r="H261">
            <v>40148</v>
          </cell>
          <cell r="I261" t="str">
            <v>#N/A N.A.</v>
          </cell>
          <cell r="J261" t="str">
            <v>#N/A N.A.</v>
          </cell>
          <cell r="K261" t="str">
            <v>#N/A N.A.</v>
          </cell>
          <cell r="L261">
            <v>40148</v>
          </cell>
          <cell r="M261" t="str">
            <v>#N/A N.A.</v>
          </cell>
          <cell r="N261" t="str">
            <v>#N/A N.A.</v>
          </cell>
          <cell r="O261" t="str">
            <v>#N/A N.A.</v>
          </cell>
          <cell r="P261">
            <v>40148</v>
          </cell>
          <cell r="Q261">
            <v>100.125</v>
          </cell>
          <cell r="R261">
            <v>-33.58</v>
          </cell>
          <cell r="S261">
            <v>52.280999999999999</v>
          </cell>
          <cell r="T261">
            <v>40148</v>
          </cell>
          <cell r="U261">
            <v>101.6281</v>
          </cell>
          <cell r="V261">
            <v>5.1589999999999998</v>
          </cell>
          <cell r="W261">
            <v>5.2089999999999996</v>
          </cell>
          <cell r="X261">
            <v>40148</v>
          </cell>
          <cell r="Y261">
            <v>105.25</v>
          </cell>
          <cell r="Z261">
            <v>1.625</v>
          </cell>
          <cell r="AA261">
            <v>1.625</v>
          </cell>
          <cell r="AB261">
            <v>40148</v>
          </cell>
          <cell r="AC261">
            <v>107.599</v>
          </cell>
          <cell r="AD261">
            <v>3.8980000000000001</v>
          </cell>
          <cell r="AE261">
            <v>4.0209999999999999</v>
          </cell>
          <cell r="AF261">
            <v>40148</v>
          </cell>
          <cell r="AG261">
            <v>112.375</v>
          </cell>
          <cell r="AH261">
            <v>2.8570000000000002</v>
          </cell>
          <cell r="AI261">
            <v>2.9790000000000001</v>
          </cell>
          <cell r="AJ261">
            <v>40148</v>
          </cell>
          <cell r="AK261">
            <v>116.1</v>
          </cell>
          <cell r="AL261">
            <v>2.2370000000000001</v>
          </cell>
          <cell r="AM261">
            <v>2.2370000000000001</v>
          </cell>
          <cell r="AN261">
            <v>40148</v>
          </cell>
          <cell r="AO261">
            <v>123.75</v>
          </cell>
          <cell r="AP261">
            <v>2.7389999999999999</v>
          </cell>
          <cell r="AQ261">
            <v>2.7389999999999999</v>
          </cell>
          <cell r="AU261">
            <v>40148</v>
          </cell>
          <cell r="AV261">
            <v>120</v>
          </cell>
          <cell r="AW261">
            <v>3.8529999999999998</v>
          </cell>
          <cell r="AX261">
            <v>3.8529999999999998</v>
          </cell>
          <cell r="AY261">
            <v>40148</v>
          </cell>
          <cell r="AZ261">
            <v>125.071</v>
          </cell>
          <cell r="BA261">
            <v>6.7110000000000003</v>
          </cell>
          <cell r="BB261">
            <v>6.7219999999999995</v>
          </cell>
          <cell r="BC261">
            <v>40148</v>
          </cell>
          <cell r="BD261">
            <v>99.75</v>
          </cell>
          <cell r="BE261">
            <v>2.101</v>
          </cell>
          <cell r="BF261">
            <v>2.101</v>
          </cell>
          <cell r="BG261">
            <v>40148</v>
          </cell>
          <cell r="BH261">
            <v>117.81</v>
          </cell>
          <cell r="BI261">
            <v>5.2889999999999997</v>
          </cell>
          <cell r="BJ261">
            <v>5.3760000000000003</v>
          </cell>
          <cell r="BO261">
            <v>40148</v>
          </cell>
          <cell r="BP261">
            <v>124.265</v>
          </cell>
          <cell r="BQ261">
            <v>4.4980000000000002</v>
          </cell>
          <cell r="BR261">
            <v>4.4980000000000002</v>
          </cell>
          <cell r="BS261">
            <v>40148</v>
          </cell>
          <cell r="BT261">
            <v>116.393</v>
          </cell>
          <cell r="BU261">
            <v>4.6509999999999998</v>
          </cell>
          <cell r="BV261">
            <v>4.6509999999999998</v>
          </cell>
          <cell r="BW261">
            <v>40148</v>
          </cell>
          <cell r="BX261">
            <v>146.5</v>
          </cell>
          <cell r="BY261">
            <v>5.6870000000000003</v>
          </cell>
          <cell r="BZ261">
            <v>5.6870000000000003</v>
          </cell>
          <cell r="CA261">
            <v>40148</v>
          </cell>
          <cell r="CB261">
            <v>121</v>
          </cell>
          <cell r="CC261">
            <v>5.94</v>
          </cell>
          <cell r="CD261">
            <v>5.94</v>
          </cell>
          <cell r="CE261">
            <v>40148</v>
          </cell>
          <cell r="CF261">
            <v>112.44499999999999</v>
          </cell>
          <cell r="CG261">
            <v>7.1079999999999997</v>
          </cell>
          <cell r="CH261">
            <v>7.1550000000000002</v>
          </cell>
          <cell r="CI261">
            <v>40148</v>
          </cell>
          <cell r="CJ261">
            <v>92.790999999999997</v>
          </cell>
          <cell r="CK261">
            <v>10.765000000000001</v>
          </cell>
          <cell r="CL261">
            <v>10.797000000000001</v>
          </cell>
          <cell r="CM261">
            <v>40148</v>
          </cell>
          <cell r="CN261">
            <v>160.88800000000001</v>
          </cell>
          <cell r="CO261">
            <v>6.2220000000000004</v>
          </cell>
          <cell r="CP261">
            <v>6.2220000000000004</v>
          </cell>
          <cell r="CQ261">
            <v>40148</v>
          </cell>
          <cell r="CR261">
            <v>149</v>
          </cell>
          <cell r="CS261">
            <v>6.3170000000000002</v>
          </cell>
          <cell r="CT261">
            <v>6.3170000000000002</v>
          </cell>
          <cell r="CU261">
            <v>40148</v>
          </cell>
          <cell r="CV261">
            <v>115.035</v>
          </cell>
          <cell r="CW261">
            <v>6.2290000000000001</v>
          </cell>
          <cell r="CX261">
            <v>6.2620000000000005</v>
          </cell>
          <cell r="CY261">
            <v>40148</v>
          </cell>
          <cell r="CZ261">
            <v>116.41500000000001</v>
          </cell>
          <cell r="DA261">
            <v>5.13</v>
          </cell>
          <cell r="DB261">
            <v>5.13</v>
          </cell>
        </row>
        <row r="262">
          <cell r="D262">
            <v>40149</v>
          </cell>
          <cell r="E262" t="str">
            <v>#N/A N.A.</v>
          </cell>
          <cell r="F262" t="str">
            <v>#N/A N.A.</v>
          </cell>
          <cell r="G262" t="str">
            <v>#N/A N.A.</v>
          </cell>
          <cell r="H262">
            <v>40149</v>
          </cell>
          <cell r="I262" t="str">
            <v>#N/A N.A.</v>
          </cell>
          <cell r="J262" t="str">
            <v>#N/A N.A.</v>
          </cell>
          <cell r="K262" t="str">
            <v>#N/A N.A.</v>
          </cell>
          <cell r="L262">
            <v>40149</v>
          </cell>
          <cell r="M262" t="str">
            <v>#N/A N.A.</v>
          </cell>
          <cell r="N262" t="str">
            <v>#N/A N.A.</v>
          </cell>
          <cell r="O262" t="str">
            <v>#N/A N.A.</v>
          </cell>
          <cell r="P262">
            <v>40149</v>
          </cell>
          <cell r="Q262">
            <v>100.125</v>
          </cell>
          <cell r="R262">
            <v>-33.58</v>
          </cell>
          <cell r="S262">
            <v>52.280999999999999</v>
          </cell>
          <cell r="T262">
            <v>40149</v>
          </cell>
          <cell r="U262">
            <v>101.6281</v>
          </cell>
          <cell r="V262">
            <v>5.1589999999999998</v>
          </cell>
          <cell r="W262">
            <v>5.2089999999999996</v>
          </cell>
          <cell r="X262">
            <v>40149</v>
          </cell>
          <cell r="Y262">
            <v>105.25</v>
          </cell>
          <cell r="Z262">
            <v>1.5070000000000001</v>
          </cell>
          <cell r="AA262">
            <v>1.5070000000000001</v>
          </cell>
          <cell r="AB262">
            <v>40149</v>
          </cell>
          <cell r="AC262">
            <v>107.70699999999999</v>
          </cell>
          <cell r="AD262">
            <v>3.7839999999999998</v>
          </cell>
          <cell r="AE262">
            <v>3.907</v>
          </cell>
          <cell r="AF262">
            <v>40149</v>
          </cell>
          <cell r="AG262">
            <v>112.45399999999999</v>
          </cell>
          <cell r="AH262">
            <v>2.766</v>
          </cell>
          <cell r="AI262">
            <v>2.8439999999999999</v>
          </cell>
          <cell r="AJ262">
            <v>40149</v>
          </cell>
          <cell r="AK262">
            <v>116.1</v>
          </cell>
          <cell r="AL262">
            <v>2.21</v>
          </cell>
          <cell r="AM262">
            <v>2.21</v>
          </cell>
          <cell r="AN262">
            <v>40149</v>
          </cell>
          <cell r="AO262">
            <v>123.5</v>
          </cell>
          <cell r="AP262">
            <v>2.7949999999999999</v>
          </cell>
          <cell r="AQ262">
            <v>2.7949999999999999</v>
          </cell>
          <cell r="AU262">
            <v>40149</v>
          </cell>
          <cell r="AV262">
            <v>119.9</v>
          </cell>
          <cell r="AW262">
            <v>3.867</v>
          </cell>
          <cell r="AX262">
            <v>3.867</v>
          </cell>
          <cell r="AY262">
            <v>40149</v>
          </cell>
          <cell r="AZ262">
            <v>125.071</v>
          </cell>
          <cell r="BA262">
            <v>6.7110000000000003</v>
          </cell>
          <cell r="BB262">
            <v>6.7219999999999995</v>
          </cell>
          <cell r="BC262">
            <v>40149</v>
          </cell>
          <cell r="BD262">
            <v>99.75</v>
          </cell>
          <cell r="BE262">
            <v>2.1</v>
          </cell>
          <cell r="BF262">
            <v>2.1</v>
          </cell>
          <cell r="BG262">
            <v>40149</v>
          </cell>
          <cell r="BH262">
            <v>117.672</v>
          </cell>
          <cell r="BI262">
            <v>5.31</v>
          </cell>
          <cell r="BJ262">
            <v>5.3970000000000002</v>
          </cell>
          <cell r="BO262">
            <v>40149</v>
          </cell>
          <cell r="BP262">
            <v>124.322</v>
          </cell>
          <cell r="BQ262">
            <v>4.4859999999999998</v>
          </cell>
          <cell r="BR262">
            <v>4.4859999999999998</v>
          </cell>
          <cell r="BS262">
            <v>40149</v>
          </cell>
          <cell r="BT262">
            <v>116.25</v>
          </cell>
          <cell r="BU262">
            <v>4.6710000000000003</v>
          </cell>
          <cell r="BV262">
            <v>4.6710000000000003</v>
          </cell>
          <cell r="BW262">
            <v>40149</v>
          </cell>
          <cell r="BX262">
            <v>146.5</v>
          </cell>
          <cell r="BY262">
            <v>5.6840000000000002</v>
          </cell>
          <cell r="BZ262">
            <v>5.6840000000000002</v>
          </cell>
          <cell r="CA262">
            <v>40149</v>
          </cell>
          <cell r="CB262">
            <v>121.1</v>
          </cell>
          <cell r="CC262">
            <v>5.931</v>
          </cell>
          <cell r="CD262">
            <v>5.931</v>
          </cell>
          <cell r="CE262">
            <v>40149</v>
          </cell>
          <cell r="CF262">
            <v>112.413</v>
          </cell>
          <cell r="CG262">
            <v>7.1109999999999998</v>
          </cell>
          <cell r="CH262">
            <v>7.1580000000000004</v>
          </cell>
          <cell r="CI262">
            <v>40149</v>
          </cell>
          <cell r="CJ262">
            <v>92.790999999999997</v>
          </cell>
          <cell r="CK262">
            <v>10.765000000000001</v>
          </cell>
          <cell r="CL262">
            <v>10.797000000000001</v>
          </cell>
          <cell r="CM262">
            <v>40149</v>
          </cell>
          <cell r="CN262">
            <v>146.166</v>
          </cell>
          <cell r="CO262">
            <v>7.2469999999999999</v>
          </cell>
          <cell r="CP262">
            <v>7.2469999999999999</v>
          </cell>
          <cell r="CQ262">
            <v>40149</v>
          </cell>
          <cell r="CR262">
            <v>149</v>
          </cell>
          <cell r="CS262">
            <v>6.3159999999999998</v>
          </cell>
          <cell r="CT262">
            <v>6.3159999999999998</v>
          </cell>
          <cell r="CU262">
            <v>40149</v>
          </cell>
          <cell r="CV262">
            <v>114.82899999999999</v>
          </cell>
          <cell r="CW262">
            <v>6.2430000000000003</v>
          </cell>
          <cell r="CX262">
            <v>6.2770000000000001</v>
          </cell>
          <cell r="CY262">
            <v>40149</v>
          </cell>
          <cell r="CZ262">
            <v>116.5</v>
          </cell>
          <cell r="DA262">
            <v>5.1180000000000003</v>
          </cell>
          <cell r="DB262">
            <v>5.1180000000000003</v>
          </cell>
        </row>
        <row r="263">
          <cell r="D263">
            <v>40150</v>
          </cell>
          <cell r="E263" t="str">
            <v>#N/A N.A.</v>
          </cell>
          <cell r="F263" t="str">
            <v>#N/A N.A.</v>
          </cell>
          <cell r="G263" t="str">
            <v>#N/A N.A.</v>
          </cell>
          <cell r="H263">
            <v>40150</v>
          </cell>
          <cell r="I263" t="str">
            <v>#N/A N.A.</v>
          </cell>
          <cell r="J263" t="str">
            <v>#N/A N.A.</v>
          </cell>
          <cell r="K263" t="str">
            <v>#N/A N.A.</v>
          </cell>
          <cell r="L263">
            <v>40150</v>
          </cell>
          <cell r="M263" t="str">
            <v>#N/A N.A.</v>
          </cell>
          <cell r="N263" t="str">
            <v>#N/A N.A.</v>
          </cell>
          <cell r="O263" t="str">
            <v>#N/A N.A.</v>
          </cell>
          <cell r="P263">
            <v>40150</v>
          </cell>
          <cell r="Q263">
            <v>100.125</v>
          </cell>
          <cell r="R263">
            <v>-33.58</v>
          </cell>
          <cell r="S263">
            <v>52.280999999999999</v>
          </cell>
          <cell r="T263">
            <v>40150</v>
          </cell>
          <cell r="U263">
            <v>101.6281</v>
          </cell>
          <cell r="V263">
            <v>5.1589999999999998</v>
          </cell>
          <cell r="W263">
            <v>5.2089999999999996</v>
          </cell>
          <cell r="X263">
            <v>40150</v>
          </cell>
          <cell r="Y263">
            <v>105.25</v>
          </cell>
          <cell r="Z263">
            <v>1.4670000000000001</v>
          </cell>
          <cell r="AA263">
            <v>1.4670000000000001</v>
          </cell>
          <cell r="AB263">
            <v>40150</v>
          </cell>
          <cell r="AC263">
            <v>107.70699999999999</v>
          </cell>
          <cell r="AD263">
            <v>3.7730000000000001</v>
          </cell>
          <cell r="AE263">
            <v>3.8959999999999999</v>
          </cell>
          <cell r="AF263">
            <v>40150</v>
          </cell>
          <cell r="AG263">
            <v>113.417</v>
          </cell>
          <cell r="AH263">
            <v>2.1509999999999998</v>
          </cell>
          <cell r="AI263">
            <v>2.2280000000000002</v>
          </cell>
          <cell r="AJ263">
            <v>40150</v>
          </cell>
          <cell r="AK263">
            <v>116.1</v>
          </cell>
          <cell r="AL263">
            <v>2.2010000000000001</v>
          </cell>
          <cell r="AM263">
            <v>2.2010000000000001</v>
          </cell>
          <cell r="AN263">
            <v>40150</v>
          </cell>
          <cell r="AO263">
            <v>123.5</v>
          </cell>
          <cell r="AP263">
            <v>2.7890000000000001</v>
          </cell>
          <cell r="AQ263">
            <v>2.7890000000000001</v>
          </cell>
          <cell r="AU263">
            <v>40150</v>
          </cell>
          <cell r="AV263">
            <v>119.85</v>
          </cell>
          <cell r="AW263">
            <v>3.875</v>
          </cell>
          <cell r="AX263">
            <v>3.875</v>
          </cell>
          <cell r="AY263">
            <v>40150</v>
          </cell>
          <cell r="AZ263">
            <v>125.071</v>
          </cell>
          <cell r="BA263">
            <v>6.7110000000000003</v>
          </cell>
          <cell r="BB263">
            <v>6.7219999999999995</v>
          </cell>
          <cell r="BC263">
            <v>40150</v>
          </cell>
          <cell r="BD263">
            <v>100</v>
          </cell>
          <cell r="BE263">
            <v>2.056</v>
          </cell>
          <cell r="BF263">
            <v>2.056</v>
          </cell>
          <cell r="BG263">
            <v>40150</v>
          </cell>
          <cell r="BH263">
            <v>117.86799999999999</v>
          </cell>
          <cell r="BI263">
            <v>5.2750000000000004</v>
          </cell>
          <cell r="BJ263">
            <v>5.3620000000000001</v>
          </cell>
          <cell r="BO263">
            <v>40150</v>
          </cell>
          <cell r="BP263">
            <v>124.22</v>
          </cell>
          <cell r="BQ263">
            <v>4.5</v>
          </cell>
          <cell r="BR263">
            <v>4.5</v>
          </cell>
          <cell r="BS263">
            <v>40150</v>
          </cell>
          <cell r="BT263">
            <v>116.465</v>
          </cell>
          <cell r="BU263">
            <v>4.6370000000000005</v>
          </cell>
          <cell r="BV263">
            <v>4.6370000000000005</v>
          </cell>
          <cell r="BW263">
            <v>40150</v>
          </cell>
          <cell r="BX263">
            <v>146.75</v>
          </cell>
          <cell r="BY263">
            <v>5.6580000000000004</v>
          </cell>
          <cell r="BZ263">
            <v>5.6580000000000004</v>
          </cell>
          <cell r="CA263">
            <v>40150</v>
          </cell>
          <cell r="CB263">
            <v>121.25</v>
          </cell>
          <cell r="CC263">
            <v>5.9169999999999998</v>
          </cell>
          <cell r="CD263">
            <v>5.9169999999999998</v>
          </cell>
          <cell r="CE263">
            <v>40150</v>
          </cell>
          <cell r="CF263">
            <v>112.34</v>
          </cell>
          <cell r="CG263">
            <v>7.117</v>
          </cell>
          <cell r="CH263">
            <v>7.1639999999999997</v>
          </cell>
          <cell r="CI263">
            <v>40150</v>
          </cell>
          <cell r="CJ263">
            <v>92.790999999999997</v>
          </cell>
          <cell r="CK263">
            <v>10.765000000000001</v>
          </cell>
          <cell r="CL263">
            <v>10.797000000000001</v>
          </cell>
          <cell r="CM263">
            <v>40150</v>
          </cell>
          <cell r="CN263">
            <v>154.233</v>
          </cell>
          <cell r="CO263">
            <v>6.6669999999999998</v>
          </cell>
          <cell r="CP263">
            <v>6.6669999999999998</v>
          </cell>
          <cell r="CQ263">
            <v>40150</v>
          </cell>
          <cell r="CR263">
            <v>149</v>
          </cell>
          <cell r="CS263">
            <v>6.3159999999999998</v>
          </cell>
          <cell r="CT263">
            <v>6.3159999999999998</v>
          </cell>
          <cell r="CU263">
            <v>40150</v>
          </cell>
          <cell r="CV263">
            <v>114.83</v>
          </cell>
          <cell r="CW263">
            <v>6.2430000000000003</v>
          </cell>
          <cell r="CX263">
            <v>6.2770000000000001</v>
          </cell>
          <cell r="CY263">
            <v>40150</v>
          </cell>
          <cell r="CZ263">
            <v>116.5</v>
          </cell>
          <cell r="DA263">
            <v>5.117</v>
          </cell>
          <cell r="DB263">
            <v>5.117</v>
          </cell>
        </row>
        <row r="264">
          <cell r="D264">
            <v>40151</v>
          </cell>
          <cell r="E264" t="str">
            <v>#N/A N.A.</v>
          </cell>
          <cell r="F264" t="str">
            <v>#N/A N.A.</v>
          </cell>
          <cell r="G264" t="str">
            <v>#N/A N.A.</v>
          </cell>
          <cell r="H264">
            <v>40151</v>
          </cell>
          <cell r="I264" t="str">
            <v>#N/A N.A.</v>
          </cell>
          <cell r="J264" t="str">
            <v>#N/A N.A.</v>
          </cell>
          <cell r="K264" t="str">
            <v>#N/A N.A.</v>
          </cell>
          <cell r="L264">
            <v>40151</v>
          </cell>
          <cell r="M264" t="str">
            <v>#N/A N.A.</v>
          </cell>
          <cell r="N264" t="str">
            <v>#N/A N.A.</v>
          </cell>
          <cell r="O264" t="str">
            <v>#N/A N.A.</v>
          </cell>
          <cell r="P264">
            <v>40151</v>
          </cell>
          <cell r="Q264">
            <v>100.125</v>
          </cell>
          <cell r="R264">
            <v>-33.58</v>
          </cell>
          <cell r="S264">
            <v>52.280999999999999</v>
          </cell>
          <cell r="T264">
            <v>40151</v>
          </cell>
          <cell r="U264">
            <v>101.6281</v>
          </cell>
          <cell r="V264">
            <v>5.1589999999999998</v>
          </cell>
          <cell r="W264">
            <v>5.2089999999999996</v>
          </cell>
          <cell r="X264">
            <v>40151</v>
          </cell>
          <cell r="Y264">
            <v>105.25</v>
          </cell>
          <cell r="Z264">
            <v>1.4259999999999999</v>
          </cell>
          <cell r="AA264">
            <v>1.4259999999999999</v>
          </cell>
          <cell r="AB264">
            <v>40151</v>
          </cell>
          <cell r="AC264">
            <v>107.596</v>
          </cell>
          <cell r="AD264">
            <v>3.843</v>
          </cell>
          <cell r="AE264">
            <v>3.9539999999999997</v>
          </cell>
          <cell r="AF264">
            <v>40151</v>
          </cell>
          <cell r="AG264">
            <v>112.625</v>
          </cell>
          <cell r="AH264">
            <v>2.629</v>
          </cell>
          <cell r="AI264">
            <v>2.7080000000000002</v>
          </cell>
          <cell r="AJ264">
            <v>40151</v>
          </cell>
          <cell r="AK264">
            <v>116</v>
          </cell>
          <cell r="AL264">
            <v>2.2359999999999998</v>
          </cell>
          <cell r="AM264">
            <v>2.2359999999999998</v>
          </cell>
          <cell r="AN264">
            <v>40151</v>
          </cell>
          <cell r="AO264">
            <v>123.25</v>
          </cell>
          <cell r="AP264">
            <v>2.8570000000000002</v>
          </cell>
          <cell r="AQ264">
            <v>2.8570000000000002</v>
          </cell>
          <cell r="AU264">
            <v>40151</v>
          </cell>
          <cell r="AV264">
            <v>119.375</v>
          </cell>
          <cell r="AW264">
            <v>3.9670000000000001</v>
          </cell>
          <cell r="AX264">
            <v>3.9670000000000001</v>
          </cell>
          <cell r="AY264">
            <v>40151</v>
          </cell>
          <cell r="AZ264">
            <v>125.071</v>
          </cell>
          <cell r="BA264">
            <v>6.7110000000000003</v>
          </cell>
          <cell r="BB264">
            <v>6.7219999999999995</v>
          </cell>
          <cell r="BC264">
            <v>40151</v>
          </cell>
          <cell r="BD264">
            <v>100.75</v>
          </cell>
          <cell r="BE264">
            <v>1.9260000000000002</v>
          </cell>
          <cell r="BF264">
            <v>1.9260000000000002</v>
          </cell>
          <cell r="BG264">
            <v>40151</v>
          </cell>
          <cell r="BH264">
            <v>117.83</v>
          </cell>
          <cell r="BI264">
            <v>5.28</v>
          </cell>
          <cell r="BJ264">
            <v>5.3230000000000004</v>
          </cell>
          <cell r="BO264">
            <v>40151</v>
          </cell>
          <cell r="BP264">
            <v>124.224</v>
          </cell>
          <cell r="BQ264">
            <v>4.4980000000000002</v>
          </cell>
          <cell r="BR264">
            <v>4.4980000000000002</v>
          </cell>
          <cell r="BS264">
            <v>40151</v>
          </cell>
          <cell r="BT264">
            <v>116.2</v>
          </cell>
          <cell r="BU264">
            <v>4.6769999999999996</v>
          </cell>
          <cell r="BV264">
            <v>4.6769999999999996</v>
          </cell>
          <cell r="BW264">
            <v>40151</v>
          </cell>
          <cell r="BX264">
            <v>146.5</v>
          </cell>
          <cell r="BY264">
            <v>5.6829999999999998</v>
          </cell>
          <cell r="BZ264">
            <v>5.6829999999999998</v>
          </cell>
          <cell r="CA264">
            <v>40151</v>
          </cell>
          <cell r="CB264">
            <v>121</v>
          </cell>
          <cell r="CC264">
            <v>5.9390000000000001</v>
          </cell>
          <cell r="CD264">
            <v>5.9390000000000001</v>
          </cell>
          <cell r="CE264">
            <v>40151</v>
          </cell>
          <cell r="CF264">
            <v>112.248</v>
          </cell>
          <cell r="CG264">
            <v>7.1260000000000003</v>
          </cell>
          <cell r="CH264">
            <v>7.173</v>
          </cell>
          <cell r="CI264">
            <v>40151</v>
          </cell>
          <cell r="CJ264">
            <v>92.790999999999997</v>
          </cell>
          <cell r="CK264">
            <v>10.765000000000001</v>
          </cell>
          <cell r="CL264">
            <v>10.797000000000001</v>
          </cell>
          <cell r="CM264">
            <v>40151</v>
          </cell>
          <cell r="CN264">
            <v>158.31</v>
          </cell>
          <cell r="CO264">
            <v>6.39</v>
          </cell>
          <cell r="CP264">
            <v>6.39</v>
          </cell>
          <cell r="CQ264">
            <v>40151</v>
          </cell>
          <cell r="CR264">
            <v>147.5</v>
          </cell>
          <cell r="CS264">
            <v>6.4080000000000004</v>
          </cell>
          <cell r="CT264">
            <v>6.4080000000000004</v>
          </cell>
          <cell r="CU264">
            <v>40151</v>
          </cell>
          <cell r="CV264">
            <v>114.47499999999999</v>
          </cell>
          <cell r="CW264">
            <v>6.2670000000000003</v>
          </cell>
          <cell r="CX264">
            <v>6.2880000000000003</v>
          </cell>
          <cell r="CY264">
            <v>40151</v>
          </cell>
          <cell r="CZ264">
            <v>116.25</v>
          </cell>
          <cell r="DA264">
            <v>5.1479999999999997</v>
          </cell>
          <cell r="DB264">
            <v>5.1479999999999997</v>
          </cell>
        </row>
        <row r="265">
          <cell r="D265">
            <v>40152</v>
          </cell>
          <cell r="E265" t="str">
            <v>#N/A N.A.</v>
          </cell>
          <cell r="F265" t="str">
            <v>#N/A N.A.</v>
          </cell>
          <cell r="G265" t="str">
            <v>#N/A N.A.</v>
          </cell>
          <cell r="H265">
            <v>40152</v>
          </cell>
          <cell r="I265" t="str">
            <v>#N/A N.A.</v>
          </cell>
          <cell r="J265" t="str">
            <v>#N/A N.A.</v>
          </cell>
          <cell r="K265" t="str">
            <v>#N/A N.A.</v>
          </cell>
          <cell r="L265">
            <v>40152</v>
          </cell>
          <cell r="M265" t="str">
            <v>#N/A N.A.</v>
          </cell>
          <cell r="N265" t="str">
            <v>#N/A N.A.</v>
          </cell>
          <cell r="O265" t="str">
            <v>#N/A N.A.</v>
          </cell>
          <cell r="P265">
            <v>40152</v>
          </cell>
          <cell r="Q265">
            <v>100.125</v>
          </cell>
          <cell r="R265">
            <v>-33.58</v>
          </cell>
          <cell r="S265">
            <v>52.280999999999999</v>
          </cell>
          <cell r="T265">
            <v>40152</v>
          </cell>
          <cell r="U265">
            <v>101.6281</v>
          </cell>
          <cell r="V265">
            <v>5.1589999999999998</v>
          </cell>
          <cell r="W265">
            <v>5.2089999999999996</v>
          </cell>
          <cell r="X265">
            <v>40152</v>
          </cell>
          <cell r="Y265">
            <v>105.25</v>
          </cell>
          <cell r="Z265">
            <v>1.4259999999999999</v>
          </cell>
          <cell r="AA265">
            <v>1.4259999999999999</v>
          </cell>
          <cell r="AB265">
            <v>40152</v>
          </cell>
          <cell r="AC265">
            <v>107.596</v>
          </cell>
          <cell r="AD265">
            <v>3.843</v>
          </cell>
          <cell r="AE265">
            <v>3.9539999999999997</v>
          </cell>
          <cell r="AF265">
            <v>40152</v>
          </cell>
          <cell r="AG265">
            <v>112.625</v>
          </cell>
          <cell r="AH265">
            <v>2.629</v>
          </cell>
          <cell r="AI265">
            <v>2.7080000000000002</v>
          </cell>
          <cell r="AJ265">
            <v>40152</v>
          </cell>
          <cell r="AK265">
            <v>116</v>
          </cell>
          <cell r="AL265">
            <v>2.2359999999999998</v>
          </cell>
          <cell r="AM265">
            <v>2.2359999999999998</v>
          </cell>
          <cell r="AN265">
            <v>40152</v>
          </cell>
          <cell r="AO265">
            <v>123.25</v>
          </cell>
          <cell r="AP265">
            <v>2.8570000000000002</v>
          </cell>
          <cell r="AQ265">
            <v>2.8570000000000002</v>
          </cell>
          <cell r="AU265">
            <v>40152</v>
          </cell>
          <cell r="AV265">
            <v>119.375</v>
          </cell>
          <cell r="AW265">
            <v>3.9670000000000001</v>
          </cell>
          <cell r="AX265">
            <v>3.9670000000000001</v>
          </cell>
          <cell r="AY265">
            <v>40152</v>
          </cell>
          <cell r="AZ265">
            <v>125.071</v>
          </cell>
          <cell r="BA265">
            <v>6.7110000000000003</v>
          </cell>
          <cell r="BB265">
            <v>6.7219999999999995</v>
          </cell>
          <cell r="BC265">
            <v>40152</v>
          </cell>
          <cell r="BD265">
            <v>100.75</v>
          </cell>
          <cell r="BE265">
            <v>1.9260000000000002</v>
          </cell>
          <cell r="BF265">
            <v>1.9260000000000002</v>
          </cell>
          <cell r="BG265">
            <v>40152</v>
          </cell>
          <cell r="BH265">
            <v>117.83</v>
          </cell>
          <cell r="BI265">
            <v>5.28</v>
          </cell>
          <cell r="BJ265">
            <v>5.3230000000000004</v>
          </cell>
          <cell r="BO265">
            <v>40152</v>
          </cell>
          <cell r="BP265">
            <v>124.224</v>
          </cell>
          <cell r="BQ265">
            <v>4.4980000000000002</v>
          </cell>
          <cell r="BR265">
            <v>4.4980000000000002</v>
          </cell>
          <cell r="BS265">
            <v>40152</v>
          </cell>
          <cell r="BT265">
            <v>116.2</v>
          </cell>
          <cell r="BU265">
            <v>4.6769999999999996</v>
          </cell>
          <cell r="BV265">
            <v>4.6769999999999996</v>
          </cell>
          <cell r="BW265">
            <v>40152</v>
          </cell>
          <cell r="BX265">
            <v>146.5</v>
          </cell>
          <cell r="BY265">
            <v>5.6829999999999998</v>
          </cell>
          <cell r="BZ265">
            <v>5.6829999999999998</v>
          </cell>
          <cell r="CA265">
            <v>40152</v>
          </cell>
          <cell r="CB265">
            <v>121</v>
          </cell>
          <cell r="CC265">
            <v>5.9390000000000001</v>
          </cell>
          <cell r="CD265">
            <v>5.9390000000000001</v>
          </cell>
          <cell r="CE265">
            <v>40152</v>
          </cell>
          <cell r="CF265">
            <v>112.248</v>
          </cell>
          <cell r="CG265">
            <v>7.1260000000000003</v>
          </cell>
          <cell r="CH265">
            <v>7.173</v>
          </cell>
          <cell r="CI265">
            <v>40152</v>
          </cell>
          <cell r="CJ265">
            <v>92.790999999999997</v>
          </cell>
          <cell r="CK265">
            <v>10.765000000000001</v>
          </cell>
          <cell r="CL265">
            <v>10.797000000000001</v>
          </cell>
          <cell r="CM265">
            <v>40152</v>
          </cell>
          <cell r="CN265">
            <v>158.31</v>
          </cell>
          <cell r="CO265">
            <v>6.39</v>
          </cell>
          <cell r="CP265">
            <v>6.39</v>
          </cell>
          <cell r="CQ265">
            <v>40152</v>
          </cell>
          <cell r="CR265">
            <v>147.5</v>
          </cell>
          <cell r="CS265">
            <v>6.4080000000000004</v>
          </cell>
          <cell r="CT265">
            <v>6.4080000000000004</v>
          </cell>
          <cell r="CU265">
            <v>40152</v>
          </cell>
          <cell r="CV265">
            <v>114.47499999999999</v>
          </cell>
          <cell r="CW265">
            <v>6.2670000000000003</v>
          </cell>
          <cell r="CX265">
            <v>6.2880000000000003</v>
          </cell>
          <cell r="CY265">
            <v>40152</v>
          </cell>
          <cell r="CZ265">
            <v>116.25</v>
          </cell>
          <cell r="DA265">
            <v>5.1479999999999997</v>
          </cell>
          <cell r="DB265">
            <v>5.1479999999999997</v>
          </cell>
        </row>
        <row r="266">
          <cell r="D266">
            <v>40153</v>
          </cell>
          <cell r="E266" t="str">
            <v>#N/A N.A.</v>
          </cell>
          <cell r="F266" t="str">
            <v>#N/A N.A.</v>
          </cell>
          <cell r="G266" t="str">
            <v>#N/A N.A.</v>
          </cell>
          <cell r="H266">
            <v>40153</v>
          </cell>
          <cell r="I266" t="str">
            <v>#N/A N.A.</v>
          </cell>
          <cell r="J266" t="str">
            <v>#N/A N.A.</v>
          </cell>
          <cell r="K266" t="str">
            <v>#N/A N.A.</v>
          </cell>
          <cell r="L266">
            <v>40153</v>
          </cell>
          <cell r="M266" t="str">
            <v>#N/A N.A.</v>
          </cell>
          <cell r="N266" t="str">
            <v>#N/A N.A.</v>
          </cell>
          <cell r="O266" t="str">
            <v>#N/A N.A.</v>
          </cell>
          <cell r="P266">
            <v>40153</v>
          </cell>
          <cell r="Q266">
            <v>100.125</v>
          </cell>
          <cell r="R266">
            <v>-33.58</v>
          </cell>
          <cell r="S266">
            <v>52.280999999999999</v>
          </cell>
          <cell r="T266">
            <v>40153</v>
          </cell>
          <cell r="U266">
            <v>101.6281</v>
          </cell>
          <cell r="V266">
            <v>5.1589999999999998</v>
          </cell>
          <cell r="W266">
            <v>5.2089999999999996</v>
          </cell>
          <cell r="X266">
            <v>40153</v>
          </cell>
          <cell r="Y266">
            <v>105.25</v>
          </cell>
          <cell r="Z266">
            <v>1.4259999999999999</v>
          </cell>
          <cell r="AA266">
            <v>1.4259999999999999</v>
          </cell>
          <cell r="AB266">
            <v>40153</v>
          </cell>
          <cell r="AC266">
            <v>107.596</v>
          </cell>
          <cell r="AD266">
            <v>3.843</v>
          </cell>
          <cell r="AE266">
            <v>3.9539999999999997</v>
          </cell>
          <cell r="AF266">
            <v>40153</v>
          </cell>
          <cell r="AG266">
            <v>112.625</v>
          </cell>
          <cell r="AH266">
            <v>2.629</v>
          </cell>
          <cell r="AI266">
            <v>2.7080000000000002</v>
          </cell>
          <cell r="AJ266">
            <v>40153</v>
          </cell>
          <cell r="AK266">
            <v>116</v>
          </cell>
          <cell r="AL266">
            <v>2.2359999999999998</v>
          </cell>
          <cell r="AM266">
            <v>2.2359999999999998</v>
          </cell>
          <cell r="AN266">
            <v>40153</v>
          </cell>
          <cell r="AO266">
            <v>123.25</v>
          </cell>
          <cell r="AP266">
            <v>2.8570000000000002</v>
          </cell>
          <cell r="AQ266">
            <v>2.8570000000000002</v>
          </cell>
          <cell r="AU266">
            <v>40153</v>
          </cell>
          <cell r="AV266">
            <v>119.375</v>
          </cell>
          <cell r="AW266">
            <v>3.9670000000000001</v>
          </cell>
          <cell r="AX266">
            <v>3.9670000000000001</v>
          </cell>
          <cell r="AY266">
            <v>40153</v>
          </cell>
          <cell r="AZ266">
            <v>125.071</v>
          </cell>
          <cell r="BA266">
            <v>6.7110000000000003</v>
          </cell>
          <cell r="BB266">
            <v>6.7219999999999995</v>
          </cell>
          <cell r="BC266">
            <v>40153</v>
          </cell>
          <cell r="BD266">
            <v>100.75</v>
          </cell>
          <cell r="BE266">
            <v>1.9260000000000002</v>
          </cell>
          <cell r="BF266">
            <v>1.9260000000000002</v>
          </cell>
          <cell r="BG266">
            <v>40153</v>
          </cell>
          <cell r="BH266">
            <v>117.83</v>
          </cell>
          <cell r="BI266">
            <v>5.28</v>
          </cell>
          <cell r="BJ266">
            <v>5.3230000000000004</v>
          </cell>
          <cell r="BO266">
            <v>40153</v>
          </cell>
          <cell r="BP266">
            <v>124.224</v>
          </cell>
          <cell r="BQ266">
            <v>4.4980000000000002</v>
          </cell>
          <cell r="BR266">
            <v>4.4980000000000002</v>
          </cell>
          <cell r="BS266">
            <v>40153</v>
          </cell>
          <cell r="BT266">
            <v>116.2</v>
          </cell>
          <cell r="BU266">
            <v>4.6769999999999996</v>
          </cell>
          <cell r="BV266">
            <v>4.6769999999999996</v>
          </cell>
          <cell r="BW266">
            <v>40153</v>
          </cell>
          <cell r="BX266">
            <v>146.5</v>
          </cell>
          <cell r="BY266">
            <v>5.6829999999999998</v>
          </cell>
          <cell r="BZ266">
            <v>5.6829999999999998</v>
          </cell>
          <cell r="CA266">
            <v>40153</v>
          </cell>
          <cell r="CB266">
            <v>121</v>
          </cell>
          <cell r="CC266">
            <v>5.9390000000000001</v>
          </cell>
          <cell r="CD266">
            <v>5.9390000000000001</v>
          </cell>
          <cell r="CE266">
            <v>40153</v>
          </cell>
          <cell r="CF266">
            <v>112.248</v>
          </cell>
          <cell r="CG266">
            <v>7.1260000000000003</v>
          </cell>
          <cell r="CH266">
            <v>7.173</v>
          </cell>
          <cell r="CI266">
            <v>40153</v>
          </cell>
          <cell r="CJ266">
            <v>92.790999999999997</v>
          </cell>
          <cell r="CK266">
            <v>10.765000000000001</v>
          </cell>
          <cell r="CL266">
            <v>10.797000000000001</v>
          </cell>
          <cell r="CM266">
            <v>40153</v>
          </cell>
          <cell r="CN266">
            <v>158.31</v>
          </cell>
          <cell r="CO266">
            <v>6.39</v>
          </cell>
          <cell r="CP266">
            <v>6.39</v>
          </cell>
          <cell r="CQ266">
            <v>40153</v>
          </cell>
          <cell r="CR266">
            <v>147.5</v>
          </cell>
          <cell r="CS266">
            <v>6.4080000000000004</v>
          </cell>
          <cell r="CT266">
            <v>6.4080000000000004</v>
          </cell>
          <cell r="CU266">
            <v>40153</v>
          </cell>
          <cell r="CV266">
            <v>114.47499999999999</v>
          </cell>
          <cell r="CW266">
            <v>6.2670000000000003</v>
          </cell>
          <cell r="CX266">
            <v>6.2880000000000003</v>
          </cell>
          <cell r="CY266">
            <v>40153</v>
          </cell>
          <cell r="CZ266">
            <v>116.25</v>
          </cell>
          <cell r="DA266">
            <v>5.1479999999999997</v>
          </cell>
          <cell r="DB266">
            <v>5.1479999999999997</v>
          </cell>
        </row>
        <row r="267">
          <cell r="D267">
            <v>40154</v>
          </cell>
          <cell r="E267" t="str">
            <v>#N/A N.A.</v>
          </cell>
          <cell r="F267" t="str">
            <v>#N/A N.A.</v>
          </cell>
          <cell r="G267" t="str">
            <v>#N/A N.A.</v>
          </cell>
          <cell r="H267">
            <v>40154</v>
          </cell>
          <cell r="I267" t="str">
            <v>#N/A N.A.</v>
          </cell>
          <cell r="J267" t="str">
            <v>#N/A N.A.</v>
          </cell>
          <cell r="K267" t="str">
            <v>#N/A N.A.</v>
          </cell>
          <cell r="L267">
            <v>40154</v>
          </cell>
          <cell r="M267" t="str">
            <v>#N/A N.A.</v>
          </cell>
          <cell r="N267" t="str">
            <v>#N/A N.A.</v>
          </cell>
          <cell r="O267" t="str">
            <v>#N/A N.A.</v>
          </cell>
          <cell r="P267">
            <v>40154</v>
          </cell>
          <cell r="Q267">
            <v>100.125</v>
          </cell>
          <cell r="R267">
            <v>-33.58</v>
          </cell>
          <cell r="S267">
            <v>52.280999999999999</v>
          </cell>
          <cell r="T267">
            <v>40154</v>
          </cell>
          <cell r="U267">
            <v>101.6281</v>
          </cell>
          <cell r="V267">
            <v>5.1589999999999998</v>
          </cell>
          <cell r="W267">
            <v>5.2089999999999996</v>
          </cell>
          <cell r="X267">
            <v>40154</v>
          </cell>
          <cell r="Y267">
            <v>105.25</v>
          </cell>
          <cell r="Z267">
            <v>1.385</v>
          </cell>
          <cell r="AA267">
            <v>1.385</v>
          </cell>
          <cell r="AB267">
            <v>40154</v>
          </cell>
          <cell r="AC267">
            <v>107.57899999999999</v>
          </cell>
          <cell r="AD267">
            <v>3.8439999999999999</v>
          </cell>
          <cell r="AE267">
            <v>3.968</v>
          </cell>
          <cell r="AF267">
            <v>40154</v>
          </cell>
          <cell r="AG267">
            <v>112.542</v>
          </cell>
          <cell r="AH267">
            <v>2.6669999999999998</v>
          </cell>
          <cell r="AI267">
            <v>2.7880000000000003</v>
          </cell>
          <cell r="AJ267">
            <v>40154</v>
          </cell>
          <cell r="AK267">
            <v>116</v>
          </cell>
          <cell r="AL267">
            <v>2.2269999999999999</v>
          </cell>
          <cell r="AM267">
            <v>2.2269999999999999</v>
          </cell>
          <cell r="AN267">
            <v>40154</v>
          </cell>
          <cell r="AO267">
            <v>123</v>
          </cell>
          <cell r="AP267">
            <v>2.9260000000000002</v>
          </cell>
          <cell r="AQ267">
            <v>2.9260000000000002</v>
          </cell>
          <cell r="AU267">
            <v>40154</v>
          </cell>
          <cell r="AV267">
            <v>119.25</v>
          </cell>
          <cell r="AW267">
            <v>3.99</v>
          </cell>
          <cell r="AX267">
            <v>3.99</v>
          </cell>
          <cell r="AY267">
            <v>40154</v>
          </cell>
          <cell r="AZ267">
            <v>123.889</v>
          </cell>
          <cell r="BA267">
            <v>6.899</v>
          </cell>
          <cell r="BB267">
            <v>6.91</v>
          </cell>
          <cell r="BC267">
            <v>40154</v>
          </cell>
          <cell r="BD267">
            <v>99.462999999999994</v>
          </cell>
          <cell r="BE267">
            <v>2.153</v>
          </cell>
          <cell r="BF267">
            <v>2.153</v>
          </cell>
          <cell r="BG267">
            <v>40154</v>
          </cell>
          <cell r="BH267">
            <v>117.795</v>
          </cell>
          <cell r="BI267">
            <v>5.2850000000000001</v>
          </cell>
          <cell r="BJ267">
            <v>5.3460000000000001</v>
          </cell>
          <cell r="BO267">
            <v>40154</v>
          </cell>
          <cell r="BP267">
            <v>124.251</v>
          </cell>
          <cell r="BQ267">
            <v>4.4930000000000003</v>
          </cell>
          <cell r="BR267">
            <v>4.4930000000000003</v>
          </cell>
          <cell r="BS267">
            <v>40154</v>
          </cell>
          <cell r="BT267">
            <v>116.075</v>
          </cell>
          <cell r="BU267">
            <v>4.6950000000000003</v>
          </cell>
          <cell r="BV267">
            <v>4.6950000000000003</v>
          </cell>
          <cell r="BW267">
            <v>40154</v>
          </cell>
          <cell r="BX267">
            <v>146.25</v>
          </cell>
          <cell r="BY267">
            <v>5.7069999999999999</v>
          </cell>
          <cell r="BZ267">
            <v>5.7069999999999999</v>
          </cell>
          <cell r="CA267">
            <v>40154</v>
          </cell>
          <cell r="CB267">
            <v>120.25</v>
          </cell>
          <cell r="CC267">
            <v>6.008</v>
          </cell>
          <cell r="CD267">
            <v>6.008</v>
          </cell>
          <cell r="CE267">
            <v>40154</v>
          </cell>
          <cell r="CF267">
            <v>112.245</v>
          </cell>
          <cell r="CG267">
            <v>7.1260000000000003</v>
          </cell>
          <cell r="CH267">
            <v>7.1520000000000001</v>
          </cell>
          <cell r="CI267">
            <v>40154</v>
          </cell>
          <cell r="CJ267">
            <v>92.790999999999997</v>
          </cell>
          <cell r="CK267">
            <v>10.765000000000001</v>
          </cell>
          <cell r="CL267">
            <v>10.797000000000001</v>
          </cell>
          <cell r="CM267">
            <v>40154</v>
          </cell>
          <cell r="CN267">
            <v>159.80699999999999</v>
          </cell>
          <cell r="CO267">
            <v>6.2910000000000004</v>
          </cell>
          <cell r="CP267">
            <v>6.2910000000000004</v>
          </cell>
          <cell r="CQ267">
            <v>40154</v>
          </cell>
          <cell r="CR267">
            <v>148</v>
          </cell>
          <cell r="CS267">
            <v>6.3769999999999998</v>
          </cell>
          <cell r="CT267">
            <v>6.3769999999999998</v>
          </cell>
          <cell r="CU267">
            <v>40154</v>
          </cell>
          <cell r="CV267">
            <v>114.51300000000001</v>
          </cell>
          <cell r="CW267">
            <v>6.2649999999999997</v>
          </cell>
          <cell r="CX267">
            <v>6.2859999999999996</v>
          </cell>
          <cell r="CY267">
            <v>40154</v>
          </cell>
          <cell r="CZ267">
            <v>116</v>
          </cell>
          <cell r="DA267">
            <v>5.1790000000000003</v>
          </cell>
          <cell r="DB267">
            <v>5.1790000000000003</v>
          </cell>
        </row>
        <row r="268">
          <cell r="D268">
            <v>40155</v>
          </cell>
          <cell r="E268" t="str">
            <v>#N/A N.A.</v>
          </cell>
          <cell r="F268" t="str">
            <v>#N/A N.A.</v>
          </cell>
          <cell r="G268" t="str">
            <v>#N/A N.A.</v>
          </cell>
          <cell r="H268">
            <v>40155</v>
          </cell>
          <cell r="I268" t="str">
            <v>#N/A N.A.</v>
          </cell>
          <cell r="J268" t="str">
            <v>#N/A N.A.</v>
          </cell>
          <cell r="K268" t="str">
            <v>#N/A N.A.</v>
          </cell>
          <cell r="L268">
            <v>40155</v>
          </cell>
          <cell r="M268" t="str">
            <v>#N/A N.A.</v>
          </cell>
          <cell r="N268" t="str">
            <v>#N/A N.A.</v>
          </cell>
          <cell r="O268" t="str">
            <v>#N/A N.A.</v>
          </cell>
          <cell r="P268">
            <v>40155</v>
          </cell>
          <cell r="Q268">
            <v>100.125</v>
          </cell>
          <cell r="R268">
            <v>-33.58</v>
          </cell>
          <cell r="S268">
            <v>52.280999999999999</v>
          </cell>
          <cell r="T268">
            <v>40155</v>
          </cell>
          <cell r="U268">
            <v>101.6281</v>
          </cell>
          <cell r="V268">
            <v>5.1589999999999998</v>
          </cell>
          <cell r="W268">
            <v>5.2089999999999996</v>
          </cell>
          <cell r="X268">
            <v>40155</v>
          </cell>
          <cell r="Y268">
            <v>105.25</v>
          </cell>
          <cell r="Z268">
            <v>1.3439999999999999</v>
          </cell>
          <cell r="AA268">
            <v>1.3439999999999999</v>
          </cell>
          <cell r="AB268">
            <v>40155</v>
          </cell>
          <cell r="AC268">
            <v>107.676</v>
          </cell>
          <cell r="AD268">
            <v>3.7610000000000001</v>
          </cell>
          <cell r="AE268">
            <v>3.8839999999999999</v>
          </cell>
          <cell r="AF268">
            <v>40155</v>
          </cell>
          <cell r="AG268">
            <v>112.542</v>
          </cell>
          <cell r="AH268">
            <v>2.653</v>
          </cell>
          <cell r="AI268">
            <v>2.774</v>
          </cell>
          <cell r="AJ268">
            <v>40155</v>
          </cell>
          <cell r="AK268">
            <v>116</v>
          </cell>
          <cell r="AL268">
            <v>2.218</v>
          </cell>
          <cell r="AM268">
            <v>2.218</v>
          </cell>
          <cell r="AN268">
            <v>40155</v>
          </cell>
          <cell r="AO268">
            <v>122.5</v>
          </cell>
          <cell r="AP268">
            <v>3.07</v>
          </cell>
          <cell r="AQ268">
            <v>3.07</v>
          </cell>
          <cell r="AU268">
            <v>40155</v>
          </cell>
          <cell r="AV268">
            <v>119.15</v>
          </cell>
          <cell r="AW268">
            <v>4.008</v>
          </cell>
          <cell r="AX268">
            <v>4.008</v>
          </cell>
          <cell r="AY268">
            <v>40155</v>
          </cell>
          <cell r="AZ268">
            <v>123.889</v>
          </cell>
          <cell r="BA268">
            <v>6.899</v>
          </cell>
          <cell r="BB268">
            <v>6.91</v>
          </cell>
          <cell r="BC268">
            <v>40155</v>
          </cell>
          <cell r="BD268">
            <v>99.5</v>
          </cell>
          <cell r="BE268">
            <v>2.1459999999999999</v>
          </cell>
          <cell r="BF268">
            <v>2.1459999999999999</v>
          </cell>
          <cell r="BG268">
            <v>40155</v>
          </cell>
          <cell r="BH268">
            <v>117.661</v>
          </cell>
          <cell r="BI268">
            <v>5.3070000000000004</v>
          </cell>
          <cell r="BJ268">
            <v>5.3940000000000001</v>
          </cell>
          <cell r="BO268">
            <v>40155</v>
          </cell>
          <cell r="BP268">
            <v>124.081</v>
          </cell>
          <cell r="BQ268">
            <v>4.5170000000000003</v>
          </cell>
          <cell r="BR268">
            <v>4.5170000000000003</v>
          </cell>
          <cell r="BS268">
            <v>40155</v>
          </cell>
          <cell r="BT268">
            <v>115.25</v>
          </cell>
          <cell r="BU268">
            <v>4.82</v>
          </cell>
          <cell r="BV268">
            <v>4.82</v>
          </cell>
          <cell r="BW268">
            <v>40155</v>
          </cell>
          <cell r="BX268">
            <v>146.19999999999999</v>
          </cell>
          <cell r="BY268">
            <v>5.7110000000000003</v>
          </cell>
          <cell r="BZ268">
            <v>5.7110000000000003</v>
          </cell>
          <cell r="CA268">
            <v>40155</v>
          </cell>
          <cell r="CB268">
            <v>121.25</v>
          </cell>
          <cell r="CC268">
            <v>5.9160000000000004</v>
          </cell>
          <cell r="CD268">
            <v>5.9160000000000004</v>
          </cell>
          <cell r="CE268">
            <v>40155</v>
          </cell>
          <cell r="CF268">
            <v>112.149</v>
          </cell>
          <cell r="CG268">
            <v>7.1349999999999998</v>
          </cell>
          <cell r="CH268">
            <v>7.1820000000000004</v>
          </cell>
          <cell r="CI268">
            <v>40155</v>
          </cell>
          <cell r="CJ268">
            <v>92.790999999999997</v>
          </cell>
          <cell r="CK268">
            <v>10.765000000000001</v>
          </cell>
          <cell r="CL268">
            <v>10.797000000000001</v>
          </cell>
          <cell r="CM268">
            <v>40155</v>
          </cell>
          <cell r="CN268">
            <v>160.696</v>
          </cell>
          <cell r="CO268">
            <v>6.2320000000000002</v>
          </cell>
          <cell r="CP268">
            <v>6.2320000000000002</v>
          </cell>
          <cell r="CQ268">
            <v>40155</v>
          </cell>
          <cell r="CR268">
            <v>146</v>
          </cell>
          <cell r="CS268">
            <v>6.5010000000000003</v>
          </cell>
          <cell r="CT268">
            <v>6.5010000000000003</v>
          </cell>
          <cell r="CU268">
            <v>40155</v>
          </cell>
          <cell r="CV268">
            <v>113.617</v>
          </cell>
          <cell r="CW268">
            <v>6.327</v>
          </cell>
          <cell r="CX268">
            <v>6.3440000000000003</v>
          </cell>
          <cell r="CY268">
            <v>40155</v>
          </cell>
          <cell r="CZ268">
            <v>115.85</v>
          </cell>
          <cell r="DA268">
            <v>5.1970000000000001</v>
          </cell>
          <cell r="DB268">
            <v>5.1970000000000001</v>
          </cell>
        </row>
        <row r="269">
          <cell r="D269">
            <v>40156</v>
          </cell>
          <cell r="E269" t="str">
            <v>#N/A N.A.</v>
          </cell>
          <cell r="F269" t="str">
            <v>#N/A N.A.</v>
          </cell>
          <cell r="G269" t="str">
            <v>#N/A N.A.</v>
          </cell>
          <cell r="H269">
            <v>40156</v>
          </cell>
          <cell r="I269" t="str">
            <v>#N/A N.A.</v>
          </cell>
          <cell r="J269" t="str">
            <v>#N/A N.A.</v>
          </cell>
          <cell r="K269" t="str">
            <v>#N/A N.A.</v>
          </cell>
          <cell r="L269">
            <v>40156</v>
          </cell>
          <cell r="M269" t="str">
            <v>#N/A N.A.</v>
          </cell>
          <cell r="N269" t="str">
            <v>#N/A N.A.</v>
          </cell>
          <cell r="O269" t="str">
            <v>#N/A N.A.</v>
          </cell>
          <cell r="P269">
            <v>40156</v>
          </cell>
          <cell r="Q269">
            <v>100.125</v>
          </cell>
          <cell r="R269">
            <v>-33.58</v>
          </cell>
          <cell r="S269">
            <v>52.280999999999999</v>
          </cell>
          <cell r="T269">
            <v>40156</v>
          </cell>
          <cell r="U269">
            <v>101.6281</v>
          </cell>
          <cell r="V269">
            <v>5.1589999999999998</v>
          </cell>
          <cell r="W269">
            <v>5.2089999999999996</v>
          </cell>
          <cell r="X269">
            <v>40156</v>
          </cell>
          <cell r="Y269">
            <v>105</v>
          </cell>
          <cell r="Z269">
            <v>1.6379999999999999</v>
          </cell>
          <cell r="AA269">
            <v>1.6379999999999999</v>
          </cell>
          <cell r="AB269">
            <v>40156</v>
          </cell>
          <cell r="AC269">
            <v>107.72499999999999</v>
          </cell>
          <cell r="AD269">
            <v>3.69</v>
          </cell>
          <cell r="AE269">
            <v>3.8120000000000003</v>
          </cell>
          <cell r="AF269">
            <v>40156</v>
          </cell>
          <cell r="AG269">
            <v>112.425</v>
          </cell>
          <cell r="AH269">
            <v>2.6829999999999998</v>
          </cell>
          <cell r="AI269">
            <v>2.7629999999999999</v>
          </cell>
          <cell r="AJ269">
            <v>40156</v>
          </cell>
          <cell r="AK269">
            <v>115.467</v>
          </cell>
          <cell r="AL269">
            <v>2.4279999999999999</v>
          </cell>
          <cell r="AM269">
            <v>2.4279999999999999</v>
          </cell>
          <cell r="AN269">
            <v>40156</v>
          </cell>
          <cell r="AO269">
            <v>122.75</v>
          </cell>
          <cell r="AP269">
            <v>2.9779999999999998</v>
          </cell>
          <cell r="AQ269">
            <v>2.9779999999999998</v>
          </cell>
          <cell r="AU269">
            <v>40156</v>
          </cell>
          <cell r="AV269">
            <v>119.38</v>
          </cell>
          <cell r="AW269">
            <v>3.9569999999999999</v>
          </cell>
          <cell r="AX269">
            <v>3.9569999999999999</v>
          </cell>
          <cell r="AY269">
            <v>40156</v>
          </cell>
          <cell r="AZ269">
            <v>123.889</v>
          </cell>
          <cell r="BA269">
            <v>6.899</v>
          </cell>
          <cell r="BB269">
            <v>6.91</v>
          </cell>
          <cell r="BC269">
            <v>40156</v>
          </cell>
          <cell r="BD269">
            <v>99</v>
          </cell>
          <cell r="BE269">
            <v>2.2349999999999999</v>
          </cell>
          <cell r="BF269">
            <v>2.2349999999999999</v>
          </cell>
          <cell r="BG269">
            <v>40156</v>
          </cell>
          <cell r="BH269">
            <v>117.628</v>
          </cell>
          <cell r="BI269">
            <v>5.3090000000000002</v>
          </cell>
          <cell r="BJ269">
            <v>5.3970000000000002</v>
          </cell>
          <cell r="BO269">
            <v>40156</v>
          </cell>
          <cell r="BP269">
            <v>123.77800000000001</v>
          </cell>
          <cell r="BQ269">
            <v>4.5590000000000002</v>
          </cell>
          <cell r="BR269">
            <v>4.5590000000000002</v>
          </cell>
          <cell r="BS269">
            <v>40156</v>
          </cell>
          <cell r="BT269">
            <v>114.735</v>
          </cell>
          <cell r="BU269">
            <v>4.8970000000000002</v>
          </cell>
          <cell r="BV269">
            <v>4.8970000000000002</v>
          </cell>
          <cell r="BW269">
            <v>40156</v>
          </cell>
          <cell r="BX269">
            <v>146.5</v>
          </cell>
          <cell r="BY269">
            <v>5.6779999999999999</v>
          </cell>
          <cell r="BZ269">
            <v>5.6779999999999999</v>
          </cell>
          <cell r="CA269">
            <v>40156</v>
          </cell>
          <cell r="CB269">
            <v>120.5</v>
          </cell>
          <cell r="CC269">
            <v>5.984</v>
          </cell>
          <cell r="CD269">
            <v>5.984</v>
          </cell>
          <cell r="CE269">
            <v>40156</v>
          </cell>
          <cell r="CF269">
            <v>111.988</v>
          </cell>
          <cell r="CG269">
            <v>7.15</v>
          </cell>
          <cell r="CH269">
            <v>7.1970000000000001</v>
          </cell>
          <cell r="CI269">
            <v>40156</v>
          </cell>
          <cell r="CJ269">
            <v>92.790999999999997</v>
          </cell>
          <cell r="CK269">
            <v>10.765000000000001</v>
          </cell>
          <cell r="CL269">
            <v>10.798</v>
          </cell>
          <cell r="CM269">
            <v>40156</v>
          </cell>
          <cell r="CN269">
            <v>160.74299999999999</v>
          </cell>
          <cell r="CO269">
            <v>6.2279999999999998</v>
          </cell>
          <cell r="CP269">
            <v>6.2279999999999998</v>
          </cell>
          <cell r="CQ269">
            <v>40156</v>
          </cell>
          <cell r="CR269">
            <v>147.25</v>
          </cell>
          <cell r="CS269">
            <v>6.423</v>
          </cell>
          <cell r="CT269">
            <v>6.423</v>
          </cell>
          <cell r="CU269">
            <v>40156</v>
          </cell>
          <cell r="CV269">
            <v>113.13500000000001</v>
          </cell>
          <cell r="CW269">
            <v>6.36</v>
          </cell>
          <cell r="CX269">
            <v>6.3689999999999998</v>
          </cell>
          <cell r="CY269">
            <v>40156</v>
          </cell>
          <cell r="CZ269">
            <v>115.3</v>
          </cell>
          <cell r="DA269">
            <v>5.2649999999999997</v>
          </cell>
          <cell r="DB269">
            <v>5.2649999999999997</v>
          </cell>
        </row>
        <row r="270">
          <cell r="D270">
            <v>40157</v>
          </cell>
          <cell r="E270" t="str">
            <v>#N/A N.A.</v>
          </cell>
          <cell r="F270" t="str">
            <v>#N/A N.A.</v>
          </cell>
          <cell r="G270" t="str">
            <v>#N/A N.A.</v>
          </cell>
          <cell r="H270">
            <v>40157</v>
          </cell>
          <cell r="I270" t="str">
            <v>#N/A N.A.</v>
          </cell>
          <cell r="J270" t="str">
            <v>#N/A N.A.</v>
          </cell>
          <cell r="K270" t="str">
            <v>#N/A N.A.</v>
          </cell>
          <cell r="L270">
            <v>40157</v>
          </cell>
          <cell r="M270" t="str">
            <v>#N/A N.A.</v>
          </cell>
          <cell r="N270" t="str">
            <v>#N/A N.A.</v>
          </cell>
          <cell r="O270" t="str">
            <v>#N/A N.A.</v>
          </cell>
          <cell r="P270">
            <v>40157</v>
          </cell>
          <cell r="Q270">
            <v>100.125</v>
          </cell>
          <cell r="R270">
            <v>-33.58</v>
          </cell>
          <cell r="S270">
            <v>52.280999999999999</v>
          </cell>
          <cell r="T270">
            <v>40157</v>
          </cell>
          <cell r="U270">
            <v>101.6281</v>
          </cell>
          <cell r="V270">
            <v>5.1589999999999998</v>
          </cell>
          <cell r="W270">
            <v>5.2089999999999996</v>
          </cell>
          <cell r="X270">
            <v>40157</v>
          </cell>
          <cell r="Y270">
            <v>105</v>
          </cell>
          <cell r="Z270">
            <v>1.597</v>
          </cell>
          <cell r="AA270">
            <v>1.597</v>
          </cell>
          <cell r="AB270">
            <v>40157</v>
          </cell>
          <cell r="AC270">
            <v>107.57</v>
          </cell>
          <cell r="AD270">
            <v>3.7930000000000001</v>
          </cell>
          <cell r="AE270">
            <v>3.9169999999999998</v>
          </cell>
          <cell r="AF270">
            <v>40157</v>
          </cell>
          <cell r="AG270">
            <v>112.46899999999999</v>
          </cell>
          <cell r="AH270">
            <v>2.641</v>
          </cell>
          <cell r="AI270">
            <v>2.762</v>
          </cell>
          <cell r="AJ270">
            <v>40157</v>
          </cell>
          <cell r="AK270">
            <v>115.6</v>
          </cell>
          <cell r="AL270">
            <v>2.359</v>
          </cell>
          <cell r="AM270">
            <v>2.359</v>
          </cell>
          <cell r="AN270">
            <v>40157</v>
          </cell>
          <cell r="AO270">
            <v>122.5</v>
          </cell>
          <cell r="AP270">
            <v>3.0470000000000002</v>
          </cell>
          <cell r="AQ270">
            <v>3.0470000000000002</v>
          </cell>
          <cell r="AU270">
            <v>40157</v>
          </cell>
          <cell r="AV270">
            <v>118.9</v>
          </cell>
          <cell r="AW270">
            <v>4.0510000000000002</v>
          </cell>
          <cell r="AX270">
            <v>4.0510000000000002</v>
          </cell>
          <cell r="AY270">
            <v>40157</v>
          </cell>
          <cell r="AZ270">
            <v>123.889</v>
          </cell>
          <cell r="BA270">
            <v>6.899</v>
          </cell>
          <cell r="BB270">
            <v>6.91</v>
          </cell>
          <cell r="BC270">
            <v>40157</v>
          </cell>
          <cell r="BD270">
            <v>100</v>
          </cell>
          <cell r="BE270">
            <v>2.0550000000000002</v>
          </cell>
          <cell r="BF270">
            <v>2.0550000000000002</v>
          </cell>
          <cell r="BG270">
            <v>40157</v>
          </cell>
          <cell r="BH270">
            <v>117.62</v>
          </cell>
          <cell r="BI270">
            <v>5.31</v>
          </cell>
          <cell r="BJ270">
            <v>5.3970000000000002</v>
          </cell>
          <cell r="BO270">
            <v>40157</v>
          </cell>
          <cell r="BP270">
            <v>123.56100000000001</v>
          </cell>
          <cell r="BQ270">
            <v>4.5910000000000002</v>
          </cell>
          <cell r="BR270">
            <v>4.5910000000000002</v>
          </cell>
          <cell r="BS270">
            <v>40157</v>
          </cell>
          <cell r="BT270">
            <v>114.75</v>
          </cell>
          <cell r="BU270">
            <v>4.8940000000000001</v>
          </cell>
          <cell r="BV270">
            <v>4.8940000000000001</v>
          </cell>
          <cell r="BW270">
            <v>40157</v>
          </cell>
          <cell r="BX270">
            <v>146.5</v>
          </cell>
          <cell r="BY270">
            <v>5.6769999999999996</v>
          </cell>
          <cell r="BZ270">
            <v>5.6769999999999996</v>
          </cell>
          <cell r="CA270">
            <v>40157</v>
          </cell>
          <cell r="CB270">
            <v>120.75</v>
          </cell>
          <cell r="CC270">
            <v>5.9610000000000003</v>
          </cell>
          <cell r="CD270">
            <v>5.9610000000000003</v>
          </cell>
          <cell r="CE270">
            <v>40157</v>
          </cell>
          <cell r="CF270">
            <v>120.26300000000001</v>
          </cell>
          <cell r="CG270">
            <v>6.41</v>
          </cell>
          <cell r="CH270">
            <v>6.4530000000000003</v>
          </cell>
          <cell r="CI270">
            <v>40157</v>
          </cell>
          <cell r="CJ270">
            <v>92.790999999999997</v>
          </cell>
          <cell r="CK270">
            <v>10.765000000000001</v>
          </cell>
          <cell r="CL270">
            <v>10.798</v>
          </cell>
          <cell r="CM270">
            <v>40157</v>
          </cell>
          <cell r="CN270">
            <v>160.899</v>
          </cell>
          <cell r="CO270">
            <v>6.218</v>
          </cell>
          <cell r="CP270">
            <v>6.218</v>
          </cell>
          <cell r="CQ270">
            <v>40157</v>
          </cell>
          <cell r="CR270">
            <v>147</v>
          </cell>
          <cell r="CS270">
            <v>6.4379999999999997</v>
          </cell>
          <cell r="CT270">
            <v>6.4379999999999997</v>
          </cell>
          <cell r="CU270">
            <v>40157</v>
          </cell>
          <cell r="CV270">
            <v>112.914</v>
          </cell>
          <cell r="CW270">
            <v>6.3760000000000003</v>
          </cell>
          <cell r="CX270">
            <v>6.41</v>
          </cell>
          <cell r="CY270">
            <v>40157</v>
          </cell>
          <cell r="CZ270">
            <v>115.1</v>
          </cell>
          <cell r="DA270">
            <v>5.29</v>
          </cell>
          <cell r="DB270">
            <v>5.29</v>
          </cell>
        </row>
        <row r="271">
          <cell r="D271">
            <v>40158</v>
          </cell>
          <cell r="E271" t="str">
            <v>#N/A N.A.</v>
          </cell>
          <cell r="F271" t="str">
            <v>#N/A N.A.</v>
          </cell>
          <cell r="G271" t="str">
            <v>#N/A N.A.</v>
          </cell>
          <cell r="H271">
            <v>40158</v>
          </cell>
          <cell r="I271" t="str">
            <v>#N/A N.A.</v>
          </cell>
          <cell r="J271" t="str">
            <v>#N/A N.A.</v>
          </cell>
          <cell r="K271" t="str">
            <v>#N/A N.A.</v>
          </cell>
          <cell r="L271">
            <v>40158</v>
          </cell>
          <cell r="M271" t="str">
            <v>#N/A N.A.</v>
          </cell>
          <cell r="N271" t="str">
            <v>#N/A N.A.</v>
          </cell>
          <cell r="O271" t="str">
            <v>#N/A N.A.</v>
          </cell>
          <cell r="P271">
            <v>40158</v>
          </cell>
          <cell r="Q271">
            <v>100.125</v>
          </cell>
          <cell r="R271">
            <v>-33.58</v>
          </cell>
          <cell r="S271">
            <v>52.280999999999999</v>
          </cell>
          <cell r="T271">
            <v>40158</v>
          </cell>
          <cell r="U271">
            <v>101.6281</v>
          </cell>
          <cell r="V271">
            <v>5.1589999999999998</v>
          </cell>
          <cell r="W271">
            <v>5.2089999999999996</v>
          </cell>
          <cell r="X271">
            <v>40158</v>
          </cell>
          <cell r="Y271">
            <v>105</v>
          </cell>
          <cell r="Z271">
            <v>1.556</v>
          </cell>
          <cell r="AA271">
            <v>1.556</v>
          </cell>
          <cell r="AB271">
            <v>40158</v>
          </cell>
          <cell r="AC271">
            <v>107.67400000000001</v>
          </cell>
          <cell r="AD271">
            <v>3.7039999999999997</v>
          </cell>
          <cell r="AE271">
            <v>3.827</v>
          </cell>
          <cell r="AF271">
            <v>40158</v>
          </cell>
          <cell r="AG271">
            <v>112.575</v>
          </cell>
          <cell r="AH271">
            <v>2.5590000000000002</v>
          </cell>
          <cell r="AI271">
            <v>2.6379999999999999</v>
          </cell>
          <cell r="AJ271">
            <v>40158</v>
          </cell>
          <cell r="AK271">
            <v>115.6</v>
          </cell>
          <cell r="AL271">
            <v>2.351</v>
          </cell>
          <cell r="AM271">
            <v>2.351</v>
          </cell>
          <cell r="AN271">
            <v>40158</v>
          </cell>
          <cell r="AO271">
            <v>122.75</v>
          </cell>
          <cell r="AP271">
            <v>2.9660000000000002</v>
          </cell>
          <cell r="AQ271">
            <v>2.9660000000000002</v>
          </cell>
          <cell r="AU271">
            <v>40158</v>
          </cell>
          <cell r="AV271">
            <v>118.75</v>
          </cell>
          <cell r="AW271">
            <v>4.0789999999999997</v>
          </cell>
          <cell r="AX271">
            <v>4.0789999999999997</v>
          </cell>
          <cell r="AY271">
            <v>40158</v>
          </cell>
          <cell r="AZ271">
            <v>124.855</v>
          </cell>
          <cell r="BA271">
            <v>6.7119999999999997</v>
          </cell>
          <cell r="BB271">
            <v>6.7240000000000002</v>
          </cell>
          <cell r="BC271">
            <v>40158</v>
          </cell>
          <cell r="BD271">
            <v>99</v>
          </cell>
          <cell r="BE271">
            <v>2.2330000000000001</v>
          </cell>
          <cell r="BF271">
            <v>2.2330000000000001</v>
          </cell>
          <cell r="BG271">
            <v>40158</v>
          </cell>
          <cell r="BH271">
            <v>117.61799999999999</v>
          </cell>
          <cell r="BI271">
            <v>5.3090000000000002</v>
          </cell>
          <cell r="BJ271">
            <v>5.3959999999999999</v>
          </cell>
          <cell r="BO271">
            <v>40158</v>
          </cell>
          <cell r="BP271">
            <v>123.57</v>
          </cell>
          <cell r="BQ271">
            <v>4.5880000000000001</v>
          </cell>
          <cell r="BR271">
            <v>4.5880000000000001</v>
          </cell>
          <cell r="BS271">
            <v>40158</v>
          </cell>
          <cell r="BT271">
            <v>114.75</v>
          </cell>
          <cell r="BU271">
            <v>4.8929999999999998</v>
          </cell>
          <cell r="BV271">
            <v>4.8929999999999998</v>
          </cell>
          <cell r="BW271">
            <v>40158</v>
          </cell>
          <cell r="BX271">
            <v>146.25</v>
          </cell>
          <cell r="BY271">
            <v>5.7009999999999996</v>
          </cell>
          <cell r="BZ271">
            <v>5.7009999999999996</v>
          </cell>
          <cell r="CA271">
            <v>40158</v>
          </cell>
          <cell r="CB271">
            <v>120.5</v>
          </cell>
          <cell r="CC271">
            <v>5.9829999999999997</v>
          </cell>
          <cell r="CD271">
            <v>5.9829999999999997</v>
          </cell>
          <cell r="CE271">
            <v>40158</v>
          </cell>
          <cell r="CF271">
            <v>120.328</v>
          </cell>
          <cell r="CG271">
            <v>6.4039999999999999</v>
          </cell>
          <cell r="CH271">
            <v>6.4470000000000001</v>
          </cell>
          <cell r="CI271">
            <v>40158</v>
          </cell>
          <cell r="CJ271">
            <v>92.790999999999997</v>
          </cell>
          <cell r="CK271">
            <v>10.765000000000001</v>
          </cell>
          <cell r="CL271">
            <v>10.798</v>
          </cell>
          <cell r="CM271">
            <v>40158</v>
          </cell>
          <cell r="CN271">
            <v>160.98400000000001</v>
          </cell>
          <cell r="CO271">
            <v>6.2119999999999997</v>
          </cell>
          <cell r="CP271">
            <v>6.2119999999999997</v>
          </cell>
          <cell r="CQ271">
            <v>40158</v>
          </cell>
          <cell r="CR271">
            <v>146.5</v>
          </cell>
          <cell r="CS271">
            <v>6.4690000000000003</v>
          </cell>
          <cell r="CT271">
            <v>6.4690000000000003</v>
          </cell>
          <cell r="CU271">
            <v>40158</v>
          </cell>
          <cell r="CV271">
            <v>112.98</v>
          </cell>
          <cell r="CW271">
            <v>6.3710000000000004</v>
          </cell>
          <cell r="CX271">
            <v>6.3970000000000002</v>
          </cell>
          <cell r="CY271">
            <v>40158</v>
          </cell>
          <cell r="CZ271">
            <v>114.75</v>
          </cell>
          <cell r="DA271">
            <v>5.3330000000000002</v>
          </cell>
          <cell r="DB271">
            <v>5.3330000000000002</v>
          </cell>
        </row>
        <row r="272">
          <cell r="D272">
            <v>40159</v>
          </cell>
          <cell r="E272" t="str">
            <v>#N/A N.A.</v>
          </cell>
          <cell r="F272" t="str">
            <v>#N/A N.A.</v>
          </cell>
          <cell r="G272" t="str">
            <v>#N/A N.A.</v>
          </cell>
          <cell r="H272">
            <v>40159</v>
          </cell>
          <cell r="I272" t="str">
            <v>#N/A N.A.</v>
          </cell>
          <cell r="J272" t="str">
            <v>#N/A N.A.</v>
          </cell>
          <cell r="K272" t="str">
            <v>#N/A N.A.</v>
          </cell>
          <cell r="L272">
            <v>40159</v>
          </cell>
          <cell r="M272" t="str">
            <v>#N/A N.A.</v>
          </cell>
          <cell r="N272" t="str">
            <v>#N/A N.A.</v>
          </cell>
          <cell r="O272" t="str">
            <v>#N/A N.A.</v>
          </cell>
          <cell r="P272">
            <v>40159</v>
          </cell>
          <cell r="Q272">
            <v>100.125</v>
          </cell>
          <cell r="R272">
            <v>-33.58</v>
          </cell>
          <cell r="S272">
            <v>52.280999999999999</v>
          </cell>
          <cell r="T272">
            <v>40159</v>
          </cell>
          <cell r="U272">
            <v>101.6281</v>
          </cell>
          <cell r="V272">
            <v>5.1589999999999998</v>
          </cell>
          <cell r="W272">
            <v>5.2089999999999996</v>
          </cell>
          <cell r="X272">
            <v>40159</v>
          </cell>
          <cell r="Y272">
            <v>105</v>
          </cell>
          <cell r="Z272">
            <v>1.556</v>
          </cell>
          <cell r="AA272">
            <v>1.556</v>
          </cell>
          <cell r="AB272">
            <v>40159</v>
          </cell>
          <cell r="AC272">
            <v>107.67400000000001</v>
          </cell>
          <cell r="AD272">
            <v>3.7039999999999997</v>
          </cell>
          <cell r="AE272">
            <v>3.827</v>
          </cell>
          <cell r="AF272">
            <v>40159</v>
          </cell>
          <cell r="AG272">
            <v>112.575</v>
          </cell>
          <cell r="AH272">
            <v>2.5590000000000002</v>
          </cell>
          <cell r="AI272">
            <v>2.6379999999999999</v>
          </cell>
          <cell r="AJ272">
            <v>40159</v>
          </cell>
          <cell r="AK272">
            <v>115.6</v>
          </cell>
          <cell r="AL272">
            <v>2.351</v>
          </cell>
          <cell r="AM272">
            <v>2.351</v>
          </cell>
          <cell r="AN272">
            <v>40159</v>
          </cell>
          <cell r="AO272">
            <v>122.75</v>
          </cell>
          <cell r="AP272">
            <v>2.9660000000000002</v>
          </cell>
          <cell r="AQ272">
            <v>2.9660000000000002</v>
          </cell>
          <cell r="AU272">
            <v>40159</v>
          </cell>
          <cell r="AV272">
            <v>118.75</v>
          </cell>
          <cell r="AW272">
            <v>4.0789999999999997</v>
          </cell>
          <cell r="AX272">
            <v>4.0789999999999997</v>
          </cell>
          <cell r="AY272">
            <v>40159</v>
          </cell>
          <cell r="AZ272">
            <v>124.855</v>
          </cell>
          <cell r="BA272">
            <v>6.7119999999999997</v>
          </cell>
          <cell r="BB272">
            <v>6.7240000000000002</v>
          </cell>
          <cell r="BC272">
            <v>40159</v>
          </cell>
          <cell r="BD272">
            <v>99</v>
          </cell>
          <cell r="BE272">
            <v>2.2330000000000001</v>
          </cell>
          <cell r="BF272">
            <v>2.2330000000000001</v>
          </cell>
          <cell r="BG272">
            <v>40159</v>
          </cell>
          <cell r="BH272">
            <v>117.61799999999999</v>
          </cell>
          <cell r="BI272">
            <v>5.3090000000000002</v>
          </cell>
          <cell r="BJ272">
            <v>5.3959999999999999</v>
          </cell>
          <cell r="BO272">
            <v>40159</v>
          </cell>
          <cell r="BP272">
            <v>123.57</v>
          </cell>
          <cell r="BQ272">
            <v>4.5880000000000001</v>
          </cell>
          <cell r="BR272">
            <v>4.5880000000000001</v>
          </cell>
          <cell r="BS272">
            <v>40159</v>
          </cell>
          <cell r="BT272">
            <v>114.75</v>
          </cell>
          <cell r="BU272">
            <v>4.8929999999999998</v>
          </cell>
          <cell r="BV272">
            <v>4.8929999999999998</v>
          </cell>
          <cell r="BW272">
            <v>40159</v>
          </cell>
          <cell r="BX272">
            <v>146.25</v>
          </cell>
          <cell r="BY272">
            <v>5.7009999999999996</v>
          </cell>
          <cell r="BZ272">
            <v>5.7009999999999996</v>
          </cell>
          <cell r="CA272">
            <v>40159</v>
          </cell>
          <cell r="CB272">
            <v>120.5</v>
          </cell>
          <cell r="CC272">
            <v>5.9829999999999997</v>
          </cell>
          <cell r="CD272">
            <v>5.9829999999999997</v>
          </cell>
          <cell r="CE272">
            <v>40159</v>
          </cell>
          <cell r="CF272">
            <v>120.328</v>
          </cell>
          <cell r="CG272">
            <v>6.4039999999999999</v>
          </cell>
          <cell r="CH272">
            <v>6.4470000000000001</v>
          </cell>
          <cell r="CI272">
            <v>40159</v>
          </cell>
          <cell r="CJ272">
            <v>92.790999999999997</v>
          </cell>
          <cell r="CK272">
            <v>10.765000000000001</v>
          </cell>
          <cell r="CL272">
            <v>10.798</v>
          </cell>
          <cell r="CM272">
            <v>40159</v>
          </cell>
          <cell r="CN272">
            <v>160.98400000000001</v>
          </cell>
          <cell r="CO272">
            <v>6.2119999999999997</v>
          </cell>
          <cell r="CP272">
            <v>6.2119999999999997</v>
          </cell>
          <cell r="CQ272">
            <v>40159</v>
          </cell>
          <cell r="CR272">
            <v>146.5</v>
          </cell>
          <cell r="CS272">
            <v>6.4690000000000003</v>
          </cell>
          <cell r="CT272">
            <v>6.4690000000000003</v>
          </cell>
          <cell r="CU272">
            <v>40159</v>
          </cell>
          <cell r="CV272">
            <v>112.98</v>
          </cell>
          <cell r="CW272">
            <v>6.3710000000000004</v>
          </cell>
          <cell r="CX272">
            <v>6.3970000000000002</v>
          </cell>
          <cell r="CY272">
            <v>40159</v>
          </cell>
          <cell r="CZ272">
            <v>114.75</v>
          </cell>
          <cell r="DA272">
            <v>5.3330000000000002</v>
          </cell>
          <cell r="DB272">
            <v>5.3330000000000002</v>
          </cell>
        </row>
        <row r="273">
          <cell r="D273">
            <v>40160</v>
          </cell>
          <cell r="E273" t="str">
            <v>#N/A N.A.</v>
          </cell>
          <cell r="F273" t="str">
            <v>#N/A N.A.</v>
          </cell>
          <cell r="G273" t="str">
            <v>#N/A N.A.</v>
          </cell>
          <cell r="H273">
            <v>40160</v>
          </cell>
          <cell r="I273" t="str">
            <v>#N/A N.A.</v>
          </cell>
          <cell r="J273" t="str">
            <v>#N/A N.A.</v>
          </cell>
          <cell r="K273" t="str">
            <v>#N/A N.A.</v>
          </cell>
          <cell r="L273">
            <v>40160</v>
          </cell>
          <cell r="M273" t="str">
            <v>#N/A N.A.</v>
          </cell>
          <cell r="N273" t="str">
            <v>#N/A N.A.</v>
          </cell>
          <cell r="O273" t="str">
            <v>#N/A N.A.</v>
          </cell>
          <cell r="P273">
            <v>40160</v>
          </cell>
          <cell r="Q273">
            <v>100.125</v>
          </cell>
          <cell r="R273">
            <v>-33.58</v>
          </cell>
          <cell r="S273">
            <v>52.280999999999999</v>
          </cell>
          <cell r="T273">
            <v>40160</v>
          </cell>
          <cell r="U273">
            <v>101.6281</v>
          </cell>
          <cell r="V273">
            <v>5.1589999999999998</v>
          </cell>
          <cell r="W273">
            <v>5.2089999999999996</v>
          </cell>
          <cell r="X273">
            <v>40160</v>
          </cell>
          <cell r="Y273">
            <v>105</v>
          </cell>
          <cell r="Z273">
            <v>1.556</v>
          </cell>
          <cell r="AA273">
            <v>1.556</v>
          </cell>
          <cell r="AB273">
            <v>40160</v>
          </cell>
          <cell r="AC273">
            <v>107.67400000000001</v>
          </cell>
          <cell r="AD273">
            <v>3.7039999999999997</v>
          </cell>
          <cell r="AE273">
            <v>3.827</v>
          </cell>
          <cell r="AF273">
            <v>40160</v>
          </cell>
          <cell r="AG273">
            <v>112.575</v>
          </cell>
          <cell r="AH273">
            <v>2.5590000000000002</v>
          </cell>
          <cell r="AI273">
            <v>2.6379999999999999</v>
          </cell>
          <cell r="AJ273">
            <v>40160</v>
          </cell>
          <cell r="AK273">
            <v>115.6</v>
          </cell>
          <cell r="AL273">
            <v>2.351</v>
          </cell>
          <cell r="AM273">
            <v>2.351</v>
          </cell>
          <cell r="AN273">
            <v>40160</v>
          </cell>
          <cell r="AO273">
            <v>122.75</v>
          </cell>
          <cell r="AP273">
            <v>2.9660000000000002</v>
          </cell>
          <cell r="AQ273">
            <v>2.9660000000000002</v>
          </cell>
          <cell r="AU273">
            <v>40160</v>
          </cell>
          <cell r="AV273">
            <v>118.75</v>
          </cell>
          <cell r="AW273">
            <v>4.0789999999999997</v>
          </cell>
          <cell r="AX273">
            <v>4.0789999999999997</v>
          </cell>
          <cell r="AY273">
            <v>40160</v>
          </cell>
          <cell r="AZ273">
            <v>124.855</v>
          </cell>
          <cell r="BA273">
            <v>6.7119999999999997</v>
          </cell>
          <cell r="BB273">
            <v>6.7240000000000002</v>
          </cell>
          <cell r="BC273">
            <v>40160</v>
          </cell>
          <cell r="BD273">
            <v>99</v>
          </cell>
          <cell r="BE273">
            <v>2.2330000000000001</v>
          </cell>
          <cell r="BF273">
            <v>2.2330000000000001</v>
          </cell>
          <cell r="BG273">
            <v>40160</v>
          </cell>
          <cell r="BH273">
            <v>117.61799999999999</v>
          </cell>
          <cell r="BI273">
            <v>5.3090000000000002</v>
          </cell>
          <cell r="BJ273">
            <v>5.3959999999999999</v>
          </cell>
          <cell r="BO273">
            <v>40160</v>
          </cell>
          <cell r="BP273">
            <v>123.57</v>
          </cell>
          <cell r="BQ273">
            <v>4.5880000000000001</v>
          </cell>
          <cell r="BR273">
            <v>4.5880000000000001</v>
          </cell>
          <cell r="BS273">
            <v>40160</v>
          </cell>
          <cell r="BT273">
            <v>114.75</v>
          </cell>
          <cell r="BU273">
            <v>4.8929999999999998</v>
          </cell>
          <cell r="BV273">
            <v>4.8929999999999998</v>
          </cell>
          <cell r="BW273">
            <v>40160</v>
          </cell>
          <cell r="BX273">
            <v>146.25</v>
          </cell>
          <cell r="BY273">
            <v>5.7009999999999996</v>
          </cell>
          <cell r="BZ273">
            <v>5.7009999999999996</v>
          </cell>
          <cell r="CA273">
            <v>40160</v>
          </cell>
          <cell r="CB273">
            <v>120.5</v>
          </cell>
          <cell r="CC273">
            <v>5.9829999999999997</v>
          </cell>
          <cell r="CD273">
            <v>5.9829999999999997</v>
          </cell>
          <cell r="CE273">
            <v>40160</v>
          </cell>
          <cell r="CF273">
            <v>120.328</v>
          </cell>
          <cell r="CG273">
            <v>6.4039999999999999</v>
          </cell>
          <cell r="CH273">
            <v>6.4470000000000001</v>
          </cell>
          <cell r="CI273">
            <v>40160</v>
          </cell>
          <cell r="CJ273">
            <v>92.790999999999997</v>
          </cell>
          <cell r="CK273">
            <v>10.765000000000001</v>
          </cell>
          <cell r="CL273">
            <v>10.798</v>
          </cell>
          <cell r="CM273">
            <v>40160</v>
          </cell>
          <cell r="CN273">
            <v>160.98400000000001</v>
          </cell>
          <cell r="CO273">
            <v>6.2119999999999997</v>
          </cell>
          <cell r="CP273">
            <v>6.2119999999999997</v>
          </cell>
          <cell r="CQ273">
            <v>40160</v>
          </cell>
          <cell r="CR273">
            <v>146.5</v>
          </cell>
          <cell r="CS273">
            <v>6.4690000000000003</v>
          </cell>
          <cell r="CT273">
            <v>6.4690000000000003</v>
          </cell>
          <cell r="CU273">
            <v>40160</v>
          </cell>
          <cell r="CV273">
            <v>112.98</v>
          </cell>
          <cell r="CW273">
            <v>6.3710000000000004</v>
          </cell>
          <cell r="CX273">
            <v>6.3970000000000002</v>
          </cell>
          <cell r="CY273">
            <v>40160</v>
          </cell>
          <cell r="CZ273">
            <v>114.75</v>
          </cell>
          <cell r="DA273">
            <v>5.3330000000000002</v>
          </cell>
          <cell r="DB273">
            <v>5.3330000000000002</v>
          </cell>
        </row>
        <row r="274">
          <cell r="D274">
            <v>40161</v>
          </cell>
          <cell r="E274" t="str">
            <v>#N/A N.A.</v>
          </cell>
          <cell r="F274" t="str">
            <v>#N/A N.A.</v>
          </cell>
          <cell r="G274" t="str">
            <v>#N/A N.A.</v>
          </cell>
          <cell r="H274">
            <v>40161</v>
          </cell>
          <cell r="I274" t="str">
            <v>#N/A N.A.</v>
          </cell>
          <cell r="J274" t="str">
            <v>#N/A N.A.</v>
          </cell>
          <cell r="K274" t="str">
            <v>#N/A N.A.</v>
          </cell>
          <cell r="L274">
            <v>40161</v>
          </cell>
          <cell r="M274" t="str">
            <v>#N/A N.A.</v>
          </cell>
          <cell r="N274" t="str">
            <v>#N/A N.A.</v>
          </cell>
          <cell r="O274" t="str">
            <v>#N/A N.A.</v>
          </cell>
          <cell r="P274">
            <v>40161</v>
          </cell>
          <cell r="Q274">
            <v>100.125</v>
          </cell>
          <cell r="R274">
            <v>-33.58</v>
          </cell>
          <cell r="S274">
            <v>52.280999999999999</v>
          </cell>
          <cell r="T274">
            <v>40161</v>
          </cell>
          <cell r="U274">
            <v>101.6281</v>
          </cell>
          <cell r="V274">
            <v>5.1589999999999998</v>
          </cell>
          <cell r="W274">
            <v>5.2089999999999996</v>
          </cell>
          <cell r="X274">
            <v>40161</v>
          </cell>
          <cell r="Y274">
            <v>105</v>
          </cell>
          <cell r="Z274">
            <v>1.514</v>
          </cell>
          <cell r="AA274">
            <v>1.514</v>
          </cell>
          <cell r="AB274">
            <v>40161</v>
          </cell>
          <cell r="AC274">
            <v>107.7</v>
          </cell>
          <cell r="AD274">
            <v>3.673</v>
          </cell>
          <cell r="AE274">
            <v>3.7949999999999999</v>
          </cell>
          <cell r="AF274">
            <v>40161</v>
          </cell>
          <cell r="AG274">
            <v>112.431</v>
          </cell>
          <cell r="AH274">
            <v>2.6349999999999998</v>
          </cell>
          <cell r="AI274">
            <v>2.7560000000000002</v>
          </cell>
          <cell r="AJ274">
            <v>40161</v>
          </cell>
          <cell r="AK274">
            <v>115.375</v>
          </cell>
          <cell r="AL274">
            <v>2.4420000000000002</v>
          </cell>
          <cell r="AM274">
            <v>2.4420000000000002</v>
          </cell>
          <cell r="AN274">
            <v>40161</v>
          </cell>
          <cell r="AO274">
            <v>122.4</v>
          </cell>
          <cell r="AP274">
            <v>3.0659999999999998</v>
          </cell>
          <cell r="AQ274">
            <v>3.0659999999999998</v>
          </cell>
          <cell r="AU274">
            <v>40161</v>
          </cell>
          <cell r="AV274">
            <v>118</v>
          </cell>
          <cell r="AW274">
            <v>4.2279999999999998</v>
          </cell>
          <cell r="AX274">
            <v>4.2279999999999998</v>
          </cell>
          <cell r="AY274">
            <v>40161</v>
          </cell>
          <cell r="AZ274">
            <v>124.855</v>
          </cell>
          <cell r="BA274">
            <v>6.7119999999999997</v>
          </cell>
          <cell r="BB274">
            <v>6.7240000000000002</v>
          </cell>
          <cell r="BC274">
            <v>40161</v>
          </cell>
          <cell r="BD274">
            <v>100</v>
          </cell>
          <cell r="BE274">
            <v>2.0550000000000002</v>
          </cell>
          <cell r="BF274">
            <v>2.0550000000000002</v>
          </cell>
          <cell r="BG274">
            <v>40161</v>
          </cell>
          <cell r="BH274">
            <v>117.61799999999999</v>
          </cell>
          <cell r="BI274">
            <v>5.3079999999999998</v>
          </cell>
          <cell r="BJ274">
            <v>5.3949999999999996</v>
          </cell>
          <cell r="BO274">
            <v>40161</v>
          </cell>
          <cell r="BP274">
            <v>123.413</v>
          </cell>
          <cell r="BQ274">
            <v>4.6109999999999998</v>
          </cell>
          <cell r="BR274">
            <v>4.6109999999999998</v>
          </cell>
          <cell r="BS274">
            <v>40161</v>
          </cell>
          <cell r="BT274">
            <v>114</v>
          </cell>
          <cell r="BU274">
            <v>5.0090000000000003</v>
          </cell>
          <cell r="BV274">
            <v>5.0090000000000003</v>
          </cell>
          <cell r="BW274">
            <v>40161</v>
          </cell>
          <cell r="BX274">
            <v>146</v>
          </cell>
          <cell r="BY274">
            <v>5.726</v>
          </cell>
          <cell r="BZ274">
            <v>5.726</v>
          </cell>
          <cell r="CA274">
            <v>40161</v>
          </cell>
          <cell r="CB274">
            <v>120.5</v>
          </cell>
          <cell r="CC274">
            <v>5.9829999999999997</v>
          </cell>
          <cell r="CD274">
            <v>5.9829999999999997</v>
          </cell>
          <cell r="CE274">
            <v>40161</v>
          </cell>
          <cell r="CF274">
            <v>120.328</v>
          </cell>
          <cell r="CG274">
            <v>6.4039999999999999</v>
          </cell>
          <cell r="CH274">
            <v>6.4470000000000001</v>
          </cell>
          <cell r="CI274">
            <v>40161</v>
          </cell>
          <cell r="CJ274">
            <v>92.790999999999997</v>
          </cell>
          <cell r="CK274">
            <v>10.765000000000001</v>
          </cell>
          <cell r="CL274">
            <v>10.798</v>
          </cell>
          <cell r="CM274">
            <v>40161</v>
          </cell>
          <cell r="CN274">
            <v>161.30600000000001</v>
          </cell>
          <cell r="CO274">
            <v>6.1909999999999998</v>
          </cell>
          <cell r="CP274">
            <v>6.1909999999999998</v>
          </cell>
          <cell r="CQ274">
            <v>40161</v>
          </cell>
          <cell r="CR274">
            <v>146</v>
          </cell>
          <cell r="CS274">
            <v>6.5010000000000003</v>
          </cell>
          <cell r="CT274">
            <v>6.5010000000000003</v>
          </cell>
          <cell r="CU274">
            <v>40161</v>
          </cell>
          <cell r="CV274">
            <v>112.476</v>
          </cell>
          <cell r="CW274">
            <v>6.4059999999999997</v>
          </cell>
          <cell r="CX274">
            <v>6.415</v>
          </cell>
          <cell r="CY274">
            <v>40161</v>
          </cell>
          <cell r="CZ274">
            <v>114.6</v>
          </cell>
          <cell r="DA274">
            <v>5.3520000000000003</v>
          </cell>
          <cell r="DB274">
            <v>5.3520000000000003</v>
          </cell>
        </row>
        <row r="275">
          <cell r="D275">
            <v>40162</v>
          </cell>
          <cell r="E275" t="str">
            <v>#N/A N.A.</v>
          </cell>
          <cell r="F275" t="str">
            <v>#N/A N.A.</v>
          </cell>
          <cell r="G275" t="str">
            <v>#N/A N.A.</v>
          </cell>
          <cell r="H275">
            <v>40162</v>
          </cell>
          <cell r="I275" t="str">
            <v>#N/A N.A.</v>
          </cell>
          <cell r="J275" t="str">
            <v>#N/A N.A.</v>
          </cell>
          <cell r="K275" t="str">
            <v>#N/A N.A.</v>
          </cell>
          <cell r="L275">
            <v>40162</v>
          </cell>
          <cell r="M275" t="str">
            <v>#N/A N.A.</v>
          </cell>
          <cell r="N275" t="str">
            <v>#N/A N.A.</v>
          </cell>
          <cell r="O275" t="str">
            <v>#N/A N.A.</v>
          </cell>
          <cell r="P275">
            <v>40162</v>
          </cell>
          <cell r="Q275">
            <v>100.125</v>
          </cell>
          <cell r="R275">
            <v>-33.58</v>
          </cell>
          <cell r="S275">
            <v>52.280999999999999</v>
          </cell>
          <cell r="T275">
            <v>40162</v>
          </cell>
          <cell r="U275">
            <v>101.6281</v>
          </cell>
          <cell r="V275">
            <v>5.1589999999999998</v>
          </cell>
          <cell r="W275">
            <v>5.2089999999999996</v>
          </cell>
          <cell r="X275">
            <v>40162</v>
          </cell>
          <cell r="Y275">
            <v>105</v>
          </cell>
          <cell r="Z275">
            <v>1.4710000000000001</v>
          </cell>
          <cell r="AA275">
            <v>1.4710000000000001</v>
          </cell>
          <cell r="AB275">
            <v>40162</v>
          </cell>
          <cell r="AC275">
            <v>107.706</v>
          </cell>
          <cell r="AD275">
            <v>3.6560000000000001</v>
          </cell>
          <cell r="AE275">
            <v>3.7789999999999999</v>
          </cell>
          <cell r="AF275">
            <v>40162</v>
          </cell>
          <cell r="AG275">
            <v>112.633</v>
          </cell>
          <cell r="AH275">
            <v>2.492</v>
          </cell>
          <cell r="AI275">
            <v>2.5709999999999997</v>
          </cell>
          <cell r="AJ275">
            <v>40162</v>
          </cell>
          <cell r="AK275">
            <v>115.25</v>
          </cell>
          <cell r="AL275">
            <v>2.4889999999999999</v>
          </cell>
          <cell r="AM275">
            <v>2.4889999999999999</v>
          </cell>
          <cell r="AN275">
            <v>40162</v>
          </cell>
          <cell r="AO275">
            <v>122.5</v>
          </cell>
          <cell r="AP275">
            <v>3.03</v>
          </cell>
          <cell r="AQ275">
            <v>3.03</v>
          </cell>
          <cell r="AU275">
            <v>40162</v>
          </cell>
          <cell r="AV275">
            <v>118.5</v>
          </cell>
          <cell r="AW275">
            <v>4.125</v>
          </cell>
          <cell r="AX275">
            <v>4.125</v>
          </cell>
          <cell r="AY275">
            <v>40162</v>
          </cell>
          <cell r="AZ275">
            <v>124.855</v>
          </cell>
          <cell r="BA275">
            <v>6.7119999999999997</v>
          </cell>
          <cell r="BB275">
            <v>6.7240000000000002</v>
          </cell>
          <cell r="BC275">
            <v>40162</v>
          </cell>
          <cell r="BD275">
            <v>98</v>
          </cell>
          <cell r="BE275">
            <v>2.4140000000000001</v>
          </cell>
          <cell r="BF275">
            <v>2.4140000000000001</v>
          </cell>
          <cell r="BG275">
            <v>40162</v>
          </cell>
          <cell r="BH275">
            <v>117.536</v>
          </cell>
          <cell r="BI275">
            <v>5.3209999999999997</v>
          </cell>
          <cell r="BJ275">
            <v>5.4080000000000004</v>
          </cell>
          <cell r="BO275">
            <v>40162</v>
          </cell>
          <cell r="BP275">
            <v>123.285</v>
          </cell>
          <cell r="BQ275">
            <v>4.6289999999999996</v>
          </cell>
          <cell r="BR275">
            <v>4.6289999999999996</v>
          </cell>
          <cell r="BS275">
            <v>40162</v>
          </cell>
          <cell r="BT275">
            <v>113.6</v>
          </cell>
          <cell r="BU275">
            <v>5.0709999999999997</v>
          </cell>
          <cell r="BV275">
            <v>5.0709999999999997</v>
          </cell>
          <cell r="BW275">
            <v>40162</v>
          </cell>
          <cell r="BX275">
            <v>145.5</v>
          </cell>
          <cell r="BY275">
            <v>5.7759999999999998</v>
          </cell>
          <cell r="BZ275">
            <v>5.7759999999999998</v>
          </cell>
          <cell r="CA275">
            <v>40162</v>
          </cell>
          <cell r="CB275">
            <v>119</v>
          </cell>
          <cell r="CC275">
            <v>6.1219999999999999</v>
          </cell>
          <cell r="CD275">
            <v>6.1219999999999999</v>
          </cell>
          <cell r="CE275">
            <v>40162</v>
          </cell>
          <cell r="CF275">
            <v>119.38</v>
          </cell>
          <cell r="CG275">
            <v>6.4850000000000003</v>
          </cell>
          <cell r="CH275">
            <v>6.5280000000000005</v>
          </cell>
          <cell r="CI275">
            <v>40162</v>
          </cell>
          <cell r="CJ275">
            <v>92.790999999999997</v>
          </cell>
          <cell r="CK275">
            <v>10.765000000000001</v>
          </cell>
          <cell r="CL275">
            <v>10.798</v>
          </cell>
          <cell r="CM275">
            <v>40162</v>
          </cell>
          <cell r="CN275">
            <v>162.12200000000001</v>
          </cell>
          <cell r="CO275">
            <v>6.1379999999999999</v>
          </cell>
          <cell r="CP275">
            <v>6.1379999999999999</v>
          </cell>
          <cell r="CQ275">
            <v>40162</v>
          </cell>
          <cell r="CR275">
            <v>144</v>
          </cell>
          <cell r="CS275">
            <v>6.6269999999999998</v>
          </cell>
          <cell r="CT275">
            <v>6.6269999999999998</v>
          </cell>
          <cell r="CU275">
            <v>40162</v>
          </cell>
          <cell r="CV275">
            <v>111.65300000000001</v>
          </cell>
          <cell r="CW275">
            <v>6.4649999999999999</v>
          </cell>
          <cell r="CX275">
            <v>6.4879999999999995</v>
          </cell>
          <cell r="CY275">
            <v>40162</v>
          </cell>
          <cell r="CZ275">
            <v>113.5</v>
          </cell>
          <cell r="DA275">
            <v>5.492</v>
          </cell>
          <cell r="DB275">
            <v>5.492</v>
          </cell>
        </row>
        <row r="276">
          <cell r="D276">
            <v>40163</v>
          </cell>
          <cell r="E276" t="str">
            <v>#N/A N.A.</v>
          </cell>
          <cell r="F276" t="str">
            <v>#N/A N.A.</v>
          </cell>
          <cell r="G276" t="str">
            <v>#N/A N.A.</v>
          </cell>
          <cell r="H276">
            <v>40163</v>
          </cell>
          <cell r="I276" t="str">
            <v>#N/A N.A.</v>
          </cell>
          <cell r="J276" t="str">
            <v>#N/A N.A.</v>
          </cell>
          <cell r="K276" t="str">
            <v>#N/A N.A.</v>
          </cell>
          <cell r="L276">
            <v>40163</v>
          </cell>
          <cell r="M276" t="str">
            <v>#N/A N.A.</v>
          </cell>
          <cell r="N276" t="str">
            <v>#N/A N.A.</v>
          </cell>
          <cell r="O276" t="str">
            <v>#N/A N.A.</v>
          </cell>
          <cell r="P276">
            <v>40163</v>
          </cell>
          <cell r="Q276">
            <v>100.125</v>
          </cell>
          <cell r="R276">
            <v>-33.58</v>
          </cell>
          <cell r="S276">
            <v>52.280999999999999</v>
          </cell>
          <cell r="T276">
            <v>40163</v>
          </cell>
          <cell r="U276">
            <v>101.6281</v>
          </cell>
          <cell r="V276">
            <v>5.1589999999999998</v>
          </cell>
          <cell r="W276">
            <v>5.2089999999999996</v>
          </cell>
          <cell r="X276">
            <v>40163</v>
          </cell>
          <cell r="Y276">
            <v>105</v>
          </cell>
          <cell r="Z276">
            <v>1.3420000000000001</v>
          </cell>
          <cell r="AA276">
            <v>1.3420000000000001</v>
          </cell>
          <cell r="AB276">
            <v>40163</v>
          </cell>
          <cell r="AC276">
            <v>107.708</v>
          </cell>
          <cell r="AD276">
            <v>3.6189999999999998</v>
          </cell>
          <cell r="AE276">
            <v>3.7410000000000001</v>
          </cell>
          <cell r="AF276">
            <v>40163</v>
          </cell>
          <cell r="AG276">
            <v>112.42700000000001</v>
          </cell>
          <cell r="AH276">
            <v>2.5789999999999997</v>
          </cell>
          <cell r="AI276">
            <v>2.6589999999999998</v>
          </cell>
          <cell r="AJ276">
            <v>40163</v>
          </cell>
          <cell r="AK276">
            <v>115</v>
          </cell>
          <cell r="AL276">
            <v>2.5760000000000001</v>
          </cell>
          <cell r="AM276">
            <v>2.5760000000000001</v>
          </cell>
          <cell r="AN276">
            <v>40163</v>
          </cell>
          <cell r="AO276">
            <v>121.5</v>
          </cell>
          <cell r="AP276">
            <v>3.3170000000000002</v>
          </cell>
          <cell r="AQ276">
            <v>3.3170000000000002</v>
          </cell>
          <cell r="AU276">
            <v>40163</v>
          </cell>
          <cell r="AV276">
            <v>117.75</v>
          </cell>
          <cell r="AW276">
            <v>4.2720000000000002</v>
          </cell>
          <cell r="AX276">
            <v>4.2720000000000002</v>
          </cell>
          <cell r="AY276">
            <v>40163</v>
          </cell>
          <cell r="AZ276">
            <v>124.855</v>
          </cell>
          <cell r="BA276">
            <v>6.7119999999999997</v>
          </cell>
          <cell r="BB276">
            <v>6.7240000000000002</v>
          </cell>
          <cell r="BC276">
            <v>40163</v>
          </cell>
          <cell r="BD276">
            <v>97</v>
          </cell>
          <cell r="BE276">
            <v>2.597</v>
          </cell>
          <cell r="BF276">
            <v>2.597</v>
          </cell>
          <cell r="BG276">
            <v>40163</v>
          </cell>
          <cell r="BH276">
            <v>117.51600000000001</v>
          </cell>
          <cell r="BI276">
            <v>5.3209999999999997</v>
          </cell>
          <cell r="BJ276">
            <v>5.4080000000000004</v>
          </cell>
          <cell r="BO276">
            <v>40163</v>
          </cell>
          <cell r="BP276">
            <v>122.95</v>
          </cell>
          <cell r="BQ276">
            <v>4.6760000000000002</v>
          </cell>
          <cell r="BR276">
            <v>4.6760000000000002</v>
          </cell>
          <cell r="BS276">
            <v>40163</v>
          </cell>
          <cell r="BT276">
            <v>113.45</v>
          </cell>
          <cell r="BU276">
            <v>5.093</v>
          </cell>
          <cell r="BV276">
            <v>5.093</v>
          </cell>
          <cell r="BW276">
            <v>40163</v>
          </cell>
          <cell r="BX276">
            <v>145</v>
          </cell>
          <cell r="BY276">
            <v>5.8250000000000002</v>
          </cell>
          <cell r="BZ276">
            <v>5.8250000000000002</v>
          </cell>
          <cell r="CA276">
            <v>40163</v>
          </cell>
          <cell r="CB276">
            <v>118.75</v>
          </cell>
          <cell r="CC276">
            <v>6.1449999999999996</v>
          </cell>
          <cell r="CD276">
            <v>6.1449999999999996</v>
          </cell>
          <cell r="CE276">
            <v>40163</v>
          </cell>
          <cell r="CF276">
            <v>118.709</v>
          </cell>
          <cell r="CG276">
            <v>6.5430000000000001</v>
          </cell>
          <cell r="CH276">
            <v>6.5860000000000003</v>
          </cell>
          <cell r="CI276">
            <v>40163</v>
          </cell>
          <cell r="CJ276">
            <v>92.790999999999997</v>
          </cell>
          <cell r="CK276">
            <v>10.765000000000001</v>
          </cell>
          <cell r="CL276">
            <v>10.798</v>
          </cell>
          <cell r="CM276">
            <v>40163</v>
          </cell>
          <cell r="CN276">
            <v>161.203</v>
          </cell>
          <cell r="CO276">
            <v>6.1959999999999997</v>
          </cell>
          <cell r="CP276">
            <v>6.1959999999999997</v>
          </cell>
          <cell r="CQ276">
            <v>40163</v>
          </cell>
          <cell r="CR276">
            <v>141</v>
          </cell>
          <cell r="CS276">
            <v>6.8230000000000004</v>
          </cell>
          <cell r="CT276">
            <v>6.8230000000000004</v>
          </cell>
          <cell r="CU276">
            <v>40163</v>
          </cell>
          <cell r="CV276">
            <v>110.22</v>
          </cell>
          <cell r="CW276">
            <v>6.5679999999999996</v>
          </cell>
          <cell r="CX276">
            <v>6.5780000000000003</v>
          </cell>
          <cell r="CY276">
            <v>40163</v>
          </cell>
          <cell r="CZ276">
            <v>113.6</v>
          </cell>
          <cell r="DA276">
            <v>5.4779999999999998</v>
          </cell>
          <cell r="DB276">
            <v>5.4779999999999998</v>
          </cell>
        </row>
        <row r="277">
          <cell r="D277">
            <v>40164</v>
          </cell>
          <cell r="E277" t="str">
            <v>#N/A N.A.</v>
          </cell>
          <cell r="F277" t="str">
            <v>#N/A N.A.</v>
          </cell>
          <cell r="G277" t="str">
            <v>#N/A N.A.</v>
          </cell>
          <cell r="H277">
            <v>40164</v>
          </cell>
          <cell r="I277" t="str">
            <v>#N/A N.A.</v>
          </cell>
          <cell r="J277" t="str">
            <v>#N/A N.A.</v>
          </cell>
          <cell r="K277" t="str">
            <v>#N/A N.A.</v>
          </cell>
          <cell r="L277">
            <v>40164</v>
          </cell>
          <cell r="M277" t="str">
            <v>#N/A N.A.</v>
          </cell>
          <cell r="N277" t="str">
            <v>#N/A N.A.</v>
          </cell>
          <cell r="O277" t="str">
            <v>#N/A N.A.</v>
          </cell>
          <cell r="P277">
            <v>40164</v>
          </cell>
          <cell r="Q277">
            <v>100.125</v>
          </cell>
          <cell r="R277">
            <v>-33.58</v>
          </cell>
          <cell r="S277">
            <v>52.280999999999999</v>
          </cell>
          <cell r="T277">
            <v>40164</v>
          </cell>
          <cell r="U277">
            <v>101.6281</v>
          </cell>
          <cell r="V277">
            <v>5.1589999999999998</v>
          </cell>
          <cell r="W277">
            <v>5.2089999999999996</v>
          </cell>
          <cell r="X277">
            <v>40164</v>
          </cell>
          <cell r="Y277">
            <v>105</v>
          </cell>
          <cell r="Z277">
            <v>1.298</v>
          </cell>
          <cell r="AA277">
            <v>1.298</v>
          </cell>
          <cell r="AB277">
            <v>40164</v>
          </cell>
          <cell r="AC277">
            <v>107.316</v>
          </cell>
          <cell r="AD277">
            <v>3.9020000000000001</v>
          </cell>
          <cell r="AE277">
            <v>4.0259999999999998</v>
          </cell>
          <cell r="AF277">
            <v>40164</v>
          </cell>
          <cell r="AG277">
            <v>112.193</v>
          </cell>
          <cell r="AH277">
            <v>2.7149999999999999</v>
          </cell>
          <cell r="AI277">
            <v>2.7949999999999999</v>
          </cell>
          <cell r="AJ277">
            <v>40164</v>
          </cell>
          <cell r="AK277">
            <v>114.9</v>
          </cell>
          <cell r="AL277">
            <v>2.6120000000000001</v>
          </cell>
          <cell r="AM277">
            <v>2.6120000000000001</v>
          </cell>
          <cell r="AN277">
            <v>40164</v>
          </cell>
          <cell r="AO277">
            <v>121</v>
          </cell>
          <cell r="AP277">
            <v>3.4649999999999999</v>
          </cell>
          <cell r="AQ277">
            <v>3.4649999999999999</v>
          </cell>
          <cell r="AU277">
            <v>40164</v>
          </cell>
          <cell r="AV277">
            <v>117.75</v>
          </cell>
          <cell r="AW277">
            <v>4.2699999999999996</v>
          </cell>
          <cell r="AX277">
            <v>4.2699999999999996</v>
          </cell>
          <cell r="AY277">
            <v>40164</v>
          </cell>
          <cell r="AZ277">
            <v>124.855</v>
          </cell>
          <cell r="BA277">
            <v>6.7119999999999997</v>
          </cell>
          <cell r="BB277">
            <v>6.7240000000000002</v>
          </cell>
          <cell r="BC277">
            <v>40164</v>
          </cell>
          <cell r="BD277">
            <v>96</v>
          </cell>
          <cell r="BE277">
            <v>2.782</v>
          </cell>
          <cell r="BF277">
            <v>2.782</v>
          </cell>
          <cell r="BG277">
            <v>40164</v>
          </cell>
          <cell r="BH277">
            <v>117.511</v>
          </cell>
          <cell r="BI277">
            <v>5.32</v>
          </cell>
          <cell r="BJ277">
            <v>5.4080000000000004</v>
          </cell>
          <cell r="BO277">
            <v>40164</v>
          </cell>
          <cell r="BP277">
            <v>122.694</v>
          </cell>
          <cell r="BQ277">
            <v>4.7140000000000004</v>
          </cell>
          <cell r="BR277">
            <v>4.7140000000000004</v>
          </cell>
          <cell r="BS277">
            <v>40164</v>
          </cell>
          <cell r="BT277">
            <v>113.65</v>
          </cell>
          <cell r="BU277">
            <v>5.0609999999999999</v>
          </cell>
          <cell r="BV277">
            <v>5.0609999999999999</v>
          </cell>
          <cell r="BW277">
            <v>40164</v>
          </cell>
          <cell r="BX277">
            <v>144.5</v>
          </cell>
          <cell r="BY277">
            <v>5.875</v>
          </cell>
          <cell r="BZ277">
            <v>5.875</v>
          </cell>
          <cell r="CA277">
            <v>40164</v>
          </cell>
          <cell r="CB277">
            <v>119.15</v>
          </cell>
          <cell r="CC277">
            <v>6.1070000000000002</v>
          </cell>
          <cell r="CD277">
            <v>6.1070000000000002</v>
          </cell>
          <cell r="CE277">
            <v>40164</v>
          </cell>
          <cell r="CF277">
            <v>118.842</v>
          </cell>
          <cell r="CG277">
            <v>6.5309999999999997</v>
          </cell>
          <cell r="CH277">
            <v>6.5739999999999998</v>
          </cell>
          <cell r="CI277">
            <v>40164</v>
          </cell>
          <cell r="CJ277">
            <v>92.790999999999997</v>
          </cell>
          <cell r="CK277">
            <v>10.765000000000001</v>
          </cell>
          <cell r="CL277">
            <v>10.798</v>
          </cell>
          <cell r="CM277">
            <v>40164</v>
          </cell>
          <cell r="CN277">
            <v>160.95099999999999</v>
          </cell>
          <cell r="CO277">
            <v>6.2119999999999997</v>
          </cell>
          <cell r="CP277">
            <v>6.2119999999999997</v>
          </cell>
          <cell r="CQ277">
            <v>40164</v>
          </cell>
          <cell r="CR277">
            <v>143</v>
          </cell>
          <cell r="CS277">
            <v>6.6909999999999998</v>
          </cell>
          <cell r="CT277">
            <v>6.6909999999999998</v>
          </cell>
          <cell r="CU277">
            <v>40164</v>
          </cell>
          <cell r="CV277">
            <v>111.014</v>
          </cell>
          <cell r="CW277">
            <v>6.5110000000000001</v>
          </cell>
          <cell r="CX277">
            <v>6.5380000000000003</v>
          </cell>
          <cell r="CY277">
            <v>40164</v>
          </cell>
          <cell r="CZ277">
            <v>114.25</v>
          </cell>
          <cell r="DA277">
            <v>5.3940000000000001</v>
          </cell>
          <cell r="DB277">
            <v>5.3940000000000001</v>
          </cell>
        </row>
        <row r="278">
          <cell r="D278">
            <v>40165</v>
          </cell>
          <cell r="E278" t="str">
            <v>#N/A N.A.</v>
          </cell>
          <cell r="F278" t="str">
            <v>#N/A N.A.</v>
          </cell>
          <cell r="G278" t="str">
            <v>#N/A N.A.</v>
          </cell>
          <cell r="H278">
            <v>40165</v>
          </cell>
          <cell r="I278" t="str">
            <v>#N/A N.A.</v>
          </cell>
          <cell r="J278" t="str">
            <v>#N/A N.A.</v>
          </cell>
          <cell r="K278" t="str">
            <v>#N/A N.A.</v>
          </cell>
          <cell r="L278">
            <v>40165</v>
          </cell>
          <cell r="M278" t="str">
            <v>#N/A N.A.</v>
          </cell>
          <cell r="N278" t="str">
            <v>#N/A N.A.</v>
          </cell>
          <cell r="O278" t="str">
            <v>#N/A N.A.</v>
          </cell>
          <cell r="P278">
            <v>40165</v>
          </cell>
          <cell r="Q278">
            <v>100.125</v>
          </cell>
          <cell r="R278">
            <v>-33.58</v>
          </cell>
          <cell r="S278">
            <v>52.280999999999999</v>
          </cell>
          <cell r="T278">
            <v>40165</v>
          </cell>
          <cell r="U278">
            <v>101.6281</v>
          </cell>
          <cell r="V278">
            <v>5.1589999999999998</v>
          </cell>
          <cell r="W278">
            <v>5.2089999999999996</v>
          </cell>
          <cell r="X278">
            <v>40165</v>
          </cell>
          <cell r="Y278">
            <v>105</v>
          </cell>
          <cell r="Z278">
            <v>1.254</v>
          </cell>
          <cell r="AA278">
            <v>1.254</v>
          </cell>
          <cell r="AB278">
            <v>40165</v>
          </cell>
          <cell r="AC278">
            <v>107.238</v>
          </cell>
          <cell r="AD278">
            <v>3.95</v>
          </cell>
          <cell r="AE278">
            <v>4.0739999999999998</v>
          </cell>
          <cell r="AF278">
            <v>40165</v>
          </cell>
          <cell r="AG278">
            <v>112.129</v>
          </cell>
          <cell r="AH278">
            <v>2.7410000000000001</v>
          </cell>
          <cell r="AI278">
            <v>2.863</v>
          </cell>
          <cell r="AJ278">
            <v>40165</v>
          </cell>
          <cell r="AK278">
            <v>115</v>
          </cell>
          <cell r="AL278">
            <v>2.5579999999999998</v>
          </cell>
          <cell r="AM278">
            <v>2.5579999999999998</v>
          </cell>
          <cell r="AN278">
            <v>40165</v>
          </cell>
          <cell r="AO278">
            <v>122.15</v>
          </cell>
          <cell r="AP278">
            <v>3.1070000000000002</v>
          </cell>
          <cell r="AQ278">
            <v>3.1070000000000002</v>
          </cell>
          <cell r="AU278">
            <v>40165</v>
          </cell>
          <cell r="AV278">
            <v>117.943</v>
          </cell>
          <cell r="AW278">
            <v>4.2290000000000001</v>
          </cell>
          <cell r="AX278">
            <v>4.2290000000000001</v>
          </cell>
          <cell r="AY278">
            <v>40165</v>
          </cell>
          <cell r="AZ278">
            <v>124.855</v>
          </cell>
          <cell r="BA278">
            <v>6.7119999999999997</v>
          </cell>
          <cell r="BB278">
            <v>6.7240000000000002</v>
          </cell>
          <cell r="BC278">
            <v>40165</v>
          </cell>
          <cell r="BD278">
            <v>98.75</v>
          </cell>
          <cell r="BE278">
            <v>2.2759999999999998</v>
          </cell>
          <cell r="BF278">
            <v>2.2759999999999998</v>
          </cell>
          <cell r="BG278">
            <v>40165</v>
          </cell>
          <cell r="BH278">
            <v>117.509</v>
          </cell>
          <cell r="BI278">
            <v>5.32</v>
          </cell>
          <cell r="BJ278">
            <v>5.407</v>
          </cell>
          <cell r="BO278">
            <v>40165</v>
          </cell>
          <cell r="BP278">
            <v>122.979</v>
          </cell>
          <cell r="BQ278">
            <v>4.6690000000000005</v>
          </cell>
          <cell r="BR278">
            <v>4.6690000000000005</v>
          </cell>
          <cell r="BS278">
            <v>40165</v>
          </cell>
          <cell r="BT278">
            <v>114</v>
          </cell>
          <cell r="BU278">
            <v>5.0049999999999999</v>
          </cell>
          <cell r="BV278">
            <v>5.0049999999999999</v>
          </cell>
          <cell r="BW278">
            <v>40165</v>
          </cell>
          <cell r="BX278">
            <v>145.5</v>
          </cell>
          <cell r="BY278">
            <v>5.7709999999999999</v>
          </cell>
          <cell r="BZ278">
            <v>5.7709999999999999</v>
          </cell>
          <cell r="CA278">
            <v>40165</v>
          </cell>
          <cell r="CB278">
            <v>119</v>
          </cell>
          <cell r="CC278">
            <v>6.1210000000000004</v>
          </cell>
          <cell r="CD278">
            <v>6.1210000000000004</v>
          </cell>
          <cell r="CE278">
            <v>40165</v>
          </cell>
          <cell r="CF278">
            <v>119.30800000000001</v>
          </cell>
          <cell r="CG278">
            <v>6.4909999999999997</v>
          </cell>
          <cell r="CH278">
            <v>6.5339999999999998</v>
          </cell>
          <cell r="CI278">
            <v>40165</v>
          </cell>
          <cell r="CJ278">
            <v>92.790999999999997</v>
          </cell>
          <cell r="CK278">
            <v>10.765000000000001</v>
          </cell>
          <cell r="CL278">
            <v>10.798</v>
          </cell>
          <cell r="CM278">
            <v>40165</v>
          </cell>
          <cell r="CN278">
            <v>161.82400000000001</v>
          </cell>
          <cell r="CO278">
            <v>6.1550000000000002</v>
          </cell>
          <cell r="CP278">
            <v>6.1550000000000002</v>
          </cell>
          <cell r="CQ278">
            <v>40165</v>
          </cell>
          <cell r="CR278">
            <v>143</v>
          </cell>
          <cell r="CS278">
            <v>6.6909999999999998</v>
          </cell>
          <cell r="CT278">
            <v>6.6909999999999998</v>
          </cell>
          <cell r="CU278">
            <v>40165</v>
          </cell>
          <cell r="CV278">
            <v>111.486</v>
          </cell>
          <cell r="CW278">
            <v>6.4770000000000003</v>
          </cell>
          <cell r="CX278">
            <v>6.5110000000000001</v>
          </cell>
          <cell r="CY278">
            <v>40165</v>
          </cell>
          <cell r="CZ278">
            <v>114.6</v>
          </cell>
          <cell r="DA278">
            <v>5.3490000000000002</v>
          </cell>
          <cell r="DB278">
            <v>5.3490000000000002</v>
          </cell>
        </row>
        <row r="279">
          <cell r="D279">
            <v>40166</v>
          </cell>
          <cell r="E279" t="str">
            <v>#N/A N.A.</v>
          </cell>
          <cell r="F279" t="str">
            <v>#N/A N.A.</v>
          </cell>
          <cell r="G279" t="str">
            <v>#N/A N.A.</v>
          </cell>
          <cell r="H279">
            <v>40166</v>
          </cell>
          <cell r="I279" t="str">
            <v>#N/A N.A.</v>
          </cell>
          <cell r="J279" t="str">
            <v>#N/A N.A.</v>
          </cell>
          <cell r="K279" t="str">
            <v>#N/A N.A.</v>
          </cell>
          <cell r="L279">
            <v>40166</v>
          </cell>
          <cell r="M279" t="str">
            <v>#N/A N.A.</v>
          </cell>
          <cell r="N279" t="str">
            <v>#N/A N.A.</v>
          </cell>
          <cell r="O279" t="str">
            <v>#N/A N.A.</v>
          </cell>
          <cell r="P279">
            <v>40166</v>
          </cell>
          <cell r="Q279">
            <v>100.125</v>
          </cell>
          <cell r="R279">
            <v>-33.58</v>
          </cell>
          <cell r="S279">
            <v>52.280999999999999</v>
          </cell>
          <cell r="T279">
            <v>40166</v>
          </cell>
          <cell r="U279">
            <v>101.6281</v>
          </cell>
          <cell r="V279">
            <v>5.1589999999999998</v>
          </cell>
          <cell r="W279">
            <v>5.2089999999999996</v>
          </cell>
          <cell r="X279">
            <v>40166</v>
          </cell>
          <cell r="Y279">
            <v>105</v>
          </cell>
          <cell r="Z279">
            <v>1.254</v>
          </cell>
          <cell r="AA279">
            <v>1.254</v>
          </cell>
          <cell r="AB279">
            <v>40166</v>
          </cell>
          <cell r="AC279">
            <v>107.238</v>
          </cell>
          <cell r="AD279">
            <v>3.95</v>
          </cell>
          <cell r="AE279">
            <v>4.0739999999999998</v>
          </cell>
          <cell r="AF279">
            <v>40166</v>
          </cell>
          <cell r="AG279">
            <v>112.129</v>
          </cell>
          <cell r="AH279">
            <v>2.7410000000000001</v>
          </cell>
          <cell r="AI279">
            <v>2.863</v>
          </cell>
          <cell r="AJ279">
            <v>40166</v>
          </cell>
          <cell r="AK279">
            <v>115</v>
          </cell>
          <cell r="AL279">
            <v>2.5579999999999998</v>
          </cell>
          <cell r="AM279">
            <v>2.5579999999999998</v>
          </cell>
          <cell r="AN279">
            <v>40166</v>
          </cell>
          <cell r="AO279">
            <v>122.15</v>
          </cell>
          <cell r="AP279">
            <v>3.1070000000000002</v>
          </cell>
          <cell r="AQ279">
            <v>3.1070000000000002</v>
          </cell>
          <cell r="AU279">
            <v>40166</v>
          </cell>
          <cell r="AV279">
            <v>117.943</v>
          </cell>
          <cell r="AW279">
            <v>4.2290000000000001</v>
          </cell>
          <cell r="AX279">
            <v>4.2290000000000001</v>
          </cell>
          <cell r="AY279">
            <v>40166</v>
          </cell>
          <cell r="AZ279">
            <v>124.855</v>
          </cell>
          <cell r="BA279">
            <v>6.7119999999999997</v>
          </cell>
          <cell r="BB279">
            <v>6.7240000000000002</v>
          </cell>
          <cell r="BC279">
            <v>40166</v>
          </cell>
          <cell r="BD279">
            <v>98.75</v>
          </cell>
          <cell r="BE279">
            <v>2.2759999999999998</v>
          </cell>
          <cell r="BF279">
            <v>2.2759999999999998</v>
          </cell>
          <cell r="BG279">
            <v>40166</v>
          </cell>
          <cell r="BH279">
            <v>117.509</v>
          </cell>
          <cell r="BI279">
            <v>5.32</v>
          </cell>
          <cell r="BJ279">
            <v>5.407</v>
          </cell>
          <cell r="BO279">
            <v>40166</v>
          </cell>
          <cell r="BP279">
            <v>122.979</v>
          </cell>
          <cell r="BQ279">
            <v>4.6690000000000005</v>
          </cell>
          <cell r="BR279">
            <v>4.6690000000000005</v>
          </cell>
          <cell r="BS279">
            <v>40166</v>
          </cell>
          <cell r="BT279">
            <v>114</v>
          </cell>
          <cell r="BU279">
            <v>5.0049999999999999</v>
          </cell>
          <cell r="BV279">
            <v>5.0049999999999999</v>
          </cell>
          <cell r="BW279">
            <v>40166</v>
          </cell>
          <cell r="BX279">
            <v>145.5</v>
          </cell>
          <cell r="BY279">
            <v>5.7709999999999999</v>
          </cell>
          <cell r="BZ279">
            <v>5.7709999999999999</v>
          </cell>
          <cell r="CA279">
            <v>40166</v>
          </cell>
          <cell r="CB279">
            <v>119</v>
          </cell>
          <cell r="CC279">
            <v>6.1210000000000004</v>
          </cell>
          <cell r="CD279">
            <v>6.1210000000000004</v>
          </cell>
          <cell r="CE279">
            <v>40166</v>
          </cell>
          <cell r="CF279">
            <v>119.30800000000001</v>
          </cell>
          <cell r="CG279">
            <v>6.4909999999999997</v>
          </cell>
          <cell r="CH279">
            <v>6.5339999999999998</v>
          </cell>
          <cell r="CI279">
            <v>40166</v>
          </cell>
          <cell r="CJ279">
            <v>92.790999999999997</v>
          </cell>
          <cell r="CK279">
            <v>10.765000000000001</v>
          </cell>
          <cell r="CL279">
            <v>10.798</v>
          </cell>
          <cell r="CM279">
            <v>40166</v>
          </cell>
          <cell r="CN279">
            <v>161.82400000000001</v>
          </cell>
          <cell r="CO279">
            <v>6.1550000000000002</v>
          </cell>
          <cell r="CP279">
            <v>6.1550000000000002</v>
          </cell>
          <cell r="CQ279">
            <v>40166</v>
          </cell>
          <cell r="CR279">
            <v>143</v>
          </cell>
          <cell r="CS279">
            <v>6.6909999999999998</v>
          </cell>
          <cell r="CT279">
            <v>6.6909999999999998</v>
          </cell>
          <cell r="CU279">
            <v>40166</v>
          </cell>
          <cell r="CV279">
            <v>111.486</v>
          </cell>
          <cell r="CW279">
            <v>6.4770000000000003</v>
          </cell>
          <cell r="CX279">
            <v>6.5110000000000001</v>
          </cell>
          <cell r="CY279">
            <v>40166</v>
          </cell>
          <cell r="CZ279">
            <v>114.6</v>
          </cell>
          <cell r="DA279">
            <v>5.3490000000000002</v>
          </cell>
          <cell r="DB279">
            <v>5.3490000000000002</v>
          </cell>
        </row>
        <row r="280">
          <cell r="D280">
            <v>40167</v>
          </cell>
          <cell r="E280" t="str">
            <v>#N/A N.A.</v>
          </cell>
          <cell r="F280" t="str">
            <v>#N/A N.A.</v>
          </cell>
          <cell r="G280" t="str">
            <v>#N/A N.A.</v>
          </cell>
          <cell r="H280">
            <v>40167</v>
          </cell>
          <cell r="I280" t="str">
            <v>#N/A N.A.</v>
          </cell>
          <cell r="J280" t="str">
            <v>#N/A N.A.</v>
          </cell>
          <cell r="K280" t="str">
            <v>#N/A N.A.</v>
          </cell>
          <cell r="L280">
            <v>40167</v>
          </cell>
          <cell r="M280" t="str">
            <v>#N/A N.A.</v>
          </cell>
          <cell r="N280" t="str">
            <v>#N/A N.A.</v>
          </cell>
          <cell r="O280" t="str">
            <v>#N/A N.A.</v>
          </cell>
          <cell r="P280">
            <v>40167</v>
          </cell>
          <cell r="Q280">
            <v>100.125</v>
          </cell>
          <cell r="R280">
            <v>-33.58</v>
          </cell>
          <cell r="S280">
            <v>52.280999999999999</v>
          </cell>
          <cell r="T280">
            <v>40167</v>
          </cell>
          <cell r="U280">
            <v>101.6281</v>
          </cell>
          <cell r="V280">
            <v>5.1589999999999998</v>
          </cell>
          <cell r="W280">
            <v>5.2089999999999996</v>
          </cell>
          <cell r="X280">
            <v>40167</v>
          </cell>
          <cell r="Y280">
            <v>105</v>
          </cell>
          <cell r="Z280">
            <v>1.254</v>
          </cell>
          <cell r="AA280">
            <v>1.254</v>
          </cell>
          <cell r="AB280">
            <v>40167</v>
          </cell>
          <cell r="AC280">
            <v>107.238</v>
          </cell>
          <cell r="AD280">
            <v>3.95</v>
          </cell>
          <cell r="AE280">
            <v>4.0739999999999998</v>
          </cell>
          <cell r="AF280">
            <v>40167</v>
          </cell>
          <cell r="AG280">
            <v>112.129</v>
          </cell>
          <cell r="AH280">
            <v>2.7410000000000001</v>
          </cell>
          <cell r="AI280">
            <v>2.863</v>
          </cell>
          <cell r="AJ280">
            <v>40167</v>
          </cell>
          <cell r="AK280">
            <v>115</v>
          </cell>
          <cell r="AL280">
            <v>2.5579999999999998</v>
          </cell>
          <cell r="AM280">
            <v>2.5579999999999998</v>
          </cell>
          <cell r="AN280">
            <v>40167</v>
          </cell>
          <cell r="AO280">
            <v>122.15</v>
          </cell>
          <cell r="AP280">
            <v>3.1070000000000002</v>
          </cell>
          <cell r="AQ280">
            <v>3.1070000000000002</v>
          </cell>
          <cell r="AU280">
            <v>40167</v>
          </cell>
          <cell r="AV280">
            <v>117.943</v>
          </cell>
          <cell r="AW280">
            <v>4.2290000000000001</v>
          </cell>
          <cell r="AX280">
            <v>4.2290000000000001</v>
          </cell>
          <cell r="AY280">
            <v>40167</v>
          </cell>
          <cell r="AZ280">
            <v>124.855</v>
          </cell>
          <cell r="BA280">
            <v>6.7119999999999997</v>
          </cell>
          <cell r="BB280">
            <v>6.7240000000000002</v>
          </cell>
          <cell r="BC280">
            <v>40167</v>
          </cell>
          <cell r="BD280">
            <v>98.75</v>
          </cell>
          <cell r="BE280">
            <v>2.2759999999999998</v>
          </cell>
          <cell r="BF280">
            <v>2.2759999999999998</v>
          </cell>
          <cell r="BG280">
            <v>40167</v>
          </cell>
          <cell r="BH280">
            <v>117.509</v>
          </cell>
          <cell r="BI280">
            <v>5.32</v>
          </cell>
          <cell r="BJ280">
            <v>5.407</v>
          </cell>
          <cell r="BO280">
            <v>40167</v>
          </cell>
          <cell r="BP280">
            <v>122.979</v>
          </cell>
          <cell r="BQ280">
            <v>4.6690000000000005</v>
          </cell>
          <cell r="BR280">
            <v>4.6690000000000005</v>
          </cell>
          <cell r="BS280">
            <v>40167</v>
          </cell>
          <cell r="BT280">
            <v>114</v>
          </cell>
          <cell r="BU280">
            <v>5.0049999999999999</v>
          </cell>
          <cell r="BV280">
            <v>5.0049999999999999</v>
          </cell>
          <cell r="BW280">
            <v>40167</v>
          </cell>
          <cell r="BX280">
            <v>145.5</v>
          </cell>
          <cell r="BY280">
            <v>5.7709999999999999</v>
          </cell>
          <cell r="BZ280">
            <v>5.7709999999999999</v>
          </cell>
          <cell r="CA280">
            <v>40167</v>
          </cell>
          <cell r="CB280">
            <v>119</v>
          </cell>
          <cell r="CC280">
            <v>6.1210000000000004</v>
          </cell>
          <cell r="CD280">
            <v>6.1210000000000004</v>
          </cell>
          <cell r="CE280">
            <v>40167</v>
          </cell>
          <cell r="CF280">
            <v>119.30800000000001</v>
          </cell>
          <cell r="CG280">
            <v>6.4909999999999997</v>
          </cell>
          <cell r="CH280">
            <v>6.5339999999999998</v>
          </cell>
          <cell r="CI280">
            <v>40167</v>
          </cell>
          <cell r="CJ280">
            <v>92.790999999999997</v>
          </cell>
          <cell r="CK280">
            <v>10.765000000000001</v>
          </cell>
          <cell r="CL280">
            <v>10.798</v>
          </cell>
          <cell r="CM280">
            <v>40167</v>
          </cell>
          <cell r="CN280">
            <v>161.82400000000001</v>
          </cell>
          <cell r="CO280">
            <v>6.1550000000000002</v>
          </cell>
          <cell r="CP280">
            <v>6.1550000000000002</v>
          </cell>
          <cell r="CQ280">
            <v>40167</v>
          </cell>
          <cell r="CR280">
            <v>143</v>
          </cell>
          <cell r="CS280">
            <v>6.6909999999999998</v>
          </cell>
          <cell r="CT280">
            <v>6.6909999999999998</v>
          </cell>
          <cell r="CU280">
            <v>40167</v>
          </cell>
          <cell r="CV280">
            <v>111.486</v>
          </cell>
          <cell r="CW280">
            <v>6.4770000000000003</v>
          </cell>
          <cell r="CX280">
            <v>6.5110000000000001</v>
          </cell>
          <cell r="CY280">
            <v>40167</v>
          </cell>
          <cell r="CZ280">
            <v>114.6</v>
          </cell>
          <cell r="DA280">
            <v>5.3490000000000002</v>
          </cell>
          <cell r="DB280">
            <v>5.3490000000000002</v>
          </cell>
        </row>
        <row r="281">
          <cell r="D281">
            <v>40168</v>
          </cell>
          <cell r="E281" t="str">
            <v>#N/A N.A.</v>
          </cell>
          <cell r="F281" t="str">
            <v>#N/A N.A.</v>
          </cell>
          <cell r="G281" t="str">
            <v>#N/A N.A.</v>
          </cell>
          <cell r="H281">
            <v>40168</v>
          </cell>
          <cell r="I281" t="str">
            <v>#N/A N.A.</v>
          </cell>
          <cell r="J281" t="str">
            <v>#N/A N.A.</v>
          </cell>
          <cell r="K281" t="str">
            <v>#N/A N.A.</v>
          </cell>
          <cell r="L281">
            <v>40168</v>
          </cell>
          <cell r="M281" t="str">
            <v>#N/A N.A.</v>
          </cell>
          <cell r="N281" t="str">
            <v>#N/A N.A.</v>
          </cell>
          <cell r="O281" t="str">
            <v>#N/A N.A.</v>
          </cell>
          <cell r="P281">
            <v>40168</v>
          </cell>
          <cell r="Q281">
            <v>100.125</v>
          </cell>
          <cell r="R281">
            <v>-33.58</v>
          </cell>
          <cell r="S281">
            <v>52.280999999999999</v>
          </cell>
          <cell r="T281">
            <v>40168</v>
          </cell>
          <cell r="U281">
            <v>101.6281</v>
          </cell>
          <cell r="V281">
            <v>5.1589999999999998</v>
          </cell>
          <cell r="W281">
            <v>5.2089999999999996</v>
          </cell>
          <cell r="X281">
            <v>40168</v>
          </cell>
          <cell r="Y281">
            <v>105</v>
          </cell>
          <cell r="Z281">
            <v>1.2090000000000001</v>
          </cell>
          <cell r="AA281">
            <v>1.2090000000000001</v>
          </cell>
          <cell r="AB281">
            <v>40168</v>
          </cell>
          <cell r="AC281">
            <v>107.223</v>
          </cell>
          <cell r="AD281">
            <v>3.95</v>
          </cell>
          <cell r="AE281">
            <v>4.0720000000000001</v>
          </cell>
          <cell r="AF281">
            <v>40168</v>
          </cell>
          <cell r="AG281">
            <v>112.19199999999999</v>
          </cell>
          <cell r="AH281">
            <v>2.6859999999999999</v>
          </cell>
          <cell r="AI281">
            <v>2.8069999999999999</v>
          </cell>
          <cell r="AJ281">
            <v>40168</v>
          </cell>
          <cell r="AK281">
            <v>115</v>
          </cell>
          <cell r="AL281">
            <v>2.5499999999999998</v>
          </cell>
          <cell r="AM281">
            <v>2.5499999999999998</v>
          </cell>
          <cell r="AN281">
            <v>40168</v>
          </cell>
          <cell r="AO281">
            <v>121.75</v>
          </cell>
          <cell r="AP281">
            <v>3.2229999999999999</v>
          </cell>
          <cell r="AQ281">
            <v>3.2229999999999999</v>
          </cell>
          <cell r="AU281">
            <v>40168</v>
          </cell>
          <cell r="AV281">
            <v>118</v>
          </cell>
          <cell r="AW281">
            <v>4.2149999999999999</v>
          </cell>
          <cell r="AX281">
            <v>4.2149999999999999</v>
          </cell>
          <cell r="AY281">
            <v>40168</v>
          </cell>
          <cell r="AZ281">
            <v>124.855</v>
          </cell>
          <cell r="BA281">
            <v>6.7119999999999997</v>
          </cell>
          <cell r="BB281">
            <v>6.7240000000000002</v>
          </cell>
          <cell r="BC281">
            <v>40168</v>
          </cell>
          <cell r="BD281">
            <v>99.25</v>
          </cell>
          <cell r="BE281">
            <v>2.1840000000000002</v>
          </cell>
          <cell r="BF281">
            <v>2.1840000000000002</v>
          </cell>
          <cell r="BG281">
            <v>40168</v>
          </cell>
          <cell r="BH281">
            <v>117.753</v>
          </cell>
          <cell r="BI281">
            <v>5.2759999999999998</v>
          </cell>
          <cell r="BJ281">
            <v>5.3629999999999995</v>
          </cell>
          <cell r="BO281">
            <v>40168</v>
          </cell>
          <cell r="BP281">
            <v>122.964</v>
          </cell>
          <cell r="BQ281">
            <v>4.67</v>
          </cell>
          <cell r="BR281">
            <v>4.67</v>
          </cell>
          <cell r="BS281">
            <v>40168</v>
          </cell>
          <cell r="BT281">
            <v>113.5</v>
          </cell>
          <cell r="BU281">
            <v>5.0830000000000002</v>
          </cell>
          <cell r="BV281">
            <v>5.0830000000000002</v>
          </cell>
          <cell r="BW281">
            <v>40168</v>
          </cell>
          <cell r="BX281">
            <v>145.5</v>
          </cell>
          <cell r="BY281">
            <v>5.77</v>
          </cell>
          <cell r="BZ281">
            <v>5.77</v>
          </cell>
          <cell r="CA281">
            <v>40168</v>
          </cell>
          <cell r="CB281">
            <v>119.25</v>
          </cell>
          <cell r="CC281">
            <v>6.0970000000000004</v>
          </cell>
          <cell r="CD281">
            <v>6.0970000000000004</v>
          </cell>
          <cell r="CE281">
            <v>40168</v>
          </cell>
          <cell r="CF281">
            <v>119.25</v>
          </cell>
          <cell r="CG281">
            <v>6.4950000000000001</v>
          </cell>
          <cell r="CH281">
            <v>6.5389999999999997</v>
          </cell>
          <cell r="CI281">
            <v>40168</v>
          </cell>
          <cell r="CJ281">
            <v>92.790999999999997</v>
          </cell>
          <cell r="CK281">
            <v>10.765000000000001</v>
          </cell>
          <cell r="CL281">
            <v>10.798</v>
          </cell>
          <cell r="CM281">
            <v>40168</v>
          </cell>
          <cell r="CN281">
            <v>161.791</v>
          </cell>
          <cell r="CO281">
            <v>6.157</v>
          </cell>
          <cell r="CP281">
            <v>6.157</v>
          </cell>
          <cell r="CQ281">
            <v>40168</v>
          </cell>
          <cell r="CR281">
            <v>143</v>
          </cell>
          <cell r="CS281">
            <v>6.6909999999999998</v>
          </cell>
          <cell r="CT281">
            <v>6.6909999999999998</v>
          </cell>
          <cell r="CU281">
            <v>40168</v>
          </cell>
          <cell r="CV281">
            <v>111.31399999999999</v>
          </cell>
          <cell r="CW281">
            <v>6.4889999999999999</v>
          </cell>
          <cell r="CX281">
            <v>6.4980000000000002</v>
          </cell>
          <cell r="CY281">
            <v>40168</v>
          </cell>
          <cell r="CZ281">
            <v>114.2</v>
          </cell>
          <cell r="DA281">
            <v>5.4</v>
          </cell>
          <cell r="DB281">
            <v>5.4</v>
          </cell>
        </row>
        <row r="282">
          <cell r="D282">
            <v>40169</v>
          </cell>
          <cell r="E282" t="str">
            <v>#N/A N.A.</v>
          </cell>
          <cell r="F282" t="str">
            <v>#N/A N.A.</v>
          </cell>
          <cell r="G282" t="str">
            <v>#N/A N.A.</v>
          </cell>
          <cell r="H282">
            <v>40169</v>
          </cell>
          <cell r="I282" t="str">
            <v>#N/A N.A.</v>
          </cell>
          <cell r="J282" t="str">
            <v>#N/A N.A.</v>
          </cell>
          <cell r="K282" t="str">
            <v>#N/A N.A.</v>
          </cell>
          <cell r="L282">
            <v>40169</v>
          </cell>
          <cell r="M282" t="str">
            <v>#N/A N.A.</v>
          </cell>
          <cell r="N282" t="str">
            <v>#N/A N.A.</v>
          </cell>
          <cell r="O282" t="str">
            <v>#N/A N.A.</v>
          </cell>
          <cell r="P282">
            <v>40169</v>
          </cell>
          <cell r="Q282">
            <v>100.125</v>
          </cell>
          <cell r="R282">
            <v>-33.58</v>
          </cell>
          <cell r="S282">
            <v>52.280999999999999</v>
          </cell>
          <cell r="T282">
            <v>40169</v>
          </cell>
          <cell r="U282">
            <v>101.6281</v>
          </cell>
          <cell r="V282">
            <v>5.1589999999999998</v>
          </cell>
          <cell r="W282">
            <v>5.2089999999999996</v>
          </cell>
          <cell r="X282">
            <v>40169</v>
          </cell>
          <cell r="Y282">
            <v>104.75</v>
          </cell>
          <cell r="Z282">
            <v>1.4769999999999999</v>
          </cell>
          <cell r="AA282">
            <v>1.4769999999999999</v>
          </cell>
          <cell r="AB282">
            <v>40169</v>
          </cell>
          <cell r="AC282">
            <v>107.15900000000001</v>
          </cell>
          <cell r="AD282">
            <v>3.952</v>
          </cell>
          <cell r="AE282">
            <v>4.0759999999999996</v>
          </cell>
          <cell r="AF282">
            <v>40169</v>
          </cell>
          <cell r="AG282">
            <v>112.315</v>
          </cell>
          <cell r="AH282">
            <v>2.5460000000000003</v>
          </cell>
          <cell r="AI282">
            <v>2.6280000000000001</v>
          </cell>
          <cell r="AJ282">
            <v>40169</v>
          </cell>
          <cell r="AK282">
            <v>115</v>
          </cell>
          <cell r="AL282">
            <v>2.5140000000000002</v>
          </cell>
          <cell r="AM282">
            <v>2.5140000000000002</v>
          </cell>
          <cell r="AN282">
            <v>40169</v>
          </cell>
          <cell r="AO282">
            <v>122</v>
          </cell>
          <cell r="AP282">
            <v>3.1240000000000001</v>
          </cell>
          <cell r="AQ282">
            <v>3.1240000000000001</v>
          </cell>
          <cell r="AU282">
            <v>40169</v>
          </cell>
          <cell r="AV282">
            <v>117</v>
          </cell>
          <cell r="AW282">
            <v>4.4119999999999999</v>
          </cell>
          <cell r="AX282">
            <v>4.4119999999999999</v>
          </cell>
          <cell r="AY282">
            <v>40169</v>
          </cell>
          <cell r="AZ282">
            <v>124.855</v>
          </cell>
          <cell r="BA282">
            <v>6.7119999999999997</v>
          </cell>
          <cell r="BB282">
            <v>6.7240000000000002</v>
          </cell>
          <cell r="BC282">
            <v>40169</v>
          </cell>
          <cell r="BD282">
            <v>99.5</v>
          </cell>
          <cell r="BE282">
            <v>2.1390000000000002</v>
          </cell>
          <cell r="BF282">
            <v>2.1390000000000002</v>
          </cell>
          <cell r="BG282">
            <v>40169</v>
          </cell>
          <cell r="BH282">
            <v>117.313</v>
          </cell>
          <cell r="BI282">
            <v>5.3479999999999999</v>
          </cell>
          <cell r="BJ282">
            <v>5.4359999999999999</v>
          </cell>
          <cell r="BO282">
            <v>40169</v>
          </cell>
          <cell r="BP282">
            <v>122.774</v>
          </cell>
          <cell r="BQ282">
            <v>4.694</v>
          </cell>
          <cell r="BR282">
            <v>4.694</v>
          </cell>
          <cell r="BS282">
            <v>40169</v>
          </cell>
          <cell r="BT282">
            <v>112.75</v>
          </cell>
          <cell r="BU282">
            <v>5.1980000000000004</v>
          </cell>
          <cell r="BV282">
            <v>5.1980000000000004</v>
          </cell>
          <cell r="BW282">
            <v>40169</v>
          </cell>
          <cell r="BX282">
            <v>143.5</v>
          </cell>
          <cell r="BY282">
            <v>5.9740000000000002</v>
          </cell>
          <cell r="BZ282">
            <v>5.9740000000000002</v>
          </cell>
          <cell r="CA282">
            <v>40169</v>
          </cell>
          <cell r="CB282">
            <v>119</v>
          </cell>
          <cell r="CC282">
            <v>6.12</v>
          </cell>
          <cell r="CD282">
            <v>6.12</v>
          </cell>
          <cell r="CE282">
            <v>40169</v>
          </cell>
          <cell r="CF282">
            <v>117.72499999999999</v>
          </cell>
          <cell r="CG282">
            <v>6.6269999999999998</v>
          </cell>
          <cell r="CH282">
            <v>6.6710000000000003</v>
          </cell>
          <cell r="CI282">
            <v>40169</v>
          </cell>
          <cell r="CJ282">
            <v>92.790999999999997</v>
          </cell>
          <cell r="CK282">
            <v>10.766</v>
          </cell>
          <cell r="CL282">
            <v>10.798</v>
          </cell>
          <cell r="CM282">
            <v>40169</v>
          </cell>
          <cell r="CN282">
            <v>161.179</v>
          </cell>
          <cell r="CO282">
            <v>6.1950000000000003</v>
          </cell>
          <cell r="CP282">
            <v>6.1950000000000003</v>
          </cell>
          <cell r="CQ282">
            <v>40169</v>
          </cell>
          <cell r="CR282">
            <v>142.75</v>
          </cell>
          <cell r="CS282">
            <v>6.7069999999999999</v>
          </cell>
          <cell r="CT282">
            <v>6.7069999999999999</v>
          </cell>
          <cell r="CU282">
            <v>40169</v>
          </cell>
          <cell r="CV282">
            <v>109.91800000000001</v>
          </cell>
          <cell r="CW282">
            <v>6.59</v>
          </cell>
          <cell r="CX282">
            <v>6.6230000000000002</v>
          </cell>
          <cell r="CY282">
            <v>40169</v>
          </cell>
          <cell r="CZ282">
            <v>113</v>
          </cell>
          <cell r="DA282">
            <v>5.5529999999999999</v>
          </cell>
          <cell r="DB282">
            <v>5.5529999999999999</v>
          </cell>
        </row>
        <row r="283">
          <cell r="D283">
            <v>40170</v>
          </cell>
          <cell r="E283" t="str">
            <v>#N/A N.A.</v>
          </cell>
          <cell r="F283" t="str">
            <v>#N/A N.A.</v>
          </cell>
          <cell r="G283" t="str">
            <v>#N/A N.A.</v>
          </cell>
          <cell r="H283">
            <v>40170</v>
          </cell>
          <cell r="I283" t="str">
            <v>#N/A N.A.</v>
          </cell>
          <cell r="J283" t="str">
            <v>#N/A N.A.</v>
          </cell>
          <cell r="K283" t="str">
            <v>#N/A N.A.</v>
          </cell>
          <cell r="L283">
            <v>40170</v>
          </cell>
          <cell r="M283" t="str">
            <v>#N/A N.A.</v>
          </cell>
          <cell r="N283" t="str">
            <v>#N/A N.A.</v>
          </cell>
          <cell r="O283" t="str">
            <v>#N/A N.A.</v>
          </cell>
          <cell r="P283">
            <v>40170</v>
          </cell>
          <cell r="Q283">
            <v>100.125</v>
          </cell>
          <cell r="R283">
            <v>-33.58</v>
          </cell>
          <cell r="S283">
            <v>52.280999999999999</v>
          </cell>
          <cell r="T283">
            <v>40170</v>
          </cell>
          <cell r="U283">
            <v>101.6281</v>
          </cell>
          <cell r="V283">
            <v>5.1589999999999998</v>
          </cell>
          <cell r="W283">
            <v>5.2089999999999996</v>
          </cell>
          <cell r="X283">
            <v>40170</v>
          </cell>
          <cell r="Y283">
            <v>104.75</v>
          </cell>
          <cell r="Z283">
            <v>1.4319999999999999</v>
          </cell>
          <cell r="AA283">
            <v>1.4319999999999999</v>
          </cell>
          <cell r="AB283">
            <v>40170</v>
          </cell>
          <cell r="AC283">
            <v>107.139</v>
          </cell>
          <cell r="AD283">
            <v>3.956</v>
          </cell>
          <cell r="AE283">
            <v>4.08</v>
          </cell>
          <cell r="AF283">
            <v>40170</v>
          </cell>
          <cell r="AG283">
            <v>112.209</v>
          </cell>
          <cell r="AH283">
            <v>2.6</v>
          </cell>
          <cell r="AI283">
            <v>2.6819999999999999</v>
          </cell>
          <cell r="AJ283">
            <v>40170</v>
          </cell>
          <cell r="AK283">
            <v>114.75</v>
          </cell>
          <cell r="AL283">
            <v>2.6189999999999998</v>
          </cell>
          <cell r="AM283">
            <v>2.6189999999999998</v>
          </cell>
          <cell r="AN283">
            <v>40170</v>
          </cell>
          <cell r="AO283">
            <v>121.75</v>
          </cell>
          <cell r="AP283">
            <v>3.1949999999999998</v>
          </cell>
          <cell r="AQ283">
            <v>3.1949999999999998</v>
          </cell>
          <cell r="AU283">
            <v>40170</v>
          </cell>
          <cell r="AV283">
            <v>117.5</v>
          </cell>
          <cell r="AW283">
            <v>4.3079999999999998</v>
          </cell>
          <cell r="AX283">
            <v>4.3079999999999998</v>
          </cell>
          <cell r="AY283">
            <v>40170</v>
          </cell>
          <cell r="AZ283">
            <v>124.855</v>
          </cell>
          <cell r="BA283">
            <v>6.7119999999999997</v>
          </cell>
          <cell r="BB283">
            <v>6.7240000000000002</v>
          </cell>
          <cell r="BC283">
            <v>40170</v>
          </cell>
          <cell r="BD283">
            <v>99</v>
          </cell>
          <cell r="BE283">
            <v>2.2309999999999999</v>
          </cell>
          <cell r="BF283">
            <v>2.2309999999999999</v>
          </cell>
          <cell r="BG283">
            <v>40170</v>
          </cell>
          <cell r="BH283">
            <v>117.078</v>
          </cell>
          <cell r="BI283">
            <v>5.3890000000000002</v>
          </cell>
          <cell r="BJ283">
            <v>5.4770000000000003</v>
          </cell>
          <cell r="BO283">
            <v>40170</v>
          </cell>
          <cell r="BP283">
            <v>122.611</v>
          </cell>
          <cell r="BQ283">
            <v>4.718</v>
          </cell>
          <cell r="BR283">
            <v>4.718</v>
          </cell>
          <cell r="BS283">
            <v>40170</v>
          </cell>
          <cell r="BT283">
            <v>112.75</v>
          </cell>
          <cell r="BU283">
            <v>5.1980000000000004</v>
          </cell>
          <cell r="BV283">
            <v>5.1980000000000004</v>
          </cell>
          <cell r="BW283">
            <v>40170</v>
          </cell>
          <cell r="BX283">
            <v>144</v>
          </cell>
          <cell r="BY283">
            <v>5.9210000000000003</v>
          </cell>
          <cell r="BZ283">
            <v>5.9210000000000003</v>
          </cell>
          <cell r="CA283">
            <v>40170</v>
          </cell>
          <cell r="CB283">
            <v>117.5</v>
          </cell>
          <cell r="CC283">
            <v>6.2610000000000001</v>
          </cell>
          <cell r="CD283">
            <v>6.2610000000000001</v>
          </cell>
          <cell r="CE283">
            <v>40170</v>
          </cell>
          <cell r="CF283">
            <v>117.735</v>
          </cell>
          <cell r="CG283">
            <v>6.6260000000000003</v>
          </cell>
          <cell r="CH283">
            <v>6.6559999999999997</v>
          </cell>
          <cell r="CI283">
            <v>40170</v>
          </cell>
          <cell r="CJ283">
            <v>92.790999999999997</v>
          </cell>
          <cell r="CK283">
            <v>10.766</v>
          </cell>
          <cell r="CL283">
            <v>10.798</v>
          </cell>
          <cell r="CM283">
            <v>40170</v>
          </cell>
          <cell r="CN283">
            <v>160.31399999999999</v>
          </cell>
          <cell r="CO283">
            <v>6.2510000000000003</v>
          </cell>
          <cell r="CP283">
            <v>6.2510000000000003</v>
          </cell>
          <cell r="CQ283">
            <v>40170</v>
          </cell>
          <cell r="CR283">
            <v>141.75</v>
          </cell>
          <cell r="CS283">
            <v>6.7720000000000002</v>
          </cell>
          <cell r="CT283">
            <v>6.7720000000000002</v>
          </cell>
          <cell r="CU283">
            <v>40170</v>
          </cell>
          <cell r="CV283">
            <v>109.717</v>
          </cell>
          <cell r="CW283">
            <v>6.6050000000000004</v>
          </cell>
          <cell r="CX283">
            <v>6.6189999999999998</v>
          </cell>
          <cell r="CY283">
            <v>40170</v>
          </cell>
          <cell r="CZ283">
            <v>113.25</v>
          </cell>
          <cell r="DA283">
            <v>5.52</v>
          </cell>
          <cell r="DB283">
            <v>5.52</v>
          </cell>
        </row>
        <row r="284">
          <cell r="D284">
            <v>40171</v>
          </cell>
          <cell r="E284" t="str">
            <v>#N/A N.A.</v>
          </cell>
          <cell r="F284" t="str">
            <v>#N/A N.A.</v>
          </cell>
          <cell r="G284" t="str">
            <v>#N/A N.A.</v>
          </cell>
          <cell r="H284">
            <v>40171</v>
          </cell>
          <cell r="I284" t="str">
            <v>#N/A N.A.</v>
          </cell>
          <cell r="J284" t="str">
            <v>#N/A N.A.</v>
          </cell>
          <cell r="K284" t="str">
            <v>#N/A N.A.</v>
          </cell>
          <cell r="L284">
            <v>40171</v>
          </cell>
          <cell r="M284" t="str">
            <v>#N/A N.A.</v>
          </cell>
          <cell r="N284" t="str">
            <v>#N/A N.A.</v>
          </cell>
          <cell r="O284" t="str">
            <v>#N/A N.A.</v>
          </cell>
          <cell r="P284">
            <v>40171</v>
          </cell>
          <cell r="Q284">
            <v>100.125</v>
          </cell>
          <cell r="R284">
            <v>-33.58</v>
          </cell>
          <cell r="S284">
            <v>52.280999999999999</v>
          </cell>
          <cell r="T284">
            <v>40171</v>
          </cell>
          <cell r="U284">
            <v>101.6281</v>
          </cell>
          <cell r="V284">
            <v>5.1589999999999998</v>
          </cell>
          <cell r="W284">
            <v>5.2089999999999996</v>
          </cell>
          <cell r="X284">
            <v>40171</v>
          </cell>
          <cell r="Y284">
            <v>104.75</v>
          </cell>
          <cell r="Z284">
            <v>1.3860000000000001</v>
          </cell>
          <cell r="AA284">
            <v>1.3860000000000001</v>
          </cell>
          <cell r="AB284">
            <v>40171</v>
          </cell>
          <cell r="AC284">
            <v>107.14700000000001</v>
          </cell>
          <cell r="AD284">
            <v>3.9379999999999997</v>
          </cell>
          <cell r="AE284">
            <v>4.0629999999999997</v>
          </cell>
          <cell r="AF284">
            <v>40171</v>
          </cell>
          <cell r="AG284">
            <v>112.024</v>
          </cell>
          <cell r="AH284">
            <v>2.706</v>
          </cell>
          <cell r="AI284">
            <v>2.827</v>
          </cell>
          <cell r="AJ284">
            <v>40171</v>
          </cell>
          <cell r="AK284">
            <v>114.5</v>
          </cell>
          <cell r="AL284">
            <v>2.7250000000000001</v>
          </cell>
          <cell r="AM284">
            <v>2.7250000000000001</v>
          </cell>
          <cell r="AN284">
            <v>40171</v>
          </cell>
          <cell r="AO284">
            <v>121.5</v>
          </cell>
          <cell r="AP284">
            <v>3.266</v>
          </cell>
          <cell r="AQ284">
            <v>3.266</v>
          </cell>
          <cell r="AU284">
            <v>40171</v>
          </cell>
          <cell r="AV284">
            <v>117.25</v>
          </cell>
          <cell r="AW284">
            <v>4.3570000000000002</v>
          </cell>
          <cell r="AX284">
            <v>4.3570000000000002</v>
          </cell>
          <cell r="AY284">
            <v>40171</v>
          </cell>
          <cell r="AZ284">
            <v>124.855</v>
          </cell>
          <cell r="BA284">
            <v>6.7119999999999997</v>
          </cell>
          <cell r="BB284">
            <v>6.7240000000000002</v>
          </cell>
          <cell r="BC284">
            <v>40171</v>
          </cell>
          <cell r="BD284">
            <v>99</v>
          </cell>
          <cell r="BE284">
            <v>2.2309999999999999</v>
          </cell>
          <cell r="BF284">
            <v>2.2309999999999999</v>
          </cell>
          <cell r="BG284">
            <v>40171</v>
          </cell>
          <cell r="BH284">
            <v>117.10299999999999</v>
          </cell>
          <cell r="BI284">
            <v>5.383</v>
          </cell>
          <cell r="BJ284">
            <v>5.4710000000000001</v>
          </cell>
          <cell r="BO284">
            <v>40171</v>
          </cell>
          <cell r="BP284">
            <v>122.53400000000001</v>
          </cell>
          <cell r="BQ284">
            <v>4.7290000000000001</v>
          </cell>
          <cell r="BR284">
            <v>4.7290000000000001</v>
          </cell>
          <cell r="BS284">
            <v>40171</v>
          </cell>
          <cell r="BT284">
            <v>112.75</v>
          </cell>
          <cell r="BU284">
            <v>5.1970000000000001</v>
          </cell>
          <cell r="BV284">
            <v>5.1970000000000001</v>
          </cell>
          <cell r="BW284">
            <v>40171</v>
          </cell>
          <cell r="BX284">
            <v>144</v>
          </cell>
          <cell r="BY284">
            <v>5.92</v>
          </cell>
          <cell r="BZ284">
            <v>5.92</v>
          </cell>
          <cell r="CA284">
            <v>40171</v>
          </cell>
          <cell r="CB284">
            <v>117.25</v>
          </cell>
          <cell r="CC284">
            <v>6.2850000000000001</v>
          </cell>
          <cell r="CD284">
            <v>6.2850000000000001</v>
          </cell>
          <cell r="CE284">
            <v>40171</v>
          </cell>
          <cell r="CF284">
            <v>117.583</v>
          </cell>
          <cell r="CG284">
            <v>6.64</v>
          </cell>
          <cell r="CH284">
            <v>6.6840000000000002</v>
          </cell>
          <cell r="CI284">
            <v>40171</v>
          </cell>
          <cell r="CJ284">
            <v>92.790999999999997</v>
          </cell>
          <cell r="CK284">
            <v>10.766</v>
          </cell>
          <cell r="CL284">
            <v>10.798</v>
          </cell>
          <cell r="CM284">
            <v>40171</v>
          </cell>
          <cell r="CN284">
            <v>160.15899999999999</v>
          </cell>
          <cell r="CO284">
            <v>6.2610000000000001</v>
          </cell>
          <cell r="CP284">
            <v>6.2610000000000001</v>
          </cell>
          <cell r="CQ284">
            <v>40171</v>
          </cell>
          <cell r="CR284">
            <v>141.5</v>
          </cell>
          <cell r="CS284">
            <v>6.7889999999999997</v>
          </cell>
          <cell r="CT284">
            <v>6.7889999999999997</v>
          </cell>
          <cell r="CU284">
            <v>40171</v>
          </cell>
          <cell r="CV284">
            <v>109.694</v>
          </cell>
          <cell r="CW284">
            <v>6.6070000000000002</v>
          </cell>
          <cell r="CX284">
            <v>6.6340000000000003</v>
          </cell>
          <cell r="CY284">
            <v>40171</v>
          </cell>
          <cell r="CZ284">
            <v>112.75</v>
          </cell>
          <cell r="DA284">
            <v>5.585</v>
          </cell>
          <cell r="DB284">
            <v>5.585</v>
          </cell>
        </row>
        <row r="285">
          <cell r="D285">
            <v>40172</v>
          </cell>
          <cell r="E285" t="str">
            <v>#N/A N.A.</v>
          </cell>
          <cell r="F285" t="str">
            <v>#N/A N.A.</v>
          </cell>
          <cell r="G285" t="str">
            <v>#N/A N.A.</v>
          </cell>
          <cell r="H285">
            <v>40172</v>
          </cell>
          <cell r="I285" t="str">
            <v>#N/A N.A.</v>
          </cell>
          <cell r="J285" t="str">
            <v>#N/A N.A.</v>
          </cell>
          <cell r="K285" t="str">
            <v>#N/A N.A.</v>
          </cell>
          <cell r="L285">
            <v>40172</v>
          </cell>
          <cell r="M285" t="str">
            <v>#N/A N.A.</v>
          </cell>
          <cell r="N285" t="str">
            <v>#N/A N.A.</v>
          </cell>
          <cell r="O285" t="str">
            <v>#N/A N.A.</v>
          </cell>
          <cell r="P285">
            <v>40172</v>
          </cell>
          <cell r="Q285">
            <v>100.125</v>
          </cell>
          <cell r="R285">
            <v>-33.58</v>
          </cell>
          <cell r="S285">
            <v>52.280999999999999</v>
          </cell>
          <cell r="T285">
            <v>40172</v>
          </cell>
          <cell r="U285">
            <v>101.6281</v>
          </cell>
          <cell r="V285">
            <v>5.1589999999999998</v>
          </cell>
          <cell r="W285">
            <v>5.2089999999999996</v>
          </cell>
          <cell r="X285">
            <v>40172</v>
          </cell>
          <cell r="Y285">
            <v>104.75</v>
          </cell>
          <cell r="Z285">
            <v>1.3860000000000001</v>
          </cell>
          <cell r="AA285">
            <v>1.3860000000000001</v>
          </cell>
          <cell r="AB285">
            <v>40172</v>
          </cell>
          <cell r="AC285">
            <v>107.1</v>
          </cell>
          <cell r="AD285">
            <v>3.9740000000000002</v>
          </cell>
          <cell r="AE285">
            <v>4.0990000000000002</v>
          </cell>
          <cell r="AF285">
            <v>40172</v>
          </cell>
          <cell r="AG285">
            <v>112.024</v>
          </cell>
          <cell r="AH285">
            <v>2.706</v>
          </cell>
          <cell r="AI285">
            <v>2.827</v>
          </cell>
          <cell r="AJ285">
            <v>40172</v>
          </cell>
          <cell r="AK285">
            <v>114.5</v>
          </cell>
          <cell r="AL285">
            <v>2.7250000000000001</v>
          </cell>
          <cell r="AM285">
            <v>2.7250000000000001</v>
          </cell>
          <cell r="AN285">
            <v>40172</v>
          </cell>
          <cell r="AO285">
            <v>121.5</v>
          </cell>
          <cell r="AP285">
            <v>3.266</v>
          </cell>
          <cell r="AQ285">
            <v>3.266</v>
          </cell>
          <cell r="AU285">
            <v>40172</v>
          </cell>
          <cell r="AV285">
            <v>117.25</v>
          </cell>
          <cell r="AW285">
            <v>4.3570000000000002</v>
          </cell>
          <cell r="AX285">
            <v>4.3570000000000002</v>
          </cell>
          <cell r="AY285">
            <v>40172</v>
          </cell>
          <cell r="AZ285">
            <v>124.855</v>
          </cell>
          <cell r="BA285">
            <v>6.7119999999999997</v>
          </cell>
          <cell r="BB285">
            <v>6.7240000000000002</v>
          </cell>
          <cell r="BC285">
            <v>40172</v>
          </cell>
          <cell r="BD285">
            <v>98.75</v>
          </cell>
          <cell r="BE285">
            <v>2.2759999999999998</v>
          </cell>
          <cell r="BF285">
            <v>2.2759999999999998</v>
          </cell>
          <cell r="BG285">
            <v>40172</v>
          </cell>
          <cell r="BH285">
            <v>117</v>
          </cell>
          <cell r="BI285">
            <v>5.4009999999999998</v>
          </cell>
          <cell r="BJ285">
            <v>5.4889999999999999</v>
          </cell>
          <cell r="BO285">
            <v>40172</v>
          </cell>
          <cell r="BP285">
            <v>122.538</v>
          </cell>
          <cell r="BQ285">
            <v>4.7279999999999998</v>
          </cell>
          <cell r="BR285">
            <v>4.7279999999999998</v>
          </cell>
          <cell r="BS285">
            <v>40172</v>
          </cell>
          <cell r="BT285">
            <v>112.75</v>
          </cell>
          <cell r="BU285">
            <v>5.1970000000000001</v>
          </cell>
          <cell r="BV285">
            <v>5.1970000000000001</v>
          </cell>
          <cell r="BW285">
            <v>40172</v>
          </cell>
          <cell r="BX285">
            <v>144</v>
          </cell>
          <cell r="BY285">
            <v>5.92</v>
          </cell>
          <cell r="BZ285">
            <v>5.92</v>
          </cell>
          <cell r="CA285">
            <v>40172</v>
          </cell>
          <cell r="CB285">
            <v>117.25</v>
          </cell>
          <cell r="CC285">
            <v>6.2850000000000001</v>
          </cell>
          <cell r="CD285">
            <v>6.2850000000000001</v>
          </cell>
          <cell r="CE285">
            <v>40172</v>
          </cell>
          <cell r="CF285">
            <v>118.5</v>
          </cell>
          <cell r="CG285">
            <v>6.56</v>
          </cell>
          <cell r="CH285">
            <v>6.6029999999999998</v>
          </cell>
          <cell r="CI285">
            <v>40172</v>
          </cell>
          <cell r="CJ285">
            <v>92.790999999999997</v>
          </cell>
          <cell r="CK285">
            <v>10.766</v>
          </cell>
          <cell r="CL285">
            <v>10.798</v>
          </cell>
          <cell r="CM285">
            <v>40172</v>
          </cell>
          <cell r="CN285">
            <v>160.20500000000001</v>
          </cell>
          <cell r="CO285">
            <v>6.258</v>
          </cell>
          <cell r="CP285">
            <v>6.258</v>
          </cell>
          <cell r="CQ285">
            <v>40172</v>
          </cell>
          <cell r="CR285">
            <v>141</v>
          </cell>
          <cell r="CS285">
            <v>6.8220000000000001</v>
          </cell>
          <cell r="CT285">
            <v>6.8220000000000001</v>
          </cell>
          <cell r="CU285">
            <v>40172</v>
          </cell>
          <cell r="CV285">
            <v>110.5</v>
          </cell>
          <cell r="CW285">
            <v>6.548</v>
          </cell>
          <cell r="CX285">
            <v>6.5839999999999996</v>
          </cell>
          <cell r="CY285">
            <v>40172</v>
          </cell>
          <cell r="CZ285">
            <v>112.75</v>
          </cell>
          <cell r="DA285">
            <v>5.585</v>
          </cell>
          <cell r="DB285">
            <v>5.585</v>
          </cell>
        </row>
        <row r="286">
          <cell r="D286">
            <v>40173</v>
          </cell>
          <cell r="E286" t="str">
            <v>#N/A N.A.</v>
          </cell>
          <cell r="F286" t="str">
            <v>#N/A N.A.</v>
          </cell>
          <cell r="G286" t="str">
            <v>#N/A N.A.</v>
          </cell>
          <cell r="H286">
            <v>40173</v>
          </cell>
          <cell r="I286" t="str">
            <v>#N/A N.A.</v>
          </cell>
          <cell r="J286" t="str">
            <v>#N/A N.A.</v>
          </cell>
          <cell r="K286" t="str">
            <v>#N/A N.A.</v>
          </cell>
          <cell r="L286">
            <v>40173</v>
          </cell>
          <cell r="M286" t="str">
            <v>#N/A N.A.</v>
          </cell>
          <cell r="N286" t="str">
            <v>#N/A N.A.</v>
          </cell>
          <cell r="O286" t="str">
            <v>#N/A N.A.</v>
          </cell>
          <cell r="P286">
            <v>40173</v>
          </cell>
          <cell r="Q286">
            <v>100.125</v>
          </cell>
          <cell r="R286">
            <v>-33.58</v>
          </cell>
          <cell r="S286">
            <v>52.280999999999999</v>
          </cell>
          <cell r="T286">
            <v>40173</v>
          </cell>
          <cell r="U286">
            <v>101.6281</v>
          </cell>
          <cell r="V286">
            <v>5.1589999999999998</v>
          </cell>
          <cell r="W286">
            <v>5.2089999999999996</v>
          </cell>
          <cell r="X286">
            <v>40173</v>
          </cell>
          <cell r="Y286">
            <v>104.75</v>
          </cell>
          <cell r="Z286">
            <v>1.3860000000000001</v>
          </cell>
          <cell r="AA286">
            <v>1.3860000000000001</v>
          </cell>
          <cell r="AB286">
            <v>40173</v>
          </cell>
          <cell r="AC286">
            <v>107.1</v>
          </cell>
          <cell r="AD286">
            <v>3.9740000000000002</v>
          </cell>
          <cell r="AE286">
            <v>4.0990000000000002</v>
          </cell>
          <cell r="AF286">
            <v>40173</v>
          </cell>
          <cell r="AG286">
            <v>112.024</v>
          </cell>
          <cell r="AH286">
            <v>2.706</v>
          </cell>
          <cell r="AI286">
            <v>2.827</v>
          </cell>
          <cell r="AJ286">
            <v>40173</v>
          </cell>
          <cell r="AK286">
            <v>114.5</v>
          </cell>
          <cell r="AL286">
            <v>2.7250000000000001</v>
          </cell>
          <cell r="AM286">
            <v>2.7250000000000001</v>
          </cell>
          <cell r="AN286">
            <v>40173</v>
          </cell>
          <cell r="AO286">
            <v>121.5</v>
          </cell>
          <cell r="AP286">
            <v>3.266</v>
          </cell>
          <cell r="AQ286">
            <v>3.266</v>
          </cell>
          <cell r="AU286">
            <v>40173</v>
          </cell>
          <cell r="AV286">
            <v>117.25</v>
          </cell>
          <cell r="AW286">
            <v>4.3570000000000002</v>
          </cell>
          <cell r="AX286">
            <v>4.3570000000000002</v>
          </cell>
          <cell r="AY286">
            <v>40173</v>
          </cell>
          <cell r="AZ286">
            <v>124.855</v>
          </cell>
          <cell r="BA286">
            <v>6.7119999999999997</v>
          </cell>
          <cell r="BB286">
            <v>6.7240000000000002</v>
          </cell>
          <cell r="BC286">
            <v>40173</v>
          </cell>
          <cell r="BD286">
            <v>98.75</v>
          </cell>
          <cell r="BE286">
            <v>2.2759999999999998</v>
          </cell>
          <cell r="BF286">
            <v>2.2759999999999998</v>
          </cell>
          <cell r="BG286">
            <v>40173</v>
          </cell>
          <cell r="BH286">
            <v>117</v>
          </cell>
          <cell r="BI286">
            <v>5.4009999999999998</v>
          </cell>
          <cell r="BJ286">
            <v>5.4889999999999999</v>
          </cell>
          <cell r="BO286">
            <v>40173</v>
          </cell>
          <cell r="BP286">
            <v>122.538</v>
          </cell>
          <cell r="BQ286">
            <v>4.7279999999999998</v>
          </cell>
          <cell r="BR286">
            <v>4.7279999999999998</v>
          </cell>
          <cell r="BS286">
            <v>40173</v>
          </cell>
          <cell r="BT286">
            <v>112.75</v>
          </cell>
          <cell r="BU286">
            <v>5.1970000000000001</v>
          </cell>
          <cell r="BV286">
            <v>5.1970000000000001</v>
          </cell>
          <cell r="BW286">
            <v>40173</v>
          </cell>
          <cell r="BX286">
            <v>144</v>
          </cell>
          <cell r="BY286">
            <v>5.92</v>
          </cell>
          <cell r="BZ286">
            <v>5.92</v>
          </cell>
          <cell r="CA286">
            <v>40173</v>
          </cell>
          <cell r="CB286">
            <v>117.25</v>
          </cell>
          <cell r="CC286">
            <v>6.2850000000000001</v>
          </cell>
          <cell r="CD286">
            <v>6.2850000000000001</v>
          </cell>
          <cell r="CE286">
            <v>40173</v>
          </cell>
          <cell r="CF286">
            <v>118.5</v>
          </cell>
          <cell r="CG286">
            <v>6.56</v>
          </cell>
          <cell r="CH286">
            <v>6.6029999999999998</v>
          </cell>
          <cell r="CI286">
            <v>40173</v>
          </cell>
          <cell r="CJ286">
            <v>92.790999999999997</v>
          </cell>
          <cell r="CK286">
            <v>10.766</v>
          </cell>
          <cell r="CL286">
            <v>10.798</v>
          </cell>
          <cell r="CM286">
            <v>40173</v>
          </cell>
          <cell r="CN286">
            <v>160.20500000000001</v>
          </cell>
          <cell r="CO286">
            <v>6.258</v>
          </cell>
          <cell r="CP286">
            <v>6.258</v>
          </cell>
          <cell r="CQ286">
            <v>40173</v>
          </cell>
          <cell r="CR286">
            <v>141</v>
          </cell>
          <cell r="CS286">
            <v>6.8220000000000001</v>
          </cell>
          <cell r="CT286">
            <v>6.8220000000000001</v>
          </cell>
          <cell r="CU286">
            <v>40173</v>
          </cell>
          <cell r="CV286">
            <v>110.5</v>
          </cell>
          <cell r="CW286">
            <v>6.548</v>
          </cell>
          <cell r="CX286">
            <v>6.5839999999999996</v>
          </cell>
          <cell r="CY286">
            <v>40173</v>
          </cell>
          <cell r="CZ286">
            <v>112.75</v>
          </cell>
          <cell r="DA286">
            <v>5.585</v>
          </cell>
          <cell r="DB286">
            <v>5.585</v>
          </cell>
        </row>
        <row r="287">
          <cell r="D287">
            <v>40174</v>
          </cell>
          <cell r="E287" t="str">
            <v>#N/A N.A.</v>
          </cell>
          <cell r="F287" t="str">
            <v>#N/A N.A.</v>
          </cell>
          <cell r="G287" t="str">
            <v>#N/A N.A.</v>
          </cell>
          <cell r="H287">
            <v>40174</v>
          </cell>
          <cell r="I287" t="str">
            <v>#N/A N.A.</v>
          </cell>
          <cell r="J287" t="str">
            <v>#N/A N.A.</v>
          </cell>
          <cell r="K287" t="str">
            <v>#N/A N.A.</v>
          </cell>
          <cell r="L287">
            <v>40174</v>
          </cell>
          <cell r="M287" t="str">
            <v>#N/A N.A.</v>
          </cell>
          <cell r="N287" t="str">
            <v>#N/A N.A.</v>
          </cell>
          <cell r="O287" t="str">
            <v>#N/A N.A.</v>
          </cell>
          <cell r="P287">
            <v>40174</v>
          </cell>
          <cell r="Q287">
            <v>100.125</v>
          </cell>
          <cell r="R287">
            <v>-33.58</v>
          </cell>
          <cell r="S287">
            <v>52.280999999999999</v>
          </cell>
          <cell r="T287">
            <v>40174</v>
          </cell>
          <cell r="U287">
            <v>101.6281</v>
          </cell>
          <cell r="V287">
            <v>5.1589999999999998</v>
          </cell>
          <cell r="W287">
            <v>5.2089999999999996</v>
          </cell>
          <cell r="X287">
            <v>40174</v>
          </cell>
          <cell r="Y287">
            <v>104.75</v>
          </cell>
          <cell r="Z287">
            <v>1.3860000000000001</v>
          </cell>
          <cell r="AA287">
            <v>1.3860000000000001</v>
          </cell>
          <cell r="AB287">
            <v>40174</v>
          </cell>
          <cell r="AC287">
            <v>107.1</v>
          </cell>
          <cell r="AD287">
            <v>3.9740000000000002</v>
          </cell>
          <cell r="AE287">
            <v>4.0990000000000002</v>
          </cell>
          <cell r="AF287">
            <v>40174</v>
          </cell>
          <cell r="AG287">
            <v>112.024</v>
          </cell>
          <cell r="AH287">
            <v>2.706</v>
          </cell>
          <cell r="AI287">
            <v>2.827</v>
          </cell>
          <cell r="AJ287">
            <v>40174</v>
          </cell>
          <cell r="AK287">
            <v>114.5</v>
          </cell>
          <cell r="AL287">
            <v>2.7250000000000001</v>
          </cell>
          <cell r="AM287">
            <v>2.7250000000000001</v>
          </cell>
          <cell r="AN287">
            <v>40174</v>
          </cell>
          <cell r="AO287">
            <v>121.5</v>
          </cell>
          <cell r="AP287">
            <v>3.266</v>
          </cell>
          <cell r="AQ287">
            <v>3.266</v>
          </cell>
          <cell r="AU287">
            <v>40174</v>
          </cell>
          <cell r="AV287">
            <v>117.25</v>
          </cell>
          <cell r="AW287">
            <v>4.3570000000000002</v>
          </cell>
          <cell r="AX287">
            <v>4.3570000000000002</v>
          </cell>
          <cell r="AY287">
            <v>40174</v>
          </cell>
          <cell r="AZ287">
            <v>124.855</v>
          </cell>
          <cell r="BA287">
            <v>6.7119999999999997</v>
          </cell>
          <cell r="BB287">
            <v>6.7240000000000002</v>
          </cell>
          <cell r="BC287">
            <v>40174</v>
          </cell>
          <cell r="BD287">
            <v>98.75</v>
          </cell>
          <cell r="BE287">
            <v>2.2759999999999998</v>
          </cell>
          <cell r="BF287">
            <v>2.2759999999999998</v>
          </cell>
          <cell r="BG287">
            <v>40174</v>
          </cell>
          <cell r="BH287">
            <v>117</v>
          </cell>
          <cell r="BI287">
            <v>5.4009999999999998</v>
          </cell>
          <cell r="BJ287">
            <v>5.4889999999999999</v>
          </cell>
          <cell r="BO287">
            <v>40174</v>
          </cell>
          <cell r="BP287">
            <v>122.538</v>
          </cell>
          <cell r="BQ287">
            <v>4.7279999999999998</v>
          </cell>
          <cell r="BR287">
            <v>4.7279999999999998</v>
          </cell>
          <cell r="BS287">
            <v>40174</v>
          </cell>
          <cell r="BT287">
            <v>112.75</v>
          </cell>
          <cell r="BU287">
            <v>5.1970000000000001</v>
          </cell>
          <cell r="BV287">
            <v>5.1970000000000001</v>
          </cell>
          <cell r="BW287">
            <v>40174</v>
          </cell>
          <cell r="BX287">
            <v>144</v>
          </cell>
          <cell r="BY287">
            <v>5.92</v>
          </cell>
          <cell r="BZ287">
            <v>5.92</v>
          </cell>
          <cell r="CA287">
            <v>40174</v>
          </cell>
          <cell r="CB287">
            <v>117.25</v>
          </cell>
          <cell r="CC287">
            <v>6.2850000000000001</v>
          </cell>
          <cell r="CD287">
            <v>6.2850000000000001</v>
          </cell>
          <cell r="CE287">
            <v>40174</v>
          </cell>
          <cell r="CF287">
            <v>118.5</v>
          </cell>
          <cell r="CG287">
            <v>6.56</v>
          </cell>
          <cell r="CH287">
            <v>6.6029999999999998</v>
          </cell>
          <cell r="CI287">
            <v>40174</v>
          </cell>
          <cell r="CJ287">
            <v>92.790999999999997</v>
          </cell>
          <cell r="CK287">
            <v>10.766</v>
          </cell>
          <cell r="CL287">
            <v>10.798</v>
          </cell>
          <cell r="CM287">
            <v>40174</v>
          </cell>
          <cell r="CN287">
            <v>160.20500000000001</v>
          </cell>
          <cell r="CO287">
            <v>6.258</v>
          </cell>
          <cell r="CP287">
            <v>6.258</v>
          </cell>
          <cell r="CQ287">
            <v>40174</v>
          </cell>
          <cell r="CR287">
            <v>141</v>
          </cell>
          <cell r="CS287">
            <v>6.8220000000000001</v>
          </cell>
          <cell r="CT287">
            <v>6.8220000000000001</v>
          </cell>
          <cell r="CU287">
            <v>40174</v>
          </cell>
          <cell r="CV287">
            <v>110.5</v>
          </cell>
          <cell r="CW287">
            <v>6.548</v>
          </cell>
          <cell r="CX287">
            <v>6.5839999999999996</v>
          </cell>
          <cell r="CY287">
            <v>40174</v>
          </cell>
          <cell r="CZ287">
            <v>112.75</v>
          </cell>
          <cell r="DA287">
            <v>5.585</v>
          </cell>
          <cell r="DB287">
            <v>5.585</v>
          </cell>
        </row>
        <row r="288">
          <cell r="D288">
            <v>40175</v>
          </cell>
          <cell r="E288" t="str">
            <v>#N/A N.A.</v>
          </cell>
          <cell r="F288" t="str">
            <v>#N/A N.A.</v>
          </cell>
          <cell r="G288" t="str">
            <v>#N/A N.A.</v>
          </cell>
          <cell r="H288">
            <v>40175</v>
          </cell>
          <cell r="I288" t="str">
            <v>#N/A N.A.</v>
          </cell>
          <cell r="J288" t="str">
            <v>#N/A N.A.</v>
          </cell>
          <cell r="K288" t="str">
            <v>#N/A N.A.</v>
          </cell>
          <cell r="L288">
            <v>40175</v>
          </cell>
          <cell r="M288" t="str">
            <v>#N/A N.A.</v>
          </cell>
          <cell r="N288" t="str">
            <v>#N/A N.A.</v>
          </cell>
          <cell r="O288" t="str">
            <v>#N/A N.A.</v>
          </cell>
          <cell r="P288">
            <v>40175</v>
          </cell>
          <cell r="Q288">
            <v>100.125</v>
          </cell>
          <cell r="R288">
            <v>-33.58</v>
          </cell>
          <cell r="S288">
            <v>52.280999999999999</v>
          </cell>
          <cell r="T288">
            <v>40175</v>
          </cell>
          <cell r="U288">
            <v>101.6281</v>
          </cell>
          <cell r="V288">
            <v>5.1589999999999998</v>
          </cell>
          <cell r="W288">
            <v>5.2089999999999996</v>
          </cell>
          <cell r="X288">
            <v>40175</v>
          </cell>
          <cell r="Y288">
            <v>104.75</v>
          </cell>
          <cell r="Z288">
            <v>1.3860000000000001</v>
          </cell>
          <cell r="AA288">
            <v>1.3860000000000001</v>
          </cell>
          <cell r="AB288">
            <v>40175</v>
          </cell>
          <cell r="AC288">
            <v>107.13500000000001</v>
          </cell>
          <cell r="AD288">
            <v>3.9470000000000001</v>
          </cell>
          <cell r="AE288">
            <v>4.0720000000000001</v>
          </cell>
          <cell r="AF288">
            <v>40175</v>
          </cell>
          <cell r="AG288">
            <v>112.048</v>
          </cell>
          <cell r="AH288">
            <v>2.6749999999999998</v>
          </cell>
          <cell r="AI288">
            <v>2.758</v>
          </cell>
          <cell r="AJ288">
            <v>40175</v>
          </cell>
          <cell r="AK288">
            <v>114.5</v>
          </cell>
          <cell r="AL288">
            <v>2.7250000000000001</v>
          </cell>
          <cell r="AM288">
            <v>2.7250000000000001</v>
          </cell>
          <cell r="AN288">
            <v>40175</v>
          </cell>
          <cell r="AO288">
            <v>121</v>
          </cell>
          <cell r="AP288">
            <v>3.42</v>
          </cell>
          <cell r="AQ288">
            <v>3.42</v>
          </cell>
          <cell r="AU288">
            <v>40175</v>
          </cell>
          <cell r="AV288">
            <v>117.25</v>
          </cell>
          <cell r="AW288">
            <v>4.3570000000000002</v>
          </cell>
          <cell r="AX288">
            <v>4.3570000000000002</v>
          </cell>
          <cell r="AY288">
            <v>40175</v>
          </cell>
          <cell r="AZ288">
            <v>124.855</v>
          </cell>
          <cell r="BA288">
            <v>6.7119999999999997</v>
          </cell>
          <cell r="BB288">
            <v>6.7240000000000002</v>
          </cell>
          <cell r="BC288">
            <v>40175</v>
          </cell>
          <cell r="BD288">
            <v>98.75</v>
          </cell>
          <cell r="BE288">
            <v>2.2759999999999998</v>
          </cell>
          <cell r="BF288">
            <v>2.2759999999999998</v>
          </cell>
          <cell r="BG288">
            <v>40175</v>
          </cell>
          <cell r="BH288">
            <v>117</v>
          </cell>
          <cell r="BI288">
            <v>5.4009999999999998</v>
          </cell>
          <cell r="BJ288">
            <v>5.4889999999999999</v>
          </cell>
          <cell r="BO288">
            <v>40175</v>
          </cell>
          <cell r="BP288">
            <v>122.55800000000001</v>
          </cell>
          <cell r="BQ288">
            <v>4.7249999999999996</v>
          </cell>
          <cell r="BR288">
            <v>4.7249999999999996</v>
          </cell>
          <cell r="BS288">
            <v>40175</v>
          </cell>
          <cell r="BT288">
            <v>112.25</v>
          </cell>
          <cell r="BU288">
            <v>5.2770000000000001</v>
          </cell>
          <cell r="BV288">
            <v>5.2770000000000001</v>
          </cell>
          <cell r="BW288">
            <v>40175</v>
          </cell>
          <cell r="BX288">
            <v>144</v>
          </cell>
          <cell r="BY288">
            <v>5.92</v>
          </cell>
          <cell r="BZ288">
            <v>5.92</v>
          </cell>
          <cell r="CA288">
            <v>40175</v>
          </cell>
          <cell r="CB288">
            <v>117.25</v>
          </cell>
          <cell r="CC288">
            <v>6.2850000000000001</v>
          </cell>
          <cell r="CD288">
            <v>6.2850000000000001</v>
          </cell>
          <cell r="CE288">
            <v>40175</v>
          </cell>
          <cell r="CF288">
            <v>117.583</v>
          </cell>
          <cell r="CG288">
            <v>6.64</v>
          </cell>
          <cell r="CH288">
            <v>6.6840000000000002</v>
          </cell>
          <cell r="CI288">
            <v>40175</v>
          </cell>
          <cell r="CJ288">
            <v>92.790999999999997</v>
          </cell>
          <cell r="CK288">
            <v>10.766</v>
          </cell>
          <cell r="CL288">
            <v>10.798</v>
          </cell>
          <cell r="CM288">
            <v>40175</v>
          </cell>
          <cell r="CN288">
            <v>160.19999999999999</v>
          </cell>
          <cell r="CO288">
            <v>6.2590000000000003</v>
          </cell>
          <cell r="CP288">
            <v>6.2590000000000003</v>
          </cell>
          <cell r="CQ288">
            <v>40175</v>
          </cell>
          <cell r="CR288">
            <v>141</v>
          </cell>
          <cell r="CS288">
            <v>6.8220000000000001</v>
          </cell>
          <cell r="CT288">
            <v>6.8220000000000001</v>
          </cell>
          <cell r="CU288">
            <v>40175</v>
          </cell>
          <cell r="CV288">
            <v>109.65600000000001</v>
          </cell>
          <cell r="CW288">
            <v>6.61</v>
          </cell>
          <cell r="CX288">
            <v>6.6370000000000005</v>
          </cell>
          <cell r="CY288">
            <v>40175</v>
          </cell>
          <cell r="CZ288">
            <v>112.75</v>
          </cell>
          <cell r="DA288">
            <v>5.585</v>
          </cell>
          <cell r="DB288">
            <v>5.585</v>
          </cell>
        </row>
        <row r="289">
          <cell r="D289">
            <v>40176</v>
          </cell>
          <cell r="E289" t="str">
            <v>#N/A N.A.</v>
          </cell>
          <cell r="F289" t="str">
            <v>#N/A N.A.</v>
          </cell>
          <cell r="G289" t="str">
            <v>#N/A N.A.</v>
          </cell>
          <cell r="H289">
            <v>40176</v>
          </cell>
          <cell r="I289" t="str">
            <v>#N/A N.A.</v>
          </cell>
          <cell r="J289" t="str">
            <v>#N/A N.A.</v>
          </cell>
          <cell r="K289" t="str">
            <v>#N/A N.A.</v>
          </cell>
          <cell r="L289">
            <v>40176</v>
          </cell>
          <cell r="M289" t="str">
            <v>#N/A N.A.</v>
          </cell>
          <cell r="N289" t="str">
            <v>#N/A N.A.</v>
          </cell>
          <cell r="O289" t="str">
            <v>#N/A N.A.</v>
          </cell>
          <cell r="P289">
            <v>40176</v>
          </cell>
          <cell r="Q289">
            <v>100.125</v>
          </cell>
          <cell r="R289">
            <v>-33.58</v>
          </cell>
          <cell r="S289">
            <v>52.280999999999999</v>
          </cell>
          <cell r="T289">
            <v>40176</v>
          </cell>
          <cell r="U289">
            <v>101.6281</v>
          </cell>
          <cell r="V289">
            <v>5.1589999999999998</v>
          </cell>
          <cell r="W289">
            <v>5.2089999999999996</v>
          </cell>
          <cell r="X289">
            <v>40176</v>
          </cell>
          <cell r="Y289">
            <v>104.75</v>
          </cell>
          <cell r="Z289">
            <v>1.2</v>
          </cell>
          <cell r="AA289">
            <v>1.2</v>
          </cell>
          <cell r="AB289">
            <v>40176</v>
          </cell>
          <cell r="AC289">
            <v>107.127</v>
          </cell>
          <cell r="AD289">
            <v>3.9060000000000001</v>
          </cell>
          <cell r="AE289">
            <v>3.9449999999999998</v>
          </cell>
          <cell r="AF289">
            <v>40176</v>
          </cell>
          <cell r="AG289">
            <v>112.01900000000001</v>
          </cell>
          <cell r="AH289">
            <v>2.6339999999999999</v>
          </cell>
          <cell r="AI289">
            <v>2.7170000000000001</v>
          </cell>
          <cell r="AJ289">
            <v>40176</v>
          </cell>
          <cell r="AK289">
            <v>114.5</v>
          </cell>
          <cell r="AL289">
            <v>2.6909999999999998</v>
          </cell>
          <cell r="AM289">
            <v>2.6909999999999998</v>
          </cell>
          <cell r="AN289">
            <v>40176</v>
          </cell>
          <cell r="AO289">
            <v>121.25</v>
          </cell>
          <cell r="AP289">
            <v>3.32</v>
          </cell>
          <cell r="AQ289">
            <v>3.32</v>
          </cell>
          <cell r="AU289">
            <v>40176</v>
          </cell>
          <cell r="AV289">
            <v>117.25</v>
          </cell>
          <cell r="AW289">
            <v>4.3499999999999996</v>
          </cell>
          <cell r="AX289">
            <v>4.3499999999999996</v>
          </cell>
          <cell r="AY289">
            <v>40176</v>
          </cell>
          <cell r="AZ289">
            <v>124.855</v>
          </cell>
          <cell r="BA289">
            <v>6.7119999999999997</v>
          </cell>
          <cell r="BB289">
            <v>6.7240000000000002</v>
          </cell>
          <cell r="BC289">
            <v>40176</v>
          </cell>
          <cell r="BD289">
            <v>98.75</v>
          </cell>
          <cell r="BE289">
            <v>2.2770000000000001</v>
          </cell>
          <cell r="BF289">
            <v>2.2770000000000001</v>
          </cell>
          <cell r="BG289">
            <v>40176</v>
          </cell>
          <cell r="BH289">
            <v>117.063</v>
          </cell>
          <cell r="BI289">
            <v>5.3860000000000001</v>
          </cell>
          <cell r="BJ289">
            <v>5.3940000000000001</v>
          </cell>
          <cell r="BO289">
            <v>40176</v>
          </cell>
          <cell r="BP289">
            <v>122.476</v>
          </cell>
          <cell r="BQ289">
            <v>4.7329999999999997</v>
          </cell>
          <cell r="BR289">
            <v>4.7329999999999997</v>
          </cell>
          <cell r="BS289">
            <v>40176</v>
          </cell>
          <cell r="BT289">
            <v>112.5</v>
          </cell>
          <cell r="BU289">
            <v>5.234</v>
          </cell>
          <cell r="BV289">
            <v>5.234</v>
          </cell>
          <cell r="BW289">
            <v>40176</v>
          </cell>
          <cell r="BX289">
            <v>144</v>
          </cell>
          <cell r="BY289">
            <v>5.9160000000000004</v>
          </cell>
          <cell r="BZ289">
            <v>5.9160000000000004</v>
          </cell>
          <cell r="CA289">
            <v>40176</v>
          </cell>
          <cell r="CB289">
            <v>117.25</v>
          </cell>
          <cell r="CC289">
            <v>6.2839999999999998</v>
          </cell>
          <cell r="CD289">
            <v>6.2839999999999998</v>
          </cell>
          <cell r="CE289">
            <v>40176</v>
          </cell>
          <cell r="CF289">
            <v>116.59099999999999</v>
          </cell>
          <cell r="CG289">
            <v>6.7270000000000003</v>
          </cell>
          <cell r="CH289">
            <v>6.7720000000000002</v>
          </cell>
          <cell r="CI289">
            <v>40176</v>
          </cell>
          <cell r="CJ289">
            <v>92.790999999999997</v>
          </cell>
          <cell r="CK289">
            <v>10.766</v>
          </cell>
          <cell r="CL289">
            <v>10.798999999999999</v>
          </cell>
          <cell r="CM289">
            <v>40176</v>
          </cell>
          <cell r="CN289">
            <v>160.042</v>
          </cell>
          <cell r="CO289">
            <v>6.2679999999999998</v>
          </cell>
          <cell r="CP289">
            <v>6.2679999999999998</v>
          </cell>
          <cell r="CQ289">
            <v>40176</v>
          </cell>
          <cell r="CR289">
            <v>141</v>
          </cell>
          <cell r="CS289">
            <v>6.8209999999999997</v>
          </cell>
          <cell r="CT289">
            <v>6.8209999999999997</v>
          </cell>
          <cell r="CU289">
            <v>40176</v>
          </cell>
          <cell r="CV289">
            <v>109.59399999999999</v>
          </cell>
          <cell r="CW289">
            <v>6.6139999999999999</v>
          </cell>
          <cell r="CX289">
            <v>6.63</v>
          </cell>
          <cell r="CY289">
            <v>40176</v>
          </cell>
          <cell r="CZ289">
            <v>112.75</v>
          </cell>
          <cell r="DA289">
            <v>5.5830000000000002</v>
          </cell>
          <cell r="DB289">
            <v>5.5830000000000002</v>
          </cell>
        </row>
        <row r="290">
          <cell r="D290">
            <v>40177</v>
          </cell>
          <cell r="E290" t="str">
            <v>#N/A N.A.</v>
          </cell>
          <cell r="F290" t="str">
            <v>#N/A N.A.</v>
          </cell>
          <cell r="G290" t="str">
            <v>#N/A N.A.</v>
          </cell>
          <cell r="H290">
            <v>40177</v>
          </cell>
          <cell r="I290" t="str">
            <v>#N/A N.A.</v>
          </cell>
          <cell r="J290" t="str">
            <v>#N/A N.A.</v>
          </cell>
          <cell r="K290" t="str">
            <v>#N/A N.A.</v>
          </cell>
          <cell r="L290">
            <v>40177</v>
          </cell>
          <cell r="M290" t="str">
            <v>#N/A N.A.</v>
          </cell>
          <cell r="N290" t="str">
            <v>#N/A N.A.</v>
          </cell>
          <cell r="O290" t="str">
            <v>#N/A N.A.</v>
          </cell>
          <cell r="P290">
            <v>40177</v>
          </cell>
          <cell r="Q290">
            <v>100.125</v>
          </cell>
          <cell r="R290">
            <v>-33.58</v>
          </cell>
          <cell r="S290">
            <v>52.280999999999999</v>
          </cell>
          <cell r="T290">
            <v>40177</v>
          </cell>
          <cell r="U290">
            <v>101.6281</v>
          </cell>
          <cell r="V290">
            <v>5.1589999999999998</v>
          </cell>
          <cell r="W290">
            <v>5.2089999999999996</v>
          </cell>
          <cell r="X290">
            <v>40177</v>
          </cell>
          <cell r="Y290">
            <v>104.75</v>
          </cell>
          <cell r="Z290">
            <v>1.1519999999999999</v>
          </cell>
          <cell r="AA290">
            <v>1.1519999999999999</v>
          </cell>
          <cell r="AB290">
            <v>40177</v>
          </cell>
          <cell r="AC290">
            <v>107.127</v>
          </cell>
          <cell r="AD290">
            <v>3.8940000000000001</v>
          </cell>
          <cell r="AE290">
            <v>4.0179999999999998</v>
          </cell>
          <cell r="AF290">
            <v>40177</v>
          </cell>
          <cell r="AG290">
            <v>111.964</v>
          </cell>
          <cell r="AH290">
            <v>2.6549999999999998</v>
          </cell>
          <cell r="AI290">
            <v>2.738</v>
          </cell>
          <cell r="AJ290">
            <v>40177</v>
          </cell>
          <cell r="AK290">
            <v>114.5</v>
          </cell>
          <cell r="AL290">
            <v>2.6819999999999999</v>
          </cell>
          <cell r="AM290">
            <v>2.6819999999999999</v>
          </cell>
          <cell r="AN290">
            <v>40177</v>
          </cell>
          <cell r="AO290">
            <v>121.25</v>
          </cell>
          <cell r="AP290">
            <v>3.3149999999999999</v>
          </cell>
          <cell r="AQ290">
            <v>3.3149999999999999</v>
          </cell>
          <cell r="AU290">
            <v>40177</v>
          </cell>
          <cell r="AV290">
            <v>117.25</v>
          </cell>
          <cell r="AW290">
            <v>4.3479999999999999</v>
          </cell>
          <cell r="AX290">
            <v>4.3479999999999999</v>
          </cell>
          <cell r="AY290">
            <v>40177</v>
          </cell>
          <cell r="AZ290">
            <v>124.855</v>
          </cell>
          <cell r="BA290">
            <v>6.7119999999999997</v>
          </cell>
          <cell r="BB290">
            <v>6.7240000000000002</v>
          </cell>
          <cell r="BC290">
            <v>40177</v>
          </cell>
          <cell r="BD290">
            <v>98.75</v>
          </cell>
          <cell r="BE290">
            <v>2.2770000000000001</v>
          </cell>
          <cell r="BF290">
            <v>2.2770000000000001</v>
          </cell>
          <cell r="BG290">
            <v>40177</v>
          </cell>
          <cell r="BH290">
            <v>116.77200000000001</v>
          </cell>
          <cell r="BI290">
            <v>5.4359999999999999</v>
          </cell>
          <cell r="BJ290">
            <v>5.4450000000000003</v>
          </cell>
          <cell r="BO290">
            <v>40177</v>
          </cell>
          <cell r="BP290">
            <v>122.491</v>
          </cell>
          <cell r="BQ290">
            <v>4.7300000000000004</v>
          </cell>
          <cell r="BR290">
            <v>4.7300000000000004</v>
          </cell>
          <cell r="BS290">
            <v>40177</v>
          </cell>
          <cell r="BT290">
            <v>112.5</v>
          </cell>
          <cell r="BU290">
            <v>5.234</v>
          </cell>
          <cell r="BV290">
            <v>5.234</v>
          </cell>
          <cell r="BW290">
            <v>40177</v>
          </cell>
          <cell r="BX290">
            <v>144</v>
          </cell>
          <cell r="BY290">
            <v>5.915</v>
          </cell>
          <cell r="BZ290">
            <v>5.915</v>
          </cell>
          <cell r="CA290">
            <v>40177</v>
          </cell>
          <cell r="CB290">
            <v>117.25</v>
          </cell>
          <cell r="CC290">
            <v>6.2839999999999998</v>
          </cell>
          <cell r="CD290">
            <v>6.2839999999999998</v>
          </cell>
          <cell r="CE290">
            <v>40177</v>
          </cell>
          <cell r="CF290">
            <v>117.47199999999999</v>
          </cell>
          <cell r="CG290">
            <v>6.649</v>
          </cell>
          <cell r="CH290">
            <v>6.6929999999999996</v>
          </cell>
          <cell r="CI290">
            <v>40177</v>
          </cell>
          <cell r="CJ290">
            <v>92.790999999999997</v>
          </cell>
          <cell r="CK290">
            <v>10.766</v>
          </cell>
          <cell r="CL290">
            <v>10.798999999999999</v>
          </cell>
          <cell r="CM290">
            <v>40177</v>
          </cell>
          <cell r="CN290">
            <v>159.84899999999999</v>
          </cell>
          <cell r="CO290">
            <v>6.28</v>
          </cell>
          <cell r="CP290">
            <v>6.28</v>
          </cell>
          <cell r="CQ290">
            <v>40177</v>
          </cell>
          <cell r="CR290">
            <v>141</v>
          </cell>
          <cell r="CS290">
            <v>6.8209999999999997</v>
          </cell>
          <cell r="CT290">
            <v>6.8209999999999997</v>
          </cell>
          <cell r="CU290">
            <v>40177</v>
          </cell>
          <cell r="CV290">
            <v>109.529</v>
          </cell>
          <cell r="CW290">
            <v>6.6189999999999998</v>
          </cell>
          <cell r="CX290">
            <v>6.6340000000000003</v>
          </cell>
          <cell r="CY290">
            <v>40177</v>
          </cell>
          <cell r="CZ290">
            <v>112.75</v>
          </cell>
          <cell r="DA290">
            <v>5.5830000000000002</v>
          </cell>
          <cell r="DB290">
            <v>5.5830000000000002</v>
          </cell>
        </row>
        <row r="291">
          <cell r="D291">
            <v>40178</v>
          </cell>
          <cell r="E291" t="str">
            <v>#N/A N.A.</v>
          </cell>
          <cell r="F291" t="str">
            <v>#N/A N.A.</v>
          </cell>
          <cell r="G291" t="str">
            <v>#N/A N.A.</v>
          </cell>
          <cell r="H291">
            <v>40178</v>
          </cell>
          <cell r="I291" t="str">
            <v>#N/A N.A.</v>
          </cell>
          <cell r="J291" t="str">
            <v>#N/A N.A.</v>
          </cell>
          <cell r="K291" t="str">
            <v>#N/A N.A.</v>
          </cell>
          <cell r="L291">
            <v>40178</v>
          </cell>
          <cell r="M291" t="str">
            <v>#N/A N.A.</v>
          </cell>
          <cell r="N291" t="str">
            <v>#N/A N.A.</v>
          </cell>
          <cell r="O291" t="str">
            <v>#N/A N.A.</v>
          </cell>
          <cell r="P291">
            <v>40178</v>
          </cell>
          <cell r="Q291">
            <v>100.125</v>
          </cell>
          <cell r="R291">
            <v>-33.58</v>
          </cell>
          <cell r="S291">
            <v>52.280999999999999</v>
          </cell>
          <cell r="T291">
            <v>40178</v>
          </cell>
          <cell r="U291">
            <v>101.6281</v>
          </cell>
          <cell r="V291">
            <v>5.1589999999999998</v>
          </cell>
          <cell r="W291">
            <v>5.2089999999999996</v>
          </cell>
          <cell r="X291">
            <v>40178</v>
          </cell>
          <cell r="Y291">
            <v>104.75</v>
          </cell>
          <cell r="Z291">
            <v>1.103</v>
          </cell>
          <cell r="AA291">
            <v>1.103</v>
          </cell>
          <cell r="AB291">
            <v>40178</v>
          </cell>
          <cell r="AC291">
            <v>107.199</v>
          </cell>
          <cell r="AD291">
            <v>3.8260000000000001</v>
          </cell>
          <cell r="AE291">
            <v>3.8650000000000002</v>
          </cell>
          <cell r="AF291">
            <v>40178</v>
          </cell>
          <cell r="AG291">
            <v>111.964</v>
          </cell>
          <cell r="AH291">
            <v>2.6549999999999998</v>
          </cell>
          <cell r="AI291">
            <v>2.738</v>
          </cell>
          <cell r="AJ291">
            <v>40178</v>
          </cell>
          <cell r="AK291">
            <v>114.5</v>
          </cell>
          <cell r="AL291">
            <v>2.673</v>
          </cell>
          <cell r="AM291">
            <v>2.673</v>
          </cell>
          <cell r="AN291">
            <v>40178</v>
          </cell>
          <cell r="AO291">
            <v>121.25</v>
          </cell>
          <cell r="AP291">
            <v>3.3090000000000002</v>
          </cell>
          <cell r="AQ291">
            <v>3.3090000000000002</v>
          </cell>
          <cell r="AU291">
            <v>40178</v>
          </cell>
          <cell r="AV291">
            <v>117.25</v>
          </cell>
          <cell r="AW291">
            <v>4.3460000000000001</v>
          </cell>
          <cell r="AX291">
            <v>4.3460000000000001</v>
          </cell>
          <cell r="AY291">
            <v>40178</v>
          </cell>
          <cell r="AZ291">
            <v>124.855</v>
          </cell>
          <cell r="BA291">
            <v>6.7119999999999997</v>
          </cell>
          <cell r="BB291">
            <v>6.7240000000000002</v>
          </cell>
          <cell r="BC291">
            <v>40178</v>
          </cell>
          <cell r="BD291">
            <v>98.75</v>
          </cell>
          <cell r="BE291">
            <v>2.2770000000000001</v>
          </cell>
          <cell r="BF291">
            <v>2.2770000000000001</v>
          </cell>
          <cell r="BG291">
            <v>40178</v>
          </cell>
          <cell r="BH291">
            <v>117.154</v>
          </cell>
          <cell r="BI291">
            <v>5.367</v>
          </cell>
          <cell r="BJ291">
            <v>5.3760000000000003</v>
          </cell>
          <cell r="BO291">
            <v>40178</v>
          </cell>
          <cell r="BP291">
            <v>122.46599999999999</v>
          </cell>
          <cell r="BQ291">
            <v>4.7320000000000002</v>
          </cell>
          <cell r="BR291">
            <v>4.7320000000000002</v>
          </cell>
          <cell r="BS291">
            <v>40178</v>
          </cell>
          <cell r="BT291">
            <v>112.5</v>
          </cell>
          <cell r="BU291">
            <v>5.2329999999999997</v>
          </cell>
          <cell r="BV291">
            <v>5.2329999999999997</v>
          </cell>
          <cell r="BW291">
            <v>40178</v>
          </cell>
          <cell r="BX291">
            <v>144</v>
          </cell>
          <cell r="BY291">
            <v>5.9139999999999997</v>
          </cell>
          <cell r="BZ291">
            <v>5.9139999999999997</v>
          </cell>
          <cell r="CA291">
            <v>40178</v>
          </cell>
          <cell r="CB291">
            <v>117.25</v>
          </cell>
          <cell r="CC291">
            <v>6.2839999999999998</v>
          </cell>
          <cell r="CD291">
            <v>6.2839999999999998</v>
          </cell>
          <cell r="CE291">
            <v>40178</v>
          </cell>
          <cell r="CF291">
            <v>118.042</v>
          </cell>
          <cell r="CG291">
            <v>6.5990000000000002</v>
          </cell>
          <cell r="CH291">
            <v>6.6429999999999998</v>
          </cell>
          <cell r="CI291">
            <v>40178</v>
          </cell>
          <cell r="CJ291">
            <v>92.790999999999997</v>
          </cell>
          <cell r="CK291">
            <v>10.766</v>
          </cell>
          <cell r="CL291">
            <v>10.798999999999999</v>
          </cell>
          <cell r="CM291">
            <v>40178</v>
          </cell>
          <cell r="CN291">
            <v>159.845</v>
          </cell>
          <cell r="CO291">
            <v>6.28</v>
          </cell>
          <cell r="CP291">
            <v>6.28</v>
          </cell>
          <cell r="CQ291">
            <v>40178</v>
          </cell>
          <cell r="CR291">
            <v>141</v>
          </cell>
          <cell r="CS291">
            <v>6.8209999999999997</v>
          </cell>
          <cell r="CT291">
            <v>6.8209999999999997</v>
          </cell>
          <cell r="CU291">
            <v>40178</v>
          </cell>
          <cell r="CV291">
            <v>109.553</v>
          </cell>
          <cell r="CW291">
            <v>6.617</v>
          </cell>
          <cell r="CX291">
            <v>6.6370000000000005</v>
          </cell>
          <cell r="CY291">
            <v>40178</v>
          </cell>
          <cell r="CZ291">
            <v>112.75</v>
          </cell>
          <cell r="DA291">
            <v>5.5819999999999999</v>
          </cell>
          <cell r="DB291">
            <v>5.5819999999999999</v>
          </cell>
        </row>
        <row r="292">
          <cell r="D292">
            <v>40179</v>
          </cell>
          <cell r="E292" t="str">
            <v>#N/A N.A.</v>
          </cell>
          <cell r="F292" t="str">
            <v>#N/A N.A.</v>
          </cell>
          <cell r="G292" t="str">
            <v>#N/A N.A.</v>
          </cell>
          <cell r="H292">
            <v>40179</v>
          </cell>
          <cell r="I292" t="str">
            <v>#N/A N.A.</v>
          </cell>
          <cell r="J292" t="str">
            <v>#N/A N.A.</v>
          </cell>
          <cell r="K292" t="str">
            <v>#N/A N.A.</v>
          </cell>
          <cell r="L292">
            <v>40179</v>
          </cell>
          <cell r="M292" t="str">
            <v>#N/A N.A.</v>
          </cell>
          <cell r="N292" t="str">
            <v>#N/A N.A.</v>
          </cell>
          <cell r="O292" t="str">
            <v>#N/A N.A.</v>
          </cell>
          <cell r="P292">
            <v>40179</v>
          </cell>
          <cell r="Q292">
            <v>100.125</v>
          </cell>
          <cell r="R292">
            <v>-33.58</v>
          </cell>
          <cell r="S292">
            <v>52.280999999999999</v>
          </cell>
          <cell r="T292">
            <v>40179</v>
          </cell>
          <cell r="U292">
            <v>101.6281</v>
          </cell>
          <cell r="V292">
            <v>5.1589999999999998</v>
          </cell>
          <cell r="W292">
            <v>5.2089999999999996</v>
          </cell>
          <cell r="X292">
            <v>40179</v>
          </cell>
          <cell r="Y292">
            <v>104.75</v>
          </cell>
          <cell r="Z292">
            <v>1.103</v>
          </cell>
          <cell r="AA292">
            <v>1.103</v>
          </cell>
          <cell r="AB292">
            <v>40179</v>
          </cell>
          <cell r="AC292">
            <v>107.1</v>
          </cell>
          <cell r="AD292">
            <v>3.903</v>
          </cell>
          <cell r="AE292">
            <v>4.0289999999999999</v>
          </cell>
          <cell r="AF292">
            <v>40179</v>
          </cell>
          <cell r="AG292">
            <v>111.964</v>
          </cell>
          <cell r="AH292">
            <v>2.6549999999999998</v>
          </cell>
          <cell r="AI292">
            <v>2.738</v>
          </cell>
          <cell r="AJ292">
            <v>40179</v>
          </cell>
          <cell r="AK292">
            <v>114.5</v>
          </cell>
          <cell r="AL292">
            <v>2.673</v>
          </cell>
          <cell r="AM292">
            <v>2.673</v>
          </cell>
          <cell r="AN292">
            <v>40179</v>
          </cell>
          <cell r="AO292">
            <v>121.25</v>
          </cell>
          <cell r="AP292">
            <v>3.3090000000000002</v>
          </cell>
          <cell r="AQ292">
            <v>3.3090000000000002</v>
          </cell>
          <cell r="AU292">
            <v>40179</v>
          </cell>
          <cell r="AV292">
            <v>117.25</v>
          </cell>
          <cell r="AW292">
            <v>4.3460000000000001</v>
          </cell>
          <cell r="AX292">
            <v>4.3460000000000001</v>
          </cell>
          <cell r="AY292">
            <v>40179</v>
          </cell>
          <cell r="AZ292">
            <v>124.855</v>
          </cell>
          <cell r="BA292">
            <v>6.7119999999999997</v>
          </cell>
          <cell r="BB292">
            <v>6.7240000000000002</v>
          </cell>
          <cell r="BC292">
            <v>40179</v>
          </cell>
          <cell r="BD292">
            <v>98.75</v>
          </cell>
          <cell r="BE292">
            <v>2.2770000000000001</v>
          </cell>
          <cell r="BF292">
            <v>2.2770000000000001</v>
          </cell>
          <cell r="BG292">
            <v>40179</v>
          </cell>
          <cell r="BH292">
            <v>117</v>
          </cell>
          <cell r="BI292">
            <v>5.3940000000000001</v>
          </cell>
          <cell r="BJ292">
            <v>5.4829999999999997</v>
          </cell>
          <cell r="BO292">
            <v>40179</v>
          </cell>
          <cell r="BP292">
            <v>122.578</v>
          </cell>
          <cell r="BQ292">
            <v>4.7149999999999999</v>
          </cell>
          <cell r="BR292">
            <v>4.7149999999999999</v>
          </cell>
          <cell r="BS292">
            <v>40179</v>
          </cell>
          <cell r="BT292">
            <v>112.5</v>
          </cell>
          <cell r="BU292">
            <v>5.2329999999999997</v>
          </cell>
          <cell r="BV292">
            <v>5.2329999999999997</v>
          </cell>
          <cell r="BW292">
            <v>40179</v>
          </cell>
          <cell r="BX292">
            <v>144</v>
          </cell>
          <cell r="BY292">
            <v>5.9139999999999997</v>
          </cell>
          <cell r="BZ292">
            <v>5.9139999999999997</v>
          </cell>
          <cell r="CA292">
            <v>40179</v>
          </cell>
          <cell r="CB292">
            <v>118</v>
          </cell>
          <cell r="CC292">
            <v>6.2119999999999997</v>
          </cell>
          <cell r="CD292">
            <v>6.2119999999999997</v>
          </cell>
          <cell r="CE292">
            <v>40179</v>
          </cell>
          <cell r="CF292">
            <v>118.5</v>
          </cell>
          <cell r="CG292">
            <v>6.5590000000000002</v>
          </cell>
          <cell r="CH292">
            <v>6.6020000000000003</v>
          </cell>
          <cell r="CI292">
            <v>40179</v>
          </cell>
          <cell r="CJ292">
            <v>92.790999999999997</v>
          </cell>
          <cell r="CK292">
            <v>10.766</v>
          </cell>
          <cell r="CL292">
            <v>10.798999999999999</v>
          </cell>
          <cell r="CM292">
            <v>40179</v>
          </cell>
          <cell r="CN292">
            <v>160.05799999999999</v>
          </cell>
          <cell r="CO292">
            <v>6.266</v>
          </cell>
          <cell r="CP292">
            <v>6.266</v>
          </cell>
          <cell r="CQ292">
            <v>40179</v>
          </cell>
          <cell r="CR292">
            <v>141</v>
          </cell>
          <cell r="CS292">
            <v>6.8209999999999997</v>
          </cell>
          <cell r="CT292">
            <v>6.8209999999999997</v>
          </cell>
          <cell r="CU292">
            <v>40179</v>
          </cell>
          <cell r="CV292">
            <v>110.5</v>
          </cell>
          <cell r="CW292">
            <v>6.548</v>
          </cell>
          <cell r="CX292">
            <v>6.5839999999999996</v>
          </cell>
          <cell r="CY292">
            <v>40179</v>
          </cell>
          <cell r="CZ292">
            <v>112.75</v>
          </cell>
          <cell r="DA292">
            <v>5.5819999999999999</v>
          </cell>
          <cell r="DB292">
            <v>5.5819999999999999</v>
          </cell>
        </row>
        <row r="293">
          <cell r="D293">
            <v>40180</v>
          </cell>
          <cell r="E293" t="str">
            <v>#N/A N.A.</v>
          </cell>
          <cell r="F293" t="str">
            <v>#N/A N.A.</v>
          </cell>
          <cell r="G293" t="str">
            <v>#N/A N.A.</v>
          </cell>
          <cell r="H293">
            <v>40180</v>
          </cell>
          <cell r="I293" t="str">
            <v>#N/A N.A.</v>
          </cell>
          <cell r="J293" t="str">
            <v>#N/A N.A.</v>
          </cell>
          <cell r="K293" t="str">
            <v>#N/A N.A.</v>
          </cell>
          <cell r="L293">
            <v>40180</v>
          </cell>
          <cell r="M293" t="str">
            <v>#N/A N.A.</v>
          </cell>
          <cell r="N293" t="str">
            <v>#N/A N.A.</v>
          </cell>
          <cell r="O293" t="str">
            <v>#N/A N.A.</v>
          </cell>
          <cell r="P293">
            <v>40180</v>
          </cell>
          <cell r="Q293">
            <v>100.125</v>
          </cell>
          <cell r="R293">
            <v>-33.58</v>
          </cell>
          <cell r="S293">
            <v>52.280999999999999</v>
          </cell>
          <cell r="T293">
            <v>40180</v>
          </cell>
          <cell r="U293">
            <v>101.6281</v>
          </cell>
          <cell r="V293">
            <v>5.1589999999999998</v>
          </cell>
          <cell r="W293">
            <v>5.2089999999999996</v>
          </cell>
          <cell r="X293">
            <v>40180</v>
          </cell>
          <cell r="Y293">
            <v>104.75</v>
          </cell>
          <cell r="Z293">
            <v>1.103</v>
          </cell>
          <cell r="AA293">
            <v>1.103</v>
          </cell>
          <cell r="AB293">
            <v>40180</v>
          </cell>
          <cell r="AC293">
            <v>107.1</v>
          </cell>
          <cell r="AD293">
            <v>3.903</v>
          </cell>
          <cell r="AE293">
            <v>4.0289999999999999</v>
          </cell>
          <cell r="AF293">
            <v>40180</v>
          </cell>
          <cell r="AG293">
            <v>111.964</v>
          </cell>
          <cell r="AH293">
            <v>2.6549999999999998</v>
          </cell>
          <cell r="AI293">
            <v>2.738</v>
          </cell>
          <cell r="AJ293">
            <v>40180</v>
          </cell>
          <cell r="AK293">
            <v>114.5</v>
          </cell>
          <cell r="AL293">
            <v>2.673</v>
          </cell>
          <cell r="AM293">
            <v>2.673</v>
          </cell>
          <cell r="AN293">
            <v>40180</v>
          </cell>
          <cell r="AO293">
            <v>121.25</v>
          </cell>
          <cell r="AP293">
            <v>3.3090000000000002</v>
          </cell>
          <cell r="AQ293">
            <v>3.3090000000000002</v>
          </cell>
          <cell r="AU293">
            <v>40180</v>
          </cell>
          <cell r="AV293">
            <v>117.25</v>
          </cell>
          <cell r="AW293">
            <v>4.3460000000000001</v>
          </cell>
          <cell r="AX293">
            <v>4.3460000000000001</v>
          </cell>
          <cell r="AY293">
            <v>40180</v>
          </cell>
          <cell r="AZ293">
            <v>124.855</v>
          </cell>
          <cell r="BA293">
            <v>6.7119999999999997</v>
          </cell>
          <cell r="BB293">
            <v>6.7240000000000002</v>
          </cell>
          <cell r="BC293">
            <v>40180</v>
          </cell>
          <cell r="BD293">
            <v>98.75</v>
          </cell>
          <cell r="BE293">
            <v>2.2770000000000001</v>
          </cell>
          <cell r="BF293">
            <v>2.2770000000000001</v>
          </cell>
          <cell r="BG293">
            <v>40180</v>
          </cell>
          <cell r="BH293">
            <v>117</v>
          </cell>
          <cell r="BI293">
            <v>5.3940000000000001</v>
          </cell>
          <cell r="BJ293">
            <v>5.4829999999999997</v>
          </cell>
          <cell r="BO293">
            <v>40180</v>
          </cell>
          <cell r="BP293">
            <v>122.578</v>
          </cell>
          <cell r="BQ293">
            <v>4.7149999999999999</v>
          </cell>
          <cell r="BR293">
            <v>4.7149999999999999</v>
          </cell>
          <cell r="BS293">
            <v>40180</v>
          </cell>
          <cell r="BT293">
            <v>112.5</v>
          </cell>
          <cell r="BU293">
            <v>5.2329999999999997</v>
          </cell>
          <cell r="BV293">
            <v>5.2329999999999997</v>
          </cell>
          <cell r="BW293">
            <v>40180</v>
          </cell>
          <cell r="BX293">
            <v>144</v>
          </cell>
          <cell r="BY293">
            <v>5.9139999999999997</v>
          </cell>
          <cell r="BZ293">
            <v>5.9139999999999997</v>
          </cell>
          <cell r="CA293">
            <v>40180</v>
          </cell>
          <cell r="CB293">
            <v>118</v>
          </cell>
          <cell r="CC293">
            <v>6.2119999999999997</v>
          </cell>
          <cell r="CD293">
            <v>6.2119999999999997</v>
          </cell>
          <cell r="CE293">
            <v>40180</v>
          </cell>
          <cell r="CF293">
            <v>118.5</v>
          </cell>
          <cell r="CG293">
            <v>6.5590000000000002</v>
          </cell>
          <cell r="CH293">
            <v>6.6020000000000003</v>
          </cell>
          <cell r="CI293">
            <v>40180</v>
          </cell>
          <cell r="CJ293">
            <v>92.790999999999997</v>
          </cell>
          <cell r="CK293">
            <v>10.766</v>
          </cell>
          <cell r="CL293">
            <v>10.798999999999999</v>
          </cell>
          <cell r="CM293">
            <v>40180</v>
          </cell>
          <cell r="CN293">
            <v>160.05799999999999</v>
          </cell>
          <cell r="CO293">
            <v>6.266</v>
          </cell>
          <cell r="CP293">
            <v>6.266</v>
          </cell>
          <cell r="CQ293">
            <v>40180</v>
          </cell>
          <cell r="CR293">
            <v>141</v>
          </cell>
          <cell r="CS293">
            <v>6.8209999999999997</v>
          </cell>
          <cell r="CT293">
            <v>6.8209999999999997</v>
          </cell>
          <cell r="CU293">
            <v>40180</v>
          </cell>
          <cell r="CV293">
            <v>110.5</v>
          </cell>
          <cell r="CW293">
            <v>6.548</v>
          </cell>
          <cell r="CX293">
            <v>6.5839999999999996</v>
          </cell>
          <cell r="CY293">
            <v>40180</v>
          </cell>
          <cell r="CZ293">
            <v>112.75</v>
          </cell>
          <cell r="DA293">
            <v>5.5819999999999999</v>
          </cell>
          <cell r="DB293">
            <v>5.5819999999999999</v>
          </cell>
        </row>
        <row r="294">
          <cell r="D294">
            <v>40181</v>
          </cell>
          <cell r="E294" t="str">
            <v>#N/A N.A.</v>
          </cell>
          <cell r="F294" t="str">
            <v>#N/A N.A.</v>
          </cell>
          <cell r="G294" t="str">
            <v>#N/A N.A.</v>
          </cell>
          <cell r="H294">
            <v>40181</v>
          </cell>
          <cell r="I294" t="str">
            <v>#N/A N.A.</v>
          </cell>
          <cell r="J294" t="str">
            <v>#N/A N.A.</v>
          </cell>
          <cell r="K294" t="str">
            <v>#N/A N.A.</v>
          </cell>
          <cell r="L294">
            <v>40181</v>
          </cell>
          <cell r="M294" t="str">
            <v>#N/A N.A.</v>
          </cell>
          <cell r="N294" t="str">
            <v>#N/A N.A.</v>
          </cell>
          <cell r="O294" t="str">
            <v>#N/A N.A.</v>
          </cell>
          <cell r="P294">
            <v>40181</v>
          </cell>
          <cell r="Q294">
            <v>100.125</v>
          </cell>
          <cell r="R294">
            <v>-33.58</v>
          </cell>
          <cell r="S294">
            <v>52.280999999999999</v>
          </cell>
          <cell r="T294">
            <v>40181</v>
          </cell>
          <cell r="U294">
            <v>101.6281</v>
          </cell>
          <cell r="V294">
            <v>5.1589999999999998</v>
          </cell>
          <cell r="W294">
            <v>5.2089999999999996</v>
          </cell>
          <cell r="X294">
            <v>40181</v>
          </cell>
          <cell r="Y294">
            <v>104.75</v>
          </cell>
          <cell r="Z294">
            <v>1.103</v>
          </cell>
          <cell r="AA294">
            <v>1.103</v>
          </cell>
          <cell r="AB294">
            <v>40181</v>
          </cell>
          <cell r="AC294">
            <v>107.1</v>
          </cell>
          <cell r="AD294">
            <v>3.903</v>
          </cell>
          <cell r="AE294">
            <v>4.0289999999999999</v>
          </cell>
          <cell r="AF294">
            <v>40181</v>
          </cell>
          <cell r="AG294">
            <v>111.964</v>
          </cell>
          <cell r="AH294">
            <v>2.6549999999999998</v>
          </cell>
          <cell r="AI294">
            <v>2.738</v>
          </cell>
          <cell r="AJ294">
            <v>40181</v>
          </cell>
          <cell r="AK294">
            <v>114.5</v>
          </cell>
          <cell r="AL294">
            <v>2.673</v>
          </cell>
          <cell r="AM294">
            <v>2.673</v>
          </cell>
          <cell r="AN294">
            <v>40181</v>
          </cell>
          <cell r="AO294">
            <v>121.25</v>
          </cell>
          <cell r="AP294">
            <v>3.3090000000000002</v>
          </cell>
          <cell r="AQ294">
            <v>3.3090000000000002</v>
          </cell>
          <cell r="AU294">
            <v>40181</v>
          </cell>
          <cell r="AV294">
            <v>117.25</v>
          </cell>
          <cell r="AW294">
            <v>4.3460000000000001</v>
          </cell>
          <cell r="AX294">
            <v>4.3460000000000001</v>
          </cell>
          <cell r="AY294">
            <v>40181</v>
          </cell>
          <cell r="AZ294">
            <v>124.855</v>
          </cell>
          <cell r="BA294">
            <v>6.7119999999999997</v>
          </cell>
          <cell r="BB294">
            <v>6.7240000000000002</v>
          </cell>
          <cell r="BC294">
            <v>40181</v>
          </cell>
          <cell r="BD294">
            <v>98.75</v>
          </cell>
          <cell r="BE294">
            <v>2.2770000000000001</v>
          </cell>
          <cell r="BF294">
            <v>2.2770000000000001</v>
          </cell>
          <cell r="BG294">
            <v>40181</v>
          </cell>
          <cell r="BH294">
            <v>117</v>
          </cell>
          <cell r="BI294">
            <v>5.3940000000000001</v>
          </cell>
          <cell r="BJ294">
            <v>5.4829999999999997</v>
          </cell>
          <cell r="BO294">
            <v>40181</v>
          </cell>
          <cell r="BP294">
            <v>122.578</v>
          </cell>
          <cell r="BQ294">
            <v>4.7149999999999999</v>
          </cell>
          <cell r="BR294">
            <v>4.7149999999999999</v>
          </cell>
          <cell r="BS294">
            <v>40181</v>
          </cell>
          <cell r="BT294">
            <v>112.5</v>
          </cell>
          <cell r="BU294">
            <v>5.2329999999999997</v>
          </cell>
          <cell r="BV294">
            <v>5.2329999999999997</v>
          </cell>
          <cell r="BW294">
            <v>40181</v>
          </cell>
          <cell r="BX294">
            <v>144</v>
          </cell>
          <cell r="BY294">
            <v>5.9139999999999997</v>
          </cell>
          <cell r="BZ294">
            <v>5.9139999999999997</v>
          </cell>
          <cell r="CA294">
            <v>40181</v>
          </cell>
          <cell r="CB294">
            <v>118</v>
          </cell>
          <cell r="CC294">
            <v>6.2119999999999997</v>
          </cell>
          <cell r="CD294">
            <v>6.2119999999999997</v>
          </cell>
          <cell r="CE294">
            <v>40181</v>
          </cell>
          <cell r="CF294">
            <v>118.5</v>
          </cell>
          <cell r="CG294">
            <v>6.5590000000000002</v>
          </cell>
          <cell r="CH294">
            <v>6.6020000000000003</v>
          </cell>
          <cell r="CI294">
            <v>40181</v>
          </cell>
          <cell r="CJ294">
            <v>92.790999999999997</v>
          </cell>
          <cell r="CK294">
            <v>10.766</v>
          </cell>
          <cell r="CL294">
            <v>10.798999999999999</v>
          </cell>
          <cell r="CM294">
            <v>40181</v>
          </cell>
          <cell r="CN294">
            <v>160.05799999999999</v>
          </cell>
          <cell r="CO294">
            <v>6.266</v>
          </cell>
          <cell r="CP294">
            <v>6.266</v>
          </cell>
          <cell r="CQ294">
            <v>40181</v>
          </cell>
          <cell r="CR294">
            <v>141</v>
          </cell>
          <cell r="CS294">
            <v>6.8209999999999997</v>
          </cell>
          <cell r="CT294">
            <v>6.8209999999999997</v>
          </cell>
          <cell r="CU294">
            <v>40181</v>
          </cell>
          <cell r="CV294">
            <v>110.5</v>
          </cell>
          <cell r="CW294">
            <v>6.548</v>
          </cell>
          <cell r="CX294">
            <v>6.5839999999999996</v>
          </cell>
          <cell r="CY294">
            <v>40181</v>
          </cell>
          <cell r="CZ294">
            <v>112.75</v>
          </cell>
          <cell r="DA294">
            <v>5.5819999999999999</v>
          </cell>
          <cell r="DB294">
            <v>5.5819999999999999</v>
          </cell>
        </row>
        <row r="295">
          <cell r="D295">
            <v>40182</v>
          </cell>
          <cell r="E295" t="str">
            <v>#N/A N.A.</v>
          </cell>
          <cell r="F295" t="str">
            <v>#N/A N.A.</v>
          </cell>
          <cell r="G295" t="str">
            <v>#N/A N.A.</v>
          </cell>
          <cell r="H295">
            <v>40182</v>
          </cell>
          <cell r="I295" t="str">
            <v>#N/A N.A.</v>
          </cell>
          <cell r="J295" t="str">
            <v>#N/A N.A.</v>
          </cell>
          <cell r="K295" t="str">
            <v>#N/A N.A.</v>
          </cell>
          <cell r="L295">
            <v>40182</v>
          </cell>
          <cell r="M295" t="str">
            <v>#N/A N.A.</v>
          </cell>
          <cell r="N295" t="str">
            <v>#N/A N.A.</v>
          </cell>
          <cell r="O295" t="str">
            <v>#N/A N.A.</v>
          </cell>
          <cell r="P295">
            <v>40182</v>
          </cell>
          <cell r="Q295">
            <v>100.125</v>
          </cell>
          <cell r="R295">
            <v>-33.58</v>
          </cell>
          <cell r="S295">
            <v>52.280999999999999</v>
          </cell>
          <cell r="T295">
            <v>40182</v>
          </cell>
          <cell r="U295">
            <v>101.6281</v>
          </cell>
          <cell r="V295">
            <v>5.1589999999999998</v>
          </cell>
          <cell r="W295">
            <v>5.2089999999999996</v>
          </cell>
          <cell r="X295">
            <v>40182</v>
          </cell>
          <cell r="Y295">
            <v>104.75</v>
          </cell>
          <cell r="Z295">
            <v>1.054</v>
          </cell>
          <cell r="AA295">
            <v>1.054</v>
          </cell>
          <cell r="AB295">
            <v>40182</v>
          </cell>
          <cell r="AC295">
            <v>107.02</v>
          </cell>
          <cell r="AD295">
            <v>3.9539999999999997</v>
          </cell>
          <cell r="AE295">
            <v>3.9929999999999999</v>
          </cell>
          <cell r="AF295">
            <v>40182</v>
          </cell>
          <cell r="AG295">
            <v>111.90900000000001</v>
          </cell>
          <cell r="AH295">
            <v>2.661</v>
          </cell>
          <cell r="AI295">
            <v>2.7850000000000001</v>
          </cell>
          <cell r="AJ295">
            <v>40182</v>
          </cell>
          <cell r="AK295">
            <v>114.3</v>
          </cell>
          <cell r="AL295">
            <v>2.7570000000000001</v>
          </cell>
          <cell r="AM295">
            <v>2.7570000000000001</v>
          </cell>
          <cell r="AN295">
            <v>40182</v>
          </cell>
          <cell r="AO295">
            <v>121</v>
          </cell>
          <cell r="AP295">
            <v>3.3810000000000002</v>
          </cell>
          <cell r="AQ295">
            <v>3.3810000000000002</v>
          </cell>
          <cell r="AU295">
            <v>40182</v>
          </cell>
          <cell r="AV295">
            <v>117.25</v>
          </cell>
          <cell r="AW295">
            <v>4.3449999999999998</v>
          </cell>
          <cell r="AX295">
            <v>4.3449999999999998</v>
          </cell>
          <cell r="AY295">
            <v>40182</v>
          </cell>
          <cell r="AZ295">
            <v>124.855</v>
          </cell>
          <cell r="BA295">
            <v>6.7119999999999997</v>
          </cell>
          <cell r="BB295">
            <v>6.7240000000000002</v>
          </cell>
          <cell r="BC295">
            <v>40182</v>
          </cell>
          <cell r="BD295">
            <v>99.85</v>
          </cell>
          <cell r="BE295">
            <v>2.0819999999999999</v>
          </cell>
          <cell r="BF295">
            <v>2.0819999999999999</v>
          </cell>
          <cell r="BG295">
            <v>40182</v>
          </cell>
          <cell r="BH295">
            <v>117.063</v>
          </cell>
          <cell r="BI295">
            <v>5.3819999999999997</v>
          </cell>
          <cell r="BJ295">
            <v>5.391</v>
          </cell>
          <cell r="BO295">
            <v>40182</v>
          </cell>
          <cell r="BP295">
            <v>122.794</v>
          </cell>
          <cell r="BQ295">
            <v>4.68</v>
          </cell>
          <cell r="BR295">
            <v>4.68</v>
          </cell>
          <cell r="BS295">
            <v>40182</v>
          </cell>
          <cell r="BT295">
            <v>112</v>
          </cell>
          <cell r="BU295">
            <v>5.3129999999999997</v>
          </cell>
          <cell r="BV295">
            <v>5.3129999999999997</v>
          </cell>
          <cell r="BW295">
            <v>40182</v>
          </cell>
          <cell r="BX295">
            <v>145.75</v>
          </cell>
          <cell r="BY295">
            <v>5.7329999999999997</v>
          </cell>
          <cell r="BZ295">
            <v>5.7329999999999997</v>
          </cell>
          <cell r="CA295">
            <v>40182</v>
          </cell>
          <cell r="CB295">
            <v>118.75</v>
          </cell>
          <cell r="CC295">
            <v>6.141</v>
          </cell>
          <cell r="CD295">
            <v>6.141</v>
          </cell>
          <cell r="CE295">
            <v>40182</v>
          </cell>
          <cell r="CF295">
            <v>118.34</v>
          </cell>
          <cell r="CG295">
            <v>6.5730000000000004</v>
          </cell>
          <cell r="CH295">
            <v>6.6159999999999997</v>
          </cell>
          <cell r="CI295">
            <v>40182</v>
          </cell>
          <cell r="CJ295">
            <v>92.790999999999997</v>
          </cell>
          <cell r="CK295">
            <v>10.766</v>
          </cell>
          <cell r="CL295">
            <v>10.798999999999999</v>
          </cell>
          <cell r="CM295">
            <v>40182</v>
          </cell>
          <cell r="CN295">
            <v>160.67699999999999</v>
          </cell>
          <cell r="CO295">
            <v>6.2249999999999996</v>
          </cell>
          <cell r="CP295">
            <v>6.2249999999999996</v>
          </cell>
          <cell r="CQ295">
            <v>40182</v>
          </cell>
          <cell r="CR295">
            <v>143</v>
          </cell>
          <cell r="CS295">
            <v>6.69</v>
          </cell>
          <cell r="CT295">
            <v>6.69</v>
          </cell>
          <cell r="CU295">
            <v>40182</v>
          </cell>
          <cell r="CV295">
            <v>110.136</v>
          </cell>
          <cell r="CW295">
            <v>6.5739999999999998</v>
          </cell>
          <cell r="CX295">
            <v>6.6050000000000004</v>
          </cell>
          <cell r="CY295">
            <v>40182</v>
          </cell>
          <cell r="CZ295">
            <v>113.5</v>
          </cell>
          <cell r="DA295">
            <v>5.4850000000000003</v>
          </cell>
          <cell r="DB295">
            <v>5.4850000000000003</v>
          </cell>
        </row>
        <row r="296">
          <cell r="D296">
            <v>40183</v>
          </cell>
          <cell r="E296" t="str">
            <v>#N/A N.A.</v>
          </cell>
          <cell r="F296" t="str">
            <v>#N/A N.A.</v>
          </cell>
          <cell r="G296" t="str">
            <v>#N/A N.A.</v>
          </cell>
          <cell r="H296">
            <v>40183</v>
          </cell>
          <cell r="I296" t="str">
            <v>#N/A N.A.</v>
          </cell>
          <cell r="J296" t="str">
            <v>#N/A N.A.</v>
          </cell>
          <cell r="K296" t="str">
            <v>#N/A N.A.</v>
          </cell>
          <cell r="L296">
            <v>40183</v>
          </cell>
          <cell r="M296" t="str">
            <v>#N/A N.A.</v>
          </cell>
          <cell r="N296" t="str">
            <v>#N/A N.A.</v>
          </cell>
          <cell r="O296" t="str">
            <v>#N/A N.A.</v>
          </cell>
          <cell r="P296">
            <v>40183</v>
          </cell>
          <cell r="Q296">
            <v>100.125</v>
          </cell>
          <cell r="R296">
            <v>-33.58</v>
          </cell>
          <cell r="S296">
            <v>52.280999999999999</v>
          </cell>
          <cell r="T296">
            <v>40183</v>
          </cell>
          <cell r="U296">
            <v>101.6281</v>
          </cell>
          <cell r="V296">
            <v>5.1589999999999998</v>
          </cell>
          <cell r="W296">
            <v>5.2089999999999996</v>
          </cell>
          <cell r="X296">
            <v>40183</v>
          </cell>
          <cell r="Y296">
            <v>104.25</v>
          </cell>
          <cell r="Z296">
            <v>1.9630000000000001</v>
          </cell>
          <cell r="AA296">
            <v>1.9630000000000001</v>
          </cell>
          <cell r="AB296">
            <v>40183</v>
          </cell>
          <cell r="AC296">
            <v>107.119</v>
          </cell>
          <cell r="AD296">
            <v>3.8639999999999999</v>
          </cell>
          <cell r="AE296">
            <v>3.988</v>
          </cell>
          <cell r="AF296">
            <v>40183</v>
          </cell>
          <cell r="AG296">
            <v>111.90600000000001</v>
          </cell>
          <cell r="AH296">
            <v>2.6470000000000002</v>
          </cell>
          <cell r="AI296">
            <v>2.7679999999999998</v>
          </cell>
          <cell r="AJ296">
            <v>40183</v>
          </cell>
          <cell r="AK296">
            <v>114.75</v>
          </cell>
          <cell r="AL296">
            <v>2.54</v>
          </cell>
          <cell r="AM296">
            <v>2.54</v>
          </cell>
          <cell r="AN296">
            <v>40183</v>
          </cell>
          <cell r="AO296">
            <v>121.5</v>
          </cell>
          <cell r="AP296">
            <v>3.22</v>
          </cell>
          <cell r="AQ296">
            <v>3.22</v>
          </cell>
          <cell r="AU296">
            <v>40183</v>
          </cell>
          <cell r="AV296">
            <v>117.85</v>
          </cell>
          <cell r="AW296">
            <v>4.22</v>
          </cell>
          <cell r="AX296">
            <v>4.22</v>
          </cell>
          <cell r="AY296">
            <v>40183</v>
          </cell>
          <cell r="AZ296">
            <v>124.855</v>
          </cell>
          <cell r="BA296">
            <v>6.7119999999999997</v>
          </cell>
          <cell r="BB296">
            <v>6.7240000000000002</v>
          </cell>
          <cell r="BC296">
            <v>40183</v>
          </cell>
          <cell r="BD296">
            <v>99.75</v>
          </cell>
          <cell r="BE296">
            <v>2.0979999999999999</v>
          </cell>
          <cell r="BF296">
            <v>2.0979999999999999</v>
          </cell>
          <cell r="BG296">
            <v>40183</v>
          </cell>
          <cell r="BH296">
            <v>116.042</v>
          </cell>
          <cell r="BI296">
            <v>5.5620000000000003</v>
          </cell>
          <cell r="BJ296">
            <v>5.5709999999999997</v>
          </cell>
          <cell r="BO296">
            <v>40183</v>
          </cell>
          <cell r="BP296">
            <v>123.009</v>
          </cell>
          <cell r="BQ296">
            <v>4.6459999999999999</v>
          </cell>
          <cell r="BR296">
            <v>4.6459999999999999</v>
          </cell>
          <cell r="BS296">
            <v>40183</v>
          </cell>
          <cell r="BT296">
            <v>114.05500000000001</v>
          </cell>
          <cell r="BU296">
            <v>4.9859999999999998</v>
          </cell>
          <cell r="BV296">
            <v>4.9859999999999998</v>
          </cell>
          <cell r="BW296">
            <v>40183</v>
          </cell>
          <cell r="BX296">
            <v>146.5</v>
          </cell>
          <cell r="BY296">
            <v>5.6550000000000002</v>
          </cell>
          <cell r="BZ296">
            <v>5.6550000000000002</v>
          </cell>
          <cell r="CA296">
            <v>40183</v>
          </cell>
          <cell r="CB296">
            <v>119.75</v>
          </cell>
          <cell r="CC296">
            <v>6.0469999999999997</v>
          </cell>
          <cell r="CD296">
            <v>6.0469999999999997</v>
          </cell>
          <cell r="CE296">
            <v>40183</v>
          </cell>
          <cell r="CF296">
            <v>118.953</v>
          </cell>
          <cell r="CG296">
            <v>6.5190000000000001</v>
          </cell>
          <cell r="CH296">
            <v>6.5629999999999997</v>
          </cell>
          <cell r="CI296">
            <v>40183</v>
          </cell>
          <cell r="CJ296">
            <v>92.790999999999997</v>
          </cell>
          <cell r="CK296">
            <v>10.766</v>
          </cell>
          <cell r="CL296">
            <v>10.798999999999999</v>
          </cell>
          <cell r="CM296">
            <v>40183</v>
          </cell>
          <cell r="CN296">
            <v>161.64599999999999</v>
          </cell>
          <cell r="CO296">
            <v>6.1619999999999999</v>
          </cell>
          <cell r="CP296">
            <v>6.1619999999999999</v>
          </cell>
          <cell r="CQ296">
            <v>40183</v>
          </cell>
          <cell r="CR296">
            <v>141.5</v>
          </cell>
          <cell r="CS296">
            <v>6.7880000000000003</v>
          </cell>
          <cell r="CT296">
            <v>6.7880000000000003</v>
          </cell>
          <cell r="CU296">
            <v>40183</v>
          </cell>
          <cell r="CV296">
            <v>111.309</v>
          </cell>
          <cell r="CW296">
            <v>6.4889999999999999</v>
          </cell>
          <cell r="CX296">
            <v>6.4980000000000002</v>
          </cell>
          <cell r="CY296">
            <v>40183</v>
          </cell>
          <cell r="CZ296">
            <v>114.5</v>
          </cell>
          <cell r="DA296">
            <v>5.3559999999999999</v>
          </cell>
          <cell r="DB296">
            <v>5.3559999999999999</v>
          </cell>
        </row>
        <row r="297">
          <cell r="D297">
            <v>40184</v>
          </cell>
          <cell r="E297" t="str">
            <v>#N/A N.A.</v>
          </cell>
          <cell r="F297" t="str">
            <v>#N/A N.A.</v>
          </cell>
          <cell r="G297" t="str">
            <v>#N/A N.A.</v>
          </cell>
          <cell r="H297">
            <v>40184</v>
          </cell>
          <cell r="I297" t="str">
            <v>#N/A N.A.</v>
          </cell>
          <cell r="J297" t="str">
            <v>#N/A N.A.</v>
          </cell>
          <cell r="K297" t="str">
            <v>#N/A N.A.</v>
          </cell>
          <cell r="L297">
            <v>40184</v>
          </cell>
          <cell r="M297" t="str">
            <v>#N/A N.A.</v>
          </cell>
          <cell r="N297" t="str">
            <v>#N/A N.A.</v>
          </cell>
          <cell r="O297" t="str">
            <v>#N/A N.A.</v>
          </cell>
          <cell r="P297">
            <v>40184</v>
          </cell>
          <cell r="Q297">
            <v>100.125</v>
          </cell>
          <cell r="R297">
            <v>-33.58</v>
          </cell>
          <cell r="S297">
            <v>52.280999999999999</v>
          </cell>
          <cell r="T297">
            <v>40184</v>
          </cell>
          <cell r="U297">
            <v>101.6281</v>
          </cell>
          <cell r="V297">
            <v>5.1589999999999998</v>
          </cell>
          <cell r="W297">
            <v>5.2089999999999996</v>
          </cell>
          <cell r="X297">
            <v>40184</v>
          </cell>
          <cell r="Y297">
            <v>104.25</v>
          </cell>
          <cell r="Z297">
            <v>1.8260000000000001</v>
          </cell>
          <cell r="AA297">
            <v>1.8260000000000001</v>
          </cell>
          <cell r="AB297">
            <v>40184</v>
          </cell>
          <cell r="AC297">
            <v>106.307</v>
          </cell>
          <cell r="AD297">
            <v>4.4719999999999995</v>
          </cell>
          <cell r="AE297">
            <v>4.5969999999999995</v>
          </cell>
          <cell r="AF297">
            <v>40184</v>
          </cell>
          <cell r="AG297">
            <v>111.798</v>
          </cell>
          <cell r="AH297">
            <v>2.6739999999999999</v>
          </cell>
          <cell r="AI297">
            <v>2.7949999999999999</v>
          </cell>
          <cell r="AJ297">
            <v>40184</v>
          </cell>
          <cell r="AK297">
            <v>115</v>
          </cell>
          <cell r="AL297">
            <v>2.3970000000000002</v>
          </cell>
          <cell r="AM297">
            <v>2.3970000000000002</v>
          </cell>
          <cell r="AN297">
            <v>40184</v>
          </cell>
          <cell r="AO297">
            <v>120.93</v>
          </cell>
          <cell r="AP297">
            <v>3.38</v>
          </cell>
          <cell r="AQ297">
            <v>3.38</v>
          </cell>
          <cell r="AU297">
            <v>40184</v>
          </cell>
          <cell r="AV297">
            <v>117.75</v>
          </cell>
          <cell r="AW297">
            <v>4.2350000000000003</v>
          </cell>
          <cell r="AX297">
            <v>4.2350000000000003</v>
          </cell>
          <cell r="AY297">
            <v>40184</v>
          </cell>
          <cell r="AZ297">
            <v>123.122</v>
          </cell>
          <cell r="BA297">
            <v>6.9829999999999997</v>
          </cell>
          <cell r="BB297">
            <v>6.9950000000000001</v>
          </cell>
          <cell r="BC297">
            <v>40184</v>
          </cell>
          <cell r="BD297">
            <v>99.6</v>
          </cell>
          <cell r="BE297">
            <v>2.1230000000000002</v>
          </cell>
          <cell r="BF297">
            <v>2.1230000000000002</v>
          </cell>
          <cell r="BG297">
            <v>40184</v>
          </cell>
          <cell r="BH297">
            <v>116.52200000000001</v>
          </cell>
          <cell r="BI297">
            <v>5.4729999999999999</v>
          </cell>
          <cell r="BJ297">
            <v>5.4820000000000002</v>
          </cell>
          <cell r="BO297">
            <v>40184</v>
          </cell>
          <cell r="BP297">
            <v>122.825</v>
          </cell>
          <cell r="BQ297">
            <v>4.6710000000000003</v>
          </cell>
          <cell r="BR297">
            <v>4.6710000000000003</v>
          </cell>
          <cell r="BS297">
            <v>40184</v>
          </cell>
          <cell r="BT297">
            <v>113.75</v>
          </cell>
          <cell r="BU297">
            <v>5.032</v>
          </cell>
          <cell r="BV297">
            <v>5.032</v>
          </cell>
          <cell r="BW297">
            <v>40184</v>
          </cell>
          <cell r="BX297">
            <v>145.5</v>
          </cell>
          <cell r="BY297">
            <v>5.7549999999999999</v>
          </cell>
          <cell r="BZ297">
            <v>5.7549999999999999</v>
          </cell>
          <cell r="CA297">
            <v>40184</v>
          </cell>
          <cell r="CB297">
            <v>119</v>
          </cell>
          <cell r="CC297">
            <v>6.117</v>
          </cell>
          <cell r="CD297">
            <v>6.117</v>
          </cell>
          <cell r="CE297">
            <v>40184</v>
          </cell>
          <cell r="CF297">
            <v>118.235</v>
          </cell>
          <cell r="CG297">
            <v>6.5809999999999995</v>
          </cell>
          <cell r="CH297">
            <v>6.625</v>
          </cell>
          <cell r="CI297">
            <v>40184</v>
          </cell>
          <cell r="CJ297">
            <v>92.790999999999997</v>
          </cell>
          <cell r="CK297">
            <v>10.766</v>
          </cell>
          <cell r="CL297">
            <v>10.798999999999999</v>
          </cell>
          <cell r="CM297">
            <v>40184</v>
          </cell>
          <cell r="CN297">
            <v>161.417</v>
          </cell>
          <cell r="CO297">
            <v>6.1760000000000002</v>
          </cell>
          <cell r="CP297">
            <v>6.1760000000000002</v>
          </cell>
          <cell r="CQ297">
            <v>40184</v>
          </cell>
          <cell r="CR297">
            <v>141.5</v>
          </cell>
          <cell r="CS297">
            <v>6.7869999999999999</v>
          </cell>
          <cell r="CT297">
            <v>6.7869999999999999</v>
          </cell>
          <cell r="CU297">
            <v>40184</v>
          </cell>
          <cell r="CV297">
            <v>111.017</v>
          </cell>
          <cell r="CW297">
            <v>6.51</v>
          </cell>
          <cell r="CX297">
            <v>6.5410000000000004</v>
          </cell>
          <cell r="CY297">
            <v>40184</v>
          </cell>
          <cell r="CZ297">
            <v>114</v>
          </cell>
          <cell r="DA297">
            <v>5.4189999999999996</v>
          </cell>
          <cell r="DB297">
            <v>5.4189999999999996</v>
          </cell>
        </row>
        <row r="298">
          <cell r="D298">
            <v>40185</v>
          </cell>
          <cell r="E298" t="str">
            <v>#N/A N.A.</v>
          </cell>
          <cell r="F298" t="str">
            <v>#N/A N.A.</v>
          </cell>
          <cell r="G298" t="str">
            <v>#N/A N.A.</v>
          </cell>
          <cell r="H298">
            <v>40185</v>
          </cell>
          <cell r="I298" t="str">
            <v>#N/A N.A.</v>
          </cell>
          <cell r="J298" t="str">
            <v>#N/A N.A.</v>
          </cell>
          <cell r="K298" t="str">
            <v>#N/A N.A.</v>
          </cell>
          <cell r="L298">
            <v>40185</v>
          </cell>
          <cell r="M298" t="str">
            <v>#N/A N.A.</v>
          </cell>
          <cell r="N298" t="str">
            <v>#N/A N.A.</v>
          </cell>
          <cell r="O298" t="str">
            <v>#N/A N.A.</v>
          </cell>
          <cell r="P298">
            <v>40185</v>
          </cell>
          <cell r="Q298">
            <v>100.125</v>
          </cell>
          <cell r="R298">
            <v>-33.58</v>
          </cell>
          <cell r="S298">
            <v>52.280999999999999</v>
          </cell>
          <cell r="T298">
            <v>40185</v>
          </cell>
          <cell r="U298">
            <v>101.6281</v>
          </cell>
          <cell r="V298">
            <v>5.1589999999999998</v>
          </cell>
          <cell r="W298">
            <v>5.2089999999999996</v>
          </cell>
          <cell r="X298">
            <v>40185</v>
          </cell>
          <cell r="Y298">
            <v>104.25</v>
          </cell>
          <cell r="Z298">
            <v>1.7789999999999999</v>
          </cell>
          <cell r="AA298">
            <v>1.7789999999999999</v>
          </cell>
          <cell r="AB298">
            <v>40185</v>
          </cell>
          <cell r="AC298">
            <v>106.352</v>
          </cell>
          <cell r="AD298">
            <v>4.4249999999999998</v>
          </cell>
          <cell r="AE298">
            <v>4.5250000000000004</v>
          </cell>
          <cell r="AF298">
            <v>40185</v>
          </cell>
          <cell r="AG298">
            <v>111.85299999999999</v>
          </cell>
          <cell r="AH298">
            <v>2.621</v>
          </cell>
          <cell r="AI298">
            <v>2.7429999999999999</v>
          </cell>
          <cell r="AJ298">
            <v>40185</v>
          </cell>
          <cell r="AK298">
            <v>114.8</v>
          </cell>
          <cell r="AL298">
            <v>2.48</v>
          </cell>
          <cell r="AM298">
            <v>2.48</v>
          </cell>
          <cell r="AN298">
            <v>40185</v>
          </cell>
          <cell r="AO298">
            <v>121</v>
          </cell>
          <cell r="AP298">
            <v>3.3529999999999998</v>
          </cell>
          <cell r="AQ298">
            <v>3.3529999999999998</v>
          </cell>
          <cell r="AU298">
            <v>40185</v>
          </cell>
          <cell r="AV298">
            <v>117.7</v>
          </cell>
          <cell r="AW298">
            <v>4.2430000000000003</v>
          </cell>
          <cell r="AX298">
            <v>4.2430000000000003</v>
          </cell>
          <cell r="AY298">
            <v>40185</v>
          </cell>
          <cell r="AZ298">
            <v>123.122</v>
          </cell>
          <cell r="BA298">
            <v>6.9829999999999997</v>
          </cell>
          <cell r="BB298">
            <v>6.9950000000000001</v>
          </cell>
          <cell r="BC298">
            <v>40185</v>
          </cell>
          <cell r="BD298">
            <v>100.565</v>
          </cell>
          <cell r="BE298">
            <v>1.9489999999999998</v>
          </cell>
          <cell r="BF298">
            <v>1.9489999999999998</v>
          </cell>
          <cell r="BG298">
            <v>40185</v>
          </cell>
          <cell r="BH298">
            <v>116.643</v>
          </cell>
          <cell r="BI298">
            <v>5.4509999999999996</v>
          </cell>
          <cell r="BJ298">
            <v>5.46</v>
          </cell>
          <cell r="BO298">
            <v>40185</v>
          </cell>
          <cell r="BP298">
            <v>122.63200000000001</v>
          </cell>
          <cell r="BQ298">
            <v>4.6989999999999998</v>
          </cell>
          <cell r="BR298">
            <v>4.6989999999999998</v>
          </cell>
          <cell r="BS298">
            <v>40185</v>
          </cell>
          <cell r="BT298">
            <v>113.1</v>
          </cell>
          <cell r="BU298">
            <v>5.1340000000000003</v>
          </cell>
          <cell r="BV298">
            <v>5.1340000000000003</v>
          </cell>
          <cell r="BW298">
            <v>40185</v>
          </cell>
          <cell r="BX298">
            <v>145.75</v>
          </cell>
          <cell r="BY298">
            <v>5.7279999999999998</v>
          </cell>
          <cell r="BZ298">
            <v>5.7279999999999998</v>
          </cell>
          <cell r="CA298">
            <v>40185</v>
          </cell>
          <cell r="CB298">
            <v>118.80500000000001</v>
          </cell>
          <cell r="CC298">
            <v>6.1349999999999998</v>
          </cell>
          <cell r="CD298">
            <v>6.1349999999999998</v>
          </cell>
          <cell r="CE298">
            <v>40185</v>
          </cell>
          <cell r="CF298">
            <v>118.422</v>
          </cell>
          <cell r="CG298">
            <v>6.5650000000000004</v>
          </cell>
          <cell r="CH298">
            <v>6.5979999999999999</v>
          </cell>
          <cell r="CI298">
            <v>40185</v>
          </cell>
          <cell r="CJ298">
            <v>92.790999999999997</v>
          </cell>
          <cell r="CK298">
            <v>10.766999999999999</v>
          </cell>
          <cell r="CL298">
            <v>10.798999999999999</v>
          </cell>
          <cell r="CM298">
            <v>40185</v>
          </cell>
          <cell r="CN298">
            <v>160.899</v>
          </cell>
          <cell r="CO298">
            <v>6.2089999999999996</v>
          </cell>
          <cell r="CP298">
            <v>6.2089999999999996</v>
          </cell>
          <cell r="CQ298">
            <v>40185</v>
          </cell>
          <cell r="CR298">
            <v>141.5</v>
          </cell>
          <cell r="CS298">
            <v>6.7869999999999999</v>
          </cell>
          <cell r="CT298">
            <v>6.7869999999999999</v>
          </cell>
          <cell r="CU298">
            <v>40185</v>
          </cell>
          <cell r="CV298">
            <v>110.68</v>
          </cell>
          <cell r="CW298">
            <v>6.5339999999999998</v>
          </cell>
          <cell r="CX298">
            <v>6.5510000000000002</v>
          </cell>
          <cell r="CY298">
            <v>40185</v>
          </cell>
          <cell r="CZ298">
            <v>113.75</v>
          </cell>
          <cell r="DA298">
            <v>5.45</v>
          </cell>
          <cell r="DB298">
            <v>5.45</v>
          </cell>
        </row>
        <row r="299">
          <cell r="D299">
            <v>40186</v>
          </cell>
          <cell r="E299" t="str">
            <v>#N/A N.A.</v>
          </cell>
          <cell r="F299" t="str">
            <v>#N/A N.A.</v>
          </cell>
          <cell r="G299" t="str">
            <v>#N/A N.A.</v>
          </cell>
          <cell r="H299">
            <v>40186</v>
          </cell>
          <cell r="I299" t="str">
            <v>#N/A N.A.</v>
          </cell>
          <cell r="J299" t="str">
            <v>#N/A N.A.</v>
          </cell>
          <cell r="K299" t="str">
            <v>#N/A N.A.</v>
          </cell>
          <cell r="L299">
            <v>40186</v>
          </cell>
          <cell r="M299" t="str">
            <v>#N/A N.A.</v>
          </cell>
          <cell r="N299" t="str">
            <v>#N/A N.A.</v>
          </cell>
          <cell r="O299" t="str">
            <v>#N/A N.A.</v>
          </cell>
          <cell r="P299">
            <v>40186</v>
          </cell>
          <cell r="Q299">
            <v>100.125</v>
          </cell>
          <cell r="R299">
            <v>-33.58</v>
          </cell>
          <cell r="S299">
            <v>52.280999999999999</v>
          </cell>
          <cell r="T299">
            <v>40186</v>
          </cell>
          <cell r="U299">
            <v>101.6281</v>
          </cell>
          <cell r="V299">
            <v>5.1589999999999998</v>
          </cell>
          <cell r="W299">
            <v>5.2089999999999996</v>
          </cell>
          <cell r="X299">
            <v>40186</v>
          </cell>
          <cell r="Y299">
            <v>104.25</v>
          </cell>
          <cell r="Z299">
            <v>1.7309999999999999</v>
          </cell>
          <cell r="AA299">
            <v>1.7309999999999999</v>
          </cell>
          <cell r="AB299">
            <v>40186</v>
          </cell>
          <cell r="AC299">
            <v>106.407</v>
          </cell>
          <cell r="AD299">
            <v>4.37</v>
          </cell>
          <cell r="AE299">
            <v>4.47</v>
          </cell>
          <cell r="AF299">
            <v>40186</v>
          </cell>
          <cell r="AG299">
            <v>111.85599999999999</v>
          </cell>
          <cell r="AH299">
            <v>2.6040000000000001</v>
          </cell>
          <cell r="AI299">
            <v>2.6879999999999997</v>
          </cell>
          <cell r="AJ299">
            <v>40186</v>
          </cell>
          <cell r="AK299">
            <v>115</v>
          </cell>
          <cell r="AL299">
            <v>2.3780000000000001</v>
          </cell>
          <cell r="AM299">
            <v>2.3780000000000001</v>
          </cell>
          <cell r="AN299">
            <v>40186</v>
          </cell>
          <cell r="AO299">
            <v>121.15</v>
          </cell>
          <cell r="AP299">
            <v>3.3</v>
          </cell>
          <cell r="AQ299">
            <v>3.3</v>
          </cell>
          <cell r="AU299">
            <v>40186</v>
          </cell>
          <cell r="AV299">
            <v>117.65</v>
          </cell>
          <cell r="AW299">
            <v>4.2510000000000003</v>
          </cell>
          <cell r="AX299">
            <v>4.2510000000000003</v>
          </cell>
          <cell r="AY299">
            <v>40186</v>
          </cell>
          <cell r="AZ299">
            <v>122.79900000000001</v>
          </cell>
          <cell r="BA299">
            <v>7.04</v>
          </cell>
          <cell r="BB299">
            <v>7.0519999999999996</v>
          </cell>
          <cell r="BC299">
            <v>40186</v>
          </cell>
          <cell r="BD299">
            <v>100</v>
          </cell>
          <cell r="BE299">
            <v>2.052</v>
          </cell>
          <cell r="BF299">
            <v>2.052</v>
          </cell>
          <cell r="BG299">
            <v>40186</v>
          </cell>
          <cell r="BH299">
            <v>116.673</v>
          </cell>
          <cell r="BI299">
            <v>5.444</v>
          </cell>
          <cell r="BJ299">
            <v>5.4530000000000003</v>
          </cell>
          <cell r="BO299">
            <v>40186</v>
          </cell>
          <cell r="BP299">
            <v>122.858</v>
          </cell>
          <cell r="BQ299">
            <v>4.6630000000000003</v>
          </cell>
          <cell r="BR299">
            <v>4.6630000000000003</v>
          </cell>
          <cell r="BS299">
            <v>40186</v>
          </cell>
          <cell r="BT299">
            <v>113.75</v>
          </cell>
          <cell r="BU299">
            <v>5.0309999999999997</v>
          </cell>
          <cell r="BV299">
            <v>5.0309999999999997</v>
          </cell>
          <cell r="BW299">
            <v>40186</v>
          </cell>
          <cell r="BX299">
            <v>146</v>
          </cell>
          <cell r="BY299">
            <v>5.702</v>
          </cell>
          <cell r="BZ299">
            <v>5.702</v>
          </cell>
          <cell r="CA299">
            <v>40186</v>
          </cell>
          <cell r="CB299">
            <v>119.4</v>
          </cell>
          <cell r="CC299">
            <v>6.0789999999999997</v>
          </cell>
          <cell r="CD299">
            <v>6.0789999999999997</v>
          </cell>
          <cell r="CE299">
            <v>40186</v>
          </cell>
          <cell r="CF299">
            <v>118.788</v>
          </cell>
          <cell r="CG299">
            <v>6.5330000000000004</v>
          </cell>
          <cell r="CH299">
            <v>6.569</v>
          </cell>
          <cell r="CI299">
            <v>40186</v>
          </cell>
          <cell r="CJ299">
            <v>92.790999999999997</v>
          </cell>
          <cell r="CK299">
            <v>10.766999999999999</v>
          </cell>
          <cell r="CL299">
            <v>10.798999999999999</v>
          </cell>
          <cell r="CM299">
            <v>40186</v>
          </cell>
          <cell r="CN299">
            <v>161.125</v>
          </cell>
          <cell r="CO299">
            <v>6.194</v>
          </cell>
          <cell r="CP299">
            <v>6.194</v>
          </cell>
          <cell r="CQ299">
            <v>40186</v>
          </cell>
          <cell r="CR299">
            <v>141.25</v>
          </cell>
          <cell r="CS299">
            <v>6.8040000000000003</v>
          </cell>
          <cell r="CT299">
            <v>6.8040000000000003</v>
          </cell>
          <cell r="CU299">
            <v>40186</v>
          </cell>
          <cell r="CV299">
            <v>111.08199999999999</v>
          </cell>
          <cell r="CW299">
            <v>6.5049999999999999</v>
          </cell>
          <cell r="CX299">
            <v>6.5190000000000001</v>
          </cell>
          <cell r="CY299">
            <v>40186</v>
          </cell>
          <cell r="CZ299">
            <v>114</v>
          </cell>
          <cell r="DA299">
            <v>5.4180000000000001</v>
          </cell>
          <cell r="DB299">
            <v>5.4180000000000001</v>
          </cell>
        </row>
        <row r="300">
          <cell r="D300">
            <v>40187</v>
          </cell>
          <cell r="E300" t="str">
            <v>#N/A N.A.</v>
          </cell>
          <cell r="F300" t="str">
            <v>#N/A N.A.</v>
          </cell>
          <cell r="G300" t="str">
            <v>#N/A N.A.</v>
          </cell>
          <cell r="H300">
            <v>40187</v>
          </cell>
          <cell r="I300" t="str">
            <v>#N/A N.A.</v>
          </cell>
          <cell r="J300" t="str">
            <v>#N/A N.A.</v>
          </cell>
          <cell r="K300" t="str">
            <v>#N/A N.A.</v>
          </cell>
          <cell r="L300">
            <v>40187</v>
          </cell>
          <cell r="M300" t="str">
            <v>#N/A N.A.</v>
          </cell>
          <cell r="N300" t="str">
            <v>#N/A N.A.</v>
          </cell>
          <cell r="O300" t="str">
            <v>#N/A N.A.</v>
          </cell>
          <cell r="P300">
            <v>40187</v>
          </cell>
          <cell r="Q300">
            <v>100.125</v>
          </cell>
          <cell r="R300">
            <v>-33.58</v>
          </cell>
          <cell r="S300">
            <v>52.280999999999999</v>
          </cell>
          <cell r="T300">
            <v>40187</v>
          </cell>
          <cell r="U300">
            <v>101.6281</v>
          </cell>
          <cell r="V300">
            <v>5.1589999999999998</v>
          </cell>
          <cell r="W300">
            <v>5.2089999999999996</v>
          </cell>
          <cell r="X300">
            <v>40187</v>
          </cell>
          <cell r="Y300">
            <v>104.25</v>
          </cell>
          <cell r="Z300">
            <v>1.7309999999999999</v>
          </cell>
          <cell r="AA300">
            <v>1.7309999999999999</v>
          </cell>
          <cell r="AB300">
            <v>40187</v>
          </cell>
          <cell r="AC300">
            <v>106.407</v>
          </cell>
          <cell r="AD300">
            <v>4.37</v>
          </cell>
          <cell r="AE300">
            <v>4.47</v>
          </cell>
          <cell r="AF300">
            <v>40187</v>
          </cell>
          <cell r="AG300">
            <v>111.85599999999999</v>
          </cell>
          <cell r="AH300">
            <v>2.6040000000000001</v>
          </cell>
          <cell r="AI300">
            <v>2.6879999999999997</v>
          </cell>
          <cell r="AJ300">
            <v>40187</v>
          </cell>
          <cell r="AK300">
            <v>115</v>
          </cell>
          <cell r="AL300">
            <v>2.3780000000000001</v>
          </cell>
          <cell r="AM300">
            <v>2.3780000000000001</v>
          </cell>
          <cell r="AN300">
            <v>40187</v>
          </cell>
          <cell r="AO300">
            <v>121.15</v>
          </cell>
          <cell r="AP300">
            <v>3.3</v>
          </cell>
          <cell r="AQ300">
            <v>3.3</v>
          </cell>
          <cell r="AU300">
            <v>40187</v>
          </cell>
          <cell r="AV300">
            <v>117.65</v>
          </cell>
          <cell r="AW300">
            <v>4.2510000000000003</v>
          </cell>
          <cell r="AX300">
            <v>4.2510000000000003</v>
          </cell>
          <cell r="AY300">
            <v>40187</v>
          </cell>
          <cell r="AZ300">
            <v>122.79900000000001</v>
          </cell>
          <cell r="BA300">
            <v>7.04</v>
          </cell>
          <cell r="BB300">
            <v>7.0519999999999996</v>
          </cell>
          <cell r="BC300">
            <v>40187</v>
          </cell>
          <cell r="BD300">
            <v>100</v>
          </cell>
          <cell r="BE300">
            <v>2.052</v>
          </cell>
          <cell r="BF300">
            <v>2.052</v>
          </cell>
          <cell r="BG300">
            <v>40187</v>
          </cell>
          <cell r="BH300">
            <v>116.673</v>
          </cell>
          <cell r="BI300">
            <v>5.444</v>
          </cell>
          <cell r="BJ300">
            <v>5.4530000000000003</v>
          </cell>
          <cell r="BO300">
            <v>40187</v>
          </cell>
          <cell r="BP300">
            <v>122.858</v>
          </cell>
          <cell r="BQ300">
            <v>4.6630000000000003</v>
          </cell>
          <cell r="BR300">
            <v>4.6630000000000003</v>
          </cell>
          <cell r="BS300">
            <v>40187</v>
          </cell>
          <cell r="BT300">
            <v>113.75</v>
          </cell>
          <cell r="BU300">
            <v>5.0309999999999997</v>
          </cell>
          <cell r="BV300">
            <v>5.0309999999999997</v>
          </cell>
          <cell r="BW300">
            <v>40187</v>
          </cell>
          <cell r="BX300">
            <v>146</v>
          </cell>
          <cell r="BY300">
            <v>5.702</v>
          </cell>
          <cell r="BZ300">
            <v>5.702</v>
          </cell>
          <cell r="CA300">
            <v>40187</v>
          </cell>
          <cell r="CB300">
            <v>119.4</v>
          </cell>
          <cell r="CC300">
            <v>6.0789999999999997</v>
          </cell>
          <cell r="CD300">
            <v>6.0789999999999997</v>
          </cell>
          <cell r="CE300">
            <v>40187</v>
          </cell>
          <cell r="CF300">
            <v>118.788</v>
          </cell>
          <cell r="CG300">
            <v>6.5330000000000004</v>
          </cell>
          <cell r="CH300">
            <v>6.569</v>
          </cell>
          <cell r="CI300">
            <v>40187</v>
          </cell>
          <cell r="CJ300">
            <v>92.790999999999997</v>
          </cell>
          <cell r="CK300">
            <v>10.766999999999999</v>
          </cell>
          <cell r="CL300">
            <v>10.798999999999999</v>
          </cell>
          <cell r="CM300">
            <v>40187</v>
          </cell>
          <cell r="CN300">
            <v>161.125</v>
          </cell>
          <cell r="CO300">
            <v>6.194</v>
          </cell>
          <cell r="CP300">
            <v>6.194</v>
          </cell>
          <cell r="CQ300">
            <v>40187</v>
          </cell>
          <cell r="CR300">
            <v>141.25</v>
          </cell>
          <cell r="CS300">
            <v>6.8040000000000003</v>
          </cell>
          <cell r="CT300">
            <v>6.8040000000000003</v>
          </cell>
          <cell r="CU300">
            <v>40187</v>
          </cell>
          <cell r="CV300">
            <v>111.08199999999999</v>
          </cell>
          <cell r="CW300">
            <v>6.5049999999999999</v>
          </cell>
          <cell r="CX300">
            <v>6.5190000000000001</v>
          </cell>
          <cell r="CY300">
            <v>40187</v>
          </cell>
          <cell r="CZ300">
            <v>114</v>
          </cell>
          <cell r="DA300">
            <v>5.4180000000000001</v>
          </cell>
          <cell r="DB300">
            <v>5.4180000000000001</v>
          </cell>
        </row>
        <row r="301">
          <cell r="D301">
            <v>40188</v>
          </cell>
          <cell r="E301" t="str">
            <v>#N/A N.A.</v>
          </cell>
          <cell r="F301" t="str">
            <v>#N/A N.A.</v>
          </cell>
          <cell r="G301" t="str">
            <v>#N/A N.A.</v>
          </cell>
          <cell r="H301">
            <v>40188</v>
          </cell>
          <cell r="I301" t="str">
            <v>#N/A N.A.</v>
          </cell>
          <cell r="J301" t="str">
            <v>#N/A N.A.</v>
          </cell>
          <cell r="K301" t="str">
            <v>#N/A N.A.</v>
          </cell>
          <cell r="L301">
            <v>40188</v>
          </cell>
          <cell r="M301" t="str">
            <v>#N/A N.A.</v>
          </cell>
          <cell r="N301" t="str">
            <v>#N/A N.A.</v>
          </cell>
          <cell r="O301" t="str">
            <v>#N/A N.A.</v>
          </cell>
          <cell r="P301">
            <v>40188</v>
          </cell>
          <cell r="Q301">
            <v>100.125</v>
          </cell>
          <cell r="R301">
            <v>-33.58</v>
          </cell>
          <cell r="S301">
            <v>52.280999999999999</v>
          </cell>
          <cell r="T301">
            <v>40188</v>
          </cell>
          <cell r="U301">
            <v>101.6281</v>
          </cell>
          <cell r="V301">
            <v>5.1589999999999998</v>
          </cell>
          <cell r="W301">
            <v>5.2089999999999996</v>
          </cell>
          <cell r="X301">
            <v>40188</v>
          </cell>
          <cell r="Y301">
            <v>104.25</v>
          </cell>
          <cell r="Z301">
            <v>1.7309999999999999</v>
          </cell>
          <cell r="AA301">
            <v>1.7309999999999999</v>
          </cell>
          <cell r="AB301">
            <v>40188</v>
          </cell>
          <cell r="AC301">
            <v>106.407</v>
          </cell>
          <cell r="AD301">
            <v>4.37</v>
          </cell>
          <cell r="AE301">
            <v>4.47</v>
          </cell>
          <cell r="AF301">
            <v>40188</v>
          </cell>
          <cell r="AG301">
            <v>111.85599999999999</v>
          </cell>
          <cell r="AH301">
            <v>2.6040000000000001</v>
          </cell>
          <cell r="AI301">
            <v>2.6879999999999997</v>
          </cell>
          <cell r="AJ301">
            <v>40188</v>
          </cell>
          <cell r="AK301">
            <v>115</v>
          </cell>
          <cell r="AL301">
            <v>2.3780000000000001</v>
          </cell>
          <cell r="AM301">
            <v>2.3780000000000001</v>
          </cell>
          <cell r="AN301">
            <v>40188</v>
          </cell>
          <cell r="AO301">
            <v>121.15</v>
          </cell>
          <cell r="AP301">
            <v>3.3</v>
          </cell>
          <cell r="AQ301">
            <v>3.3</v>
          </cell>
          <cell r="AU301">
            <v>40188</v>
          </cell>
          <cell r="AV301">
            <v>117.65</v>
          </cell>
          <cell r="AW301">
            <v>4.2510000000000003</v>
          </cell>
          <cell r="AX301">
            <v>4.2510000000000003</v>
          </cell>
          <cell r="AY301">
            <v>40188</v>
          </cell>
          <cell r="AZ301">
            <v>122.79900000000001</v>
          </cell>
          <cell r="BA301">
            <v>7.04</v>
          </cell>
          <cell r="BB301">
            <v>7.0519999999999996</v>
          </cell>
          <cell r="BC301">
            <v>40188</v>
          </cell>
          <cell r="BD301">
            <v>100</v>
          </cell>
          <cell r="BE301">
            <v>2.052</v>
          </cell>
          <cell r="BF301">
            <v>2.052</v>
          </cell>
          <cell r="BG301">
            <v>40188</v>
          </cell>
          <cell r="BH301">
            <v>116.673</v>
          </cell>
          <cell r="BI301">
            <v>5.444</v>
          </cell>
          <cell r="BJ301">
            <v>5.4530000000000003</v>
          </cell>
          <cell r="BO301">
            <v>40188</v>
          </cell>
          <cell r="BP301">
            <v>122.858</v>
          </cell>
          <cell r="BQ301">
            <v>4.6630000000000003</v>
          </cell>
          <cell r="BR301">
            <v>4.6630000000000003</v>
          </cell>
          <cell r="BS301">
            <v>40188</v>
          </cell>
          <cell r="BT301">
            <v>113.75</v>
          </cell>
          <cell r="BU301">
            <v>5.0309999999999997</v>
          </cell>
          <cell r="BV301">
            <v>5.0309999999999997</v>
          </cell>
          <cell r="BW301">
            <v>40188</v>
          </cell>
          <cell r="BX301">
            <v>146</v>
          </cell>
          <cell r="BY301">
            <v>5.702</v>
          </cell>
          <cell r="BZ301">
            <v>5.702</v>
          </cell>
          <cell r="CA301">
            <v>40188</v>
          </cell>
          <cell r="CB301">
            <v>119.4</v>
          </cell>
          <cell r="CC301">
            <v>6.0789999999999997</v>
          </cell>
          <cell r="CD301">
            <v>6.0789999999999997</v>
          </cell>
          <cell r="CE301">
            <v>40188</v>
          </cell>
          <cell r="CF301">
            <v>118.788</v>
          </cell>
          <cell r="CG301">
            <v>6.5330000000000004</v>
          </cell>
          <cell r="CH301">
            <v>6.569</v>
          </cell>
          <cell r="CI301">
            <v>40188</v>
          </cell>
          <cell r="CJ301">
            <v>92.790999999999997</v>
          </cell>
          <cell r="CK301">
            <v>10.766999999999999</v>
          </cell>
          <cell r="CL301">
            <v>10.798999999999999</v>
          </cell>
          <cell r="CM301">
            <v>40188</v>
          </cell>
          <cell r="CN301">
            <v>161.125</v>
          </cell>
          <cell r="CO301">
            <v>6.194</v>
          </cell>
          <cell r="CP301">
            <v>6.194</v>
          </cell>
          <cell r="CQ301">
            <v>40188</v>
          </cell>
          <cell r="CR301">
            <v>141.25</v>
          </cell>
          <cell r="CS301">
            <v>6.8040000000000003</v>
          </cell>
          <cell r="CT301">
            <v>6.8040000000000003</v>
          </cell>
          <cell r="CU301">
            <v>40188</v>
          </cell>
          <cell r="CV301">
            <v>111.08199999999999</v>
          </cell>
          <cell r="CW301">
            <v>6.5049999999999999</v>
          </cell>
          <cell r="CX301">
            <v>6.5190000000000001</v>
          </cell>
          <cell r="CY301">
            <v>40188</v>
          </cell>
          <cell r="CZ301">
            <v>114</v>
          </cell>
          <cell r="DA301">
            <v>5.4180000000000001</v>
          </cell>
          <cell r="DB301">
            <v>5.4180000000000001</v>
          </cell>
        </row>
        <row r="302">
          <cell r="D302">
            <v>40189</v>
          </cell>
          <cell r="E302" t="str">
            <v>#N/A N.A.</v>
          </cell>
          <cell r="F302" t="str">
            <v>#N/A N.A.</v>
          </cell>
          <cell r="G302" t="str">
            <v>#N/A N.A.</v>
          </cell>
          <cell r="H302">
            <v>40189</v>
          </cell>
          <cell r="I302" t="str">
            <v>#N/A N.A.</v>
          </cell>
          <cell r="J302" t="str">
            <v>#N/A N.A.</v>
          </cell>
          <cell r="K302" t="str">
            <v>#N/A N.A.</v>
          </cell>
          <cell r="L302">
            <v>40189</v>
          </cell>
          <cell r="M302" t="str">
            <v>#N/A N.A.</v>
          </cell>
          <cell r="N302" t="str">
            <v>#N/A N.A.</v>
          </cell>
          <cell r="O302" t="str">
            <v>#N/A N.A.</v>
          </cell>
          <cell r="P302">
            <v>40189</v>
          </cell>
          <cell r="Q302">
            <v>100.125</v>
          </cell>
          <cell r="R302">
            <v>-33.58</v>
          </cell>
          <cell r="S302">
            <v>52.280999999999999</v>
          </cell>
          <cell r="T302">
            <v>40189</v>
          </cell>
          <cell r="U302">
            <v>101.6281</v>
          </cell>
          <cell r="V302">
            <v>5.1589999999999998</v>
          </cell>
          <cell r="W302">
            <v>5.2089999999999996</v>
          </cell>
          <cell r="X302">
            <v>40189</v>
          </cell>
          <cell r="Y302">
            <v>104.25</v>
          </cell>
          <cell r="Z302">
            <v>1.6830000000000001</v>
          </cell>
          <cell r="AA302">
            <v>1.6830000000000001</v>
          </cell>
          <cell r="AB302">
            <v>40189</v>
          </cell>
          <cell r="AC302">
            <v>106.498</v>
          </cell>
          <cell r="AD302">
            <v>4.2859999999999996</v>
          </cell>
          <cell r="AE302">
            <v>4.4109999999999996</v>
          </cell>
          <cell r="AF302">
            <v>40189</v>
          </cell>
          <cell r="AG302">
            <v>111.782</v>
          </cell>
          <cell r="AH302">
            <v>2.6379999999999999</v>
          </cell>
          <cell r="AI302">
            <v>2.7229999999999999</v>
          </cell>
          <cell r="AJ302">
            <v>40189</v>
          </cell>
          <cell r="AK302">
            <v>115</v>
          </cell>
          <cell r="AL302">
            <v>2.3689999999999998</v>
          </cell>
          <cell r="AM302">
            <v>2.3689999999999998</v>
          </cell>
          <cell r="AN302">
            <v>40189</v>
          </cell>
          <cell r="AO302">
            <v>121</v>
          </cell>
          <cell r="AP302">
            <v>3.3410000000000002</v>
          </cell>
          <cell r="AQ302">
            <v>3.3410000000000002</v>
          </cell>
          <cell r="AU302">
            <v>40189</v>
          </cell>
          <cell r="AV302">
            <v>117.7</v>
          </cell>
          <cell r="AW302">
            <v>4.2389999999999999</v>
          </cell>
          <cell r="AX302">
            <v>4.2389999999999999</v>
          </cell>
          <cell r="AY302">
            <v>40189</v>
          </cell>
          <cell r="AZ302">
            <v>122.916</v>
          </cell>
          <cell r="BA302">
            <v>7.0179999999999998</v>
          </cell>
          <cell r="BB302">
            <v>7.03</v>
          </cell>
          <cell r="BC302">
            <v>40189</v>
          </cell>
          <cell r="BD302">
            <v>100.35</v>
          </cell>
          <cell r="BE302">
            <v>1.9889999999999999</v>
          </cell>
          <cell r="BF302">
            <v>1.9889999999999999</v>
          </cell>
          <cell r="BG302">
            <v>40189</v>
          </cell>
          <cell r="BH302">
            <v>116.68</v>
          </cell>
          <cell r="BI302">
            <v>5.4420000000000002</v>
          </cell>
          <cell r="BJ302">
            <v>5.4509999999999996</v>
          </cell>
          <cell r="BO302">
            <v>40189</v>
          </cell>
          <cell r="BP302">
            <v>122.93300000000001</v>
          </cell>
          <cell r="BQ302">
            <v>4.6500000000000004</v>
          </cell>
          <cell r="BR302">
            <v>4.6500000000000004</v>
          </cell>
          <cell r="BS302">
            <v>40189</v>
          </cell>
          <cell r="BT302">
            <v>113.5</v>
          </cell>
          <cell r="BU302">
            <v>5.069</v>
          </cell>
          <cell r="BV302">
            <v>5.069</v>
          </cell>
          <cell r="BW302">
            <v>40189</v>
          </cell>
          <cell r="BX302">
            <v>146.5</v>
          </cell>
          <cell r="BY302">
            <v>5.65</v>
          </cell>
          <cell r="BZ302">
            <v>5.65</v>
          </cell>
          <cell r="CA302">
            <v>40189</v>
          </cell>
          <cell r="CB302">
            <v>119</v>
          </cell>
          <cell r="CC302">
            <v>6.1159999999999997</v>
          </cell>
          <cell r="CD302">
            <v>6.1159999999999997</v>
          </cell>
          <cell r="CE302">
            <v>40189</v>
          </cell>
          <cell r="CF302">
            <v>118.66</v>
          </cell>
          <cell r="CG302">
            <v>6.5440000000000005</v>
          </cell>
          <cell r="CH302">
            <v>6.5869999999999997</v>
          </cell>
          <cell r="CI302">
            <v>40189</v>
          </cell>
          <cell r="CJ302">
            <v>92.790999999999997</v>
          </cell>
          <cell r="CK302">
            <v>10.766999999999999</v>
          </cell>
          <cell r="CL302">
            <v>10.798999999999999</v>
          </cell>
          <cell r="CM302">
            <v>40189</v>
          </cell>
          <cell r="CN302">
            <v>161.41999999999999</v>
          </cell>
          <cell r="CO302">
            <v>6.1749999999999998</v>
          </cell>
          <cell r="CP302">
            <v>6.1749999999999998</v>
          </cell>
          <cell r="CQ302">
            <v>40189</v>
          </cell>
          <cell r="CR302">
            <v>141.25</v>
          </cell>
          <cell r="CS302">
            <v>6.8040000000000003</v>
          </cell>
          <cell r="CT302">
            <v>6.8040000000000003</v>
          </cell>
          <cell r="CU302">
            <v>40189</v>
          </cell>
          <cell r="CV302">
            <v>111.396</v>
          </cell>
          <cell r="CW302">
            <v>6.4829999999999997</v>
          </cell>
          <cell r="CX302">
            <v>6.5129999999999999</v>
          </cell>
          <cell r="CY302">
            <v>40189</v>
          </cell>
          <cell r="CZ302">
            <v>114.029</v>
          </cell>
          <cell r="DA302">
            <v>5.4139999999999997</v>
          </cell>
          <cell r="DB302">
            <v>5.4139999999999997</v>
          </cell>
        </row>
        <row r="303">
          <cell r="D303">
            <v>40190</v>
          </cell>
          <cell r="E303" t="str">
            <v>#N/A N.A.</v>
          </cell>
          <cell r="F303" t="str">
            <v>#N/A N.A.</v>
          </cell>
          <cell r="G303" t="str">
            <v>#N/A N.A.</v>
          </cell>
          <cell r="H303">
            <v>40190</v>
          </cell>
          <cell r="I303" t="str">
            <v>#N/A N.A.</v>
          </cell>
          <cell r="J303" t="str">
            <v>#N/A N.A.</v>
          </cell>
          <cell r="K303" t="str">
            <v>#N/A N.A.</v>
          </cell>
          <cell r="L303">
            <v>40190</v>
          </cell>
          <cell r="M303" t="str">
            <v>#N/A N.A.</v>
          </cell>
          <cell r="N303" t="str">
            <v>#N/A N.A.</v>
          </cell>
          <cell r="O303" t="str">
            <v>#N/A N.A.</v>
          </cell>
          <cell r="P303">
            <v>40190</v>
          </cell>
          <cell r="Q303">
            <v>100.125</v>
          </cell>
          <cell r="R303">
            <v>-33.58</v>
          </cell>
          <cell r="S303">
            <v>52.280999999999999</v>
          </cell>
          <cell r="T303">
            <v>40190</v>
          </cell>
          <cell r="U303">
            <v>101.6281</v>
          </cell>
          <cell r="V303">
            <v>5.1589999999999998</v>
          </cell>
          <cell r="W303">
            <v>5.2089999999999996</v>
          </cell>
          <cell r="X303">
            <v>40190</v>
          </cell>
          <cell r="Y303">
            <v>104</v>
          </cell>
          <cell r="Z303">
            <v>2.1349999999999998</v>
          </cell>
          <cell r="AA303">
            <v>2.1349999999999998</v>
          </cell>
          <cell r="AB303">
            <v>40190</v>
          </cell>
          <cell r="AC303">
            <v>106.46</v>
          </cell>
          <cell r="AD303">
            <v>4.3049999999999997</v>
          </cell>
          <cell r="AE303">
            <v>4.4050000000000002</v>
          </cell>
          <cell r="AF303">
            <v>40190</v>
          </cell>
          <cell r="AG303">
            <v>111.601</v>
          </cell>
          <cell r="AH303">
            <v>2.7450000000000001</v>
          </cell>
          <cell r="AI303">
            <v>2.867</v>
          </cell>
          <cell r="AJ303">
            <v>40190</v>
          </cell>
          <cell r="AK303">
            <v>115</v>
          </cell>
          <cell r="AL303">
            <v>2.36</v>
          </cell>
          <cell r="AM303">
            <v>2.36</v>
          </cell>
          <cell r="AN303">
            <v>40190</v>
          </cell>
          <cell r="AO303">
            <v>121.47</v>
          </cell>
          <cell r="AP303">
            <v>3.1890000000000001</v>
          </cell>
          <cell r="AQ303">
            <v>3.1890000000000001</v>
          </cell>
          <cell r="AU303">
            <v>40190</v>
          </cell>
          <cell r="AV303">
            <v>117.75</v>
          </cell>
          <cell r="AW303">
            <v>4.2270000000000003</v>
          </cell>
          <cell r="AX303">
            <v>4.2270000000000003</v>
          </cell>
          <cell r="AY303">
            <v>40190</v>
          </cell>
          <cell r="AZ303">
            <v>122.947</v>
          </cell>
          <cell r="BA303">
            <v>7.0110000000000001</v>
          </cell>
          <cell r="BB303">
            <v>7.0229999999999997</v>
          </cell>
          <cell r="BC303">
            <v>40190</v>
          </cell>
          <cell r="BD303">
            <v>100.35</v>
          </cell>
          <cell r="BE303">
            <v>1.9889999999999999</v>
          </cell>
          <cell r="BF303">
            <v>1.9889999999999999</v>
          </cell>
          <cell r="BG303">
            <v>40190</v>
          </cell>
          <cell r="BH303">
            <v>116.68300000000001</v>
          </cell>
          <cell r="BI303">
            <v>5.44</v>
          </cell>
          <cell r="BJ303">
            <v>5.4489999999999998</v>
          </cell>
          <cell r="BO303">
            <v>40190</v>
          </cell>
          <cell r="BP303">
            <v>122.89100000000001</v>
          </cell>
          <cell r="BQ303">
            <v>4.6559999999999997</v>
          </cell>
          <cell r="BR303">
            <v>4.6559999999999997</v>
          </cell>
          <cell r="BS303">
            <v>40190</v>
          </cell>
          <cell r="BT303">
            <v>113.5</v>
          </cell>
          <cell r="BU303">
            <v>5.069</v>
          </cell>
          <cell r="BV303">
            <v>5.069</v>
          </cell>
          <cell r="BW303">
            <v>40190</v>
          </cell>
          <cell r="BX303">
            <v>146.25</v>
          </cell>
          <cell r="BY303">
            <v>5.6740000000000004</v>
          </cell>
          <cell r="BZ303">
            <v>5.6740000000000004</v>
          </cell>
          <cell r="CA303">
            <v>40190</v>
          </cell>
          <cell r="CB303">
            <v>119</v>
          </cell>
          <cell r="CC303">
            <v>6.1159999999999997</v>
          </cell>
          <cell r="CD303">
            <v>6.1159999999999997</v>
          </cell>
          <cell r="CE303">
            <v>40190</v>
          </cell>
          <cell r="CF303">
            <v>118.52500000000001</v>
          </cell>
          <cell r="CG303">
            <v>6.5549999999999997</v>
          </cell>
          <cell r="CH303">
            <v>6.577</v>
          </cell>
          <cell r="CI303">
            <v>40190</v>
          </cell>
          <cell r="CJ303">
            <v>92.790999999999997</v>
          </cell>
          <cell r="CK303">
            <v>10.766999999999999</v>
          </cell>
          <cell r="CL303">
            <v>10.798999999999999</v>
          </cell>
          <cell r="CM303">
            <v>40190</v>
          </cell>
          <cell r="CN303">
            <v>161.42500000000001</v>
          </cell>
          <cell r="CO303">
            <v>6.1740000000000004</v>
          </cell>
          <cell r="CP303">
            <v>6.1740000000000004</v>
          </cell>
          <cell r="CQ303">
            <v>40190</v>
          </cell>
          <cell r="CR303">
            <v>141.5</v>
          </cell>
          <cell r="CS303">
            <v>6.7869999999999999</v>
          </cell>
          <cell r="CT303">
            <v>6.7869999999999999</v>
          </cell>
          <cell r="CU303">
            <v>40190</v>
          </cell>
          <cell r="CV303">
            <v>111.313</v>
          </cell>
          <cell r="CW303">
            <v>6.4889999999999999</v>
          </cell>
          <cell r="CX303">
            <v>6.5069999999999997</v>
          </cell>
          <cell r="CY303">
            <v>40190</v>
          </cell>
          <cell r="CZ303">
            <v>114.15</v>
          </cell>
          <cell r="DA303">
            <v>5.3979999999999997</v>
          </cell>
          <cell r="DB303">
            <v>5.3979999999999997</v>
          </cell>
        </row>
        <row r="304">
          <cell r="D304">
            <v>40191</v>
          </cell>
          <cell r="E304" t="str">
            <v>#N/A N.A.</v>
          </cell>
          <cell r="F304" t="str">
            <v>#N/A N.A.</v>
          </cell>
          <cell r="G304" t="str">
            <v>#N/A N.A.</v>
          </cell>
          <cell r="H304">
            <v>40191</v>
          </cell>
          <cell r="I304" t="str">
            <v>#N/A N.A.</v>
          </cell>
          <cell r="J304" t="str">
            <v>#N/A N.A.</v>
          </cell>
          <cell r="K304" t="str">
            <v>#N/A N.A.</v>
          </cell>
          <cell r="L304">
            <v>40191</v>
          </cell>
          <cell r="M304" t="str">
            <v>#N/A N.A.</v>
          </cell>
          <cell r="N304" t="str">
            <v>#N/A N.A.</v>
          </cell>
          <cell r="O304" t="str">
            <v>#N/A N.A.</v>
          </cell>
          <cell r="P304">
            <v>40191</v>
          </cell>
          <cell r="Q304">
            <v>100.125</v>
          </cell>
          <cell r="R304">
            <v>-33.58</v>
          </cell>
          <cell r="S304">
            <v>52.280999999999999</v>
          </cell>
          <cell r="T304">
            <v>40191</v>
          </cell>
          <cell r="U304">
            <v>101.6281</v>
          </cell>
          <cell r="V304">
            <v>5.1589999999999998</v>
          </cell>
          <cell r="W304">
            <v>5.2089999999999996</v>
          </cell>
          <cell r="X304">
            <v>40191</v>
          </cell>
          <cell r="Y304">
            <v>104</v>
          </cell>
          <cell r="Z304">
            <v>1.946</v>
          </cell>
          <cell r="AA304">
            <v>1.946</v>
          </cell>
          <cell r="AB304">
            <v>40191</v>
          </cell>
          <cell r="AC304">
            <v>106.352</v>
          </cell>
          <cell r="AD304">
            <v>4.3460000000000001</v>
          </cell>
          <cell r="AE304">
            <v>4.4480000000000004</v>
          </cell>
          <cell r="AF304">
            <v>40191</v>
          </cell>
          <cell r="AG304">
            <v>111.76300000000001</v>
          </cell>
          <cell r="AH304">
            <v>2.589</v>
          </cell>
          <cell r="AI304">
            <v>2.71</v>
          </cell>
          <cell r="AJ304">
            <v>40191</v>
          </cell>
          <cell r="AK304">
            <v>114.75</v>
          </cell>
          <cell r="AL304">
            <v>2.4390000000000001</v>
          </cell>
          <cell r="AM304">
            <v>2.4390000000000001</v>
          </cell>
          <cell r="AN304">
            <v>40191</v>
          </cell>
          <cell r="AO304">
            <v>121.15</v>
          </cell>
          <cell r="AP304">
            <v>3.2650000000000001</v>
          </cell>
          <cell r="AQ304">
            <v>3.2650000000000001</v>
          </cell>
          <cell r="AU304">
            <v>40191</v>
          </cell>
          <cell r="AV304">
            <v>117.5</v>
          </cell>
          <cell r="AW304">
            <v>4.2709999999999999</v>
          </cell>
          <cell r="AX304">
            <v>4.2709999999999999</v>
          </cell>
          <cell r="AY304">
            <v>40191</v>
          </cell>
          <cell r="AZ304">
            <v>122.947</v>
          </cell>
          <cell r="BA304">
            <v>7.0110000000000001</v>
          </cell>
          <cell r="BB304">
            <v>7.0229999999999997</v>
          </cell>
          <cell r="BC304">
            <v>40191</v>
          </cell>
          <cell r="BD304">
            <v>100</v>
          </cell>
          <cell r="BE304">
            <v>2.052</v>
          </cell>
          <cell r="BF304">
            <v>2.052</v>
          </cell>
          <cell r="BG304">
            <v>40191</v>
          </cell>
          <cell r="BH304">
            <v>116.18300000000001</v>
          </cell>
          <cell r="BI304">
            <v>5.5250000000000004</v>
          </cell>
          <cell r="BJ304">
            <v>5.5339999999999998</v>
          </cell>
          <cell r="BO304">
            <v>40191</v>
          </cell>
          <cell r="BP304">
            <v>122.583</v>
          </cell>
          <cell r="BQ304">
            <v>4.6980000000000004</v>
          </cell>
          <cell r="BR304">
            <v>4.6980000000000004</v>
          </cell>
          <cell r="BS304">
            <v>40191</v>
          </cell>
          <cell r="BT304">
            <v>113</v>
          </cell>
          <cell r="BU304">
            <v>5.1449999999999996</v>
          </cell>
          <cell r="BV304">
            <v>5.1449999999999996</v>
          </cell>
          <cell r="BW304">
            <v>40191</v>
          </cell>
          <cell r="BX304">
            <v>145.75</v>
          </cell>
          <cell r="BY304">
            <v>5.7219999999999995</v>
          </cell>
          <cell r="BZ304">
            <v>5.7219999999999995</v>
          </cell>
          <cell r="CA304">
            <v>40191</v>
          </cell>
          <cell r="CB304">
            <v>118.25</v>
          </cell>
          <cell r="CC304">
            <v>6.1859999999999999</v>
          </cell>
          <cell r="CD304">
            <v>6.1859999999999999</v>
          </cell>
          <cell r="CE304">
            <v>40191</v>
          </cell>
          <cell r="CF304">
            <v>118.08799999999999</v>
          </cell>
          <cell r="CG304">
            <v>6.593</v>
          </cell>
          <cell r="CH304">
            <v>6.6150000000000002</v>
          </cell>
          <cell r="CI304">
            <v>40191</v>
          </cell>
          <cell r="CJ304">
            <v>92.790999999999997</v>
          </cell>
          <cell r="CK304">
            <v>10.766999999999999</v>
          </cell>
          <cell r="CL304">
            <v>10.8</v>
          </cell>
          <cell r="CM304">
            <v>40191</v>
          </cell>
          <cell r="CN304">
            <v>160.786</v>
          </cell>
          <cell r="CO304">
            <v>6.2140000000000004</v>
          </cell>
          <cell r="CP304">
            <v>6.2140000000000004</v>
          </cell>
          <cell r="CQ304">
            <v>40191</v>
          </cell>
          <cell r="CR304">
            <v>141</v>
          </cell>
          <cell r="CS304">
            <v>6.82</v>
          </cell>
          <cell r="CT304">
            <v>6.82</v>
          </cell>
          <cell r="CU304">
            <v>40191</v>
          </cell>
          <cell r="CV304">
            <v>110.51900000000001</v>
          </cell>
          <cell r="CW304">
            <v>6.5460000000000003</v>
          </cell>
          <cell r="CX304">
            <v>6.5640000000000001</v>
          </cell>
          <cell r="CY304">
            <v>40191</v>
          </cell>
          <cell r="CZ304">
            <v>113.5</v>
          </cell>
          <cell r="DA304">
            <v>5.48</v>
          </cell>
          <cell r="DB304">
            <v>5.48</v>
          </cell>
        </row>
        <row r="305">
          <cell r="D305">
            <v>40192</v>
          </cell>
          <cell r="E305" t="str">
            <v>#N/A N.A.</v>
          </cell>
          <cell r="F305" t="str">
            <v>#N/A N.A.</v>
          </cell>
          <cell r="G305" t="str">
            <v>#N/A N.A.</v>
          </cell>
          <cell r="H305">
            <v>40192</v>
          </cell>
          <cell r="I305" t="str">
            <v>#N/A N.A.</v>
          </cell>
          <cell r="J305" t="str">
            <v>#N/A N.A.</v>
          </cell>
          <cell r="K305" t="str">
            <v>#N/A N.A.</v>
          </cell>
          <cell r="L305">
            <v>40192</v>
          </cell>
          <cell r="M305" t="str">
            <v>#N/A N.A.</v>
          </cell>
          <cell r="N305" t="str">
            <v>#N/A N.A.</v>
          </cell>
          <cell r="O305" t="str">
            <v>#N/A N.A.</v>
          </cell>
          <cell r="P305">
            <v>40192</v>
          </cell>
          <cell r="Q305">
            <v>100.125</v>
          </cell>
          <cell r="R305">
            <v>-33.58</v>
          </cell>
          <cell r="S305">
            <v>52.280999999999999</v>
          </cell>
          <cell r="T305">
            <v>40192</v>
          </cell>
          <cell r="U305">
            <v>101.6281</v>
          </cell>
          <cell r="V305">
            <v>5.1589999999999998</v>
          </cell>
          <cell r="W305">
            <v>5.2089999999999996</v>
          </cell>
          <cell r="X305">
            <v>40192</v>
          </cell>
          <cell r="Y305">
            <v>104</v>
          </cell>
          <cell r="Z305">
            <v>1.897</v>
          </cell>
          <cell r="AA305">
            <v>1.897</v>
          </cell>
          <cell r="AB305">
            <v>40192</v>
          </cell>
          <cell r="AC305">
            <v>106.29300000000001</v>
          </cell>
          <cell r="AD305">
            <v>4.383</v>
          </cell>
          <cell r="AE305">
            <v>4.484</v>
          </cell>
          <cell r="AF305">
            <v>40192</v>
          </cell>
          <cell r="AG305">
            <v>111.658</v>
          </cell>
          <cell r="AH305">
            <v>2.6440000000000001</v>
          </cell>
          <cell r="AI305">
            <v>2.7290000000000001</v>
          </cell>
          <cell r="AJ305">
            <v>40192</v>
          </cell>
          <cell r="AK305">
            <v>114.75</v>
          </cell>
          <cell r="AL305">
            <v>2.4300000000000002</v>
          </cell>
          <cell r="AM305">
            <v>2.4300000000000002</v>
          </cell>
          <cell r="AN305">
            <v>40192</v>
          </cell>
          <cell r="AO305">
            <v>120.85</v>
          </cell>
          <cell r="AP305">
            <v>3.3529999999999998</v>
          </cell>
          <cell r="AQ305">
            <v>3.3529999999999998</v>
          </cell>
          <cell r="AU305">
            <v>40192</v>
          </cell>
          <cell r="AV305">
            <v>117.5</v>
          </cell>
          <cell r="AW305">
            <v>4.2690000000000001</v>
          </cell>
          <cell r="AX305">
            <v>4.2690000000000001</v>
          </cell>
          <cell r="AY305">
            <v>40192</v>
          </cell>
          <cell r="AZ305">
            <v>122.89700000000001</v>
          </cell>
          <cell r="BA305">
            <v>7.0129999999999999</v>
          </cell>
          <cell r="BB305">
            <v>7.0250000000000004</v>
          </cell>
          <cell r="BC305">
            <v>40192</v>
          </cell>
          <cell r="BD305">
            <v>99.504999999999995</v>
          </cell>
          <cell r="BE305">
            <v>2.141</v>
          </cell>
          <cell r="BF305">
            <v>2.141</v>
          </cell>
          <cell r="BG305">
            <v>40192</v>
          </cell>
          <cell r="BH305">
            <v>116.05800000000001</v>
          </cell>
          <cell r="BI305">
            <v>5.5469999999999997</v>
          </cell>
          <cell r="BJ305">
            <v>5.5549999999999997</v>
          </cell>
          <cell r="BO305">
            <v>40192</v>
          </cell>
          <cell r="BP305">
            <v>122.169</v>
          </cell>
          <cell r="BQ305">
            <v>4.7610000000000001</v>
          </cell>
          <cell r="BR305">
            <v>4.7610000000000001</v>
          </cell>
          <cell r="BS305">
            <v>40192</v>
          </cell>
          <cell r="BT305">
            <v>112.25</v>
          </cell>
          <cell r="BU305">
            <v>5.2649999999999997</v>
          </cell>
          <cell r="BV305">
            <v>5.2649999999999997</v>
          </cell>
          <cell r="BW305">
            <v>40192</v>
          </cell>
          <cell r="BX305">
            <v>144.5</v>
          </cell>
          <cell r="BY305">
            <v>5.85</v>
          </cell>
          <cell r="BZ305">
            <v>5.85</v>
          </cell>
          <cell r="CA305">
            <v>40192</v>
          </cell>
          <cell r="CB305">
            <v>118.5</v>
          </cell>
          <cell r="CC305">
            <v>6.1619999999999999</v>
          </cell>
          <cell r="CD305">
            <v>6.1619999999999999</v>
          </cell>
          <cell r="CE305">
            <v>40192</v>
          </cell>
          <cell r="CF305">
            <v>116.858</v>
          </cell>
          <cell r="CG305">
            <v>6.702</v>
          </cell>
          <cell r="CH305">
            <v>6.7240000000000002</v>
          </cell>
          <cell r="CI305">
            <v>40192</v>
          </cell>
          <cell r="CJ305">
            <v>92.790999999999997</v>
          </cell>
          <cell r="CK305">
            <v>10.766999999999999</v>
          </cell>
          <cell r="CL305">
            <v>10.8</v>
          </cell>
          <cell r="CM305">
            <v>40192</v>
          </cell>
          <cell r="CN305">
            <v>159.833</v>
          </cell>
          <cell r="CO305">
            <v>6.2759999999999998</v>
          </cell>
          <cell r="CP305">
            <v>6.2759999999999998</v>
          </cell>
          <cell r="CQ305">
            <v>40192</v>
          </cell>
          <cell r="CR305">
            <v>140.75</v>
          </cell>
          <cell r="CS305">
            <v>6.8360000000000003</v>
          </cell>
          <cell r="CT305">
            <v>6.8360000000000003</v>
          </cell>
          <cell r="CU305">
            <v>40192</v>
          </cell>
          <cell r="CV305">
            <v>109.797</v>
          </cell>
          <cell r="CW305">
            <v>6.5990000000000002</v>
          </cell>
          <cell r="CX305">
            <v>6.617</v>
          </cell>
          <cell r="CY305">
            <v>40192</v>
          </cell>
          <cell r="CZ305">
            <v>112.75</v>
          </cell>
          <cell r="DA305">
            <v>5.577</v>
          </cell>
          <cell r="DB305">
            <v>5.577</v>
          </cell>
        </row>
        <row r="306">
          <cell r="D306">
            <v>40193</v>
          </cell>
          <cell r="E306" t="str">
            <v>#N/A N.A.</v>
          </cell>
          <cell r="F306" t="str">
            <v>#N/A N.A.</v>
          </cell>
          <cell r="G306" t="str">
            <v>#N/A N.A.</v>
          </cell>
          <cell r="H306">
            <v>40193</v>
          </cell>
          <cell r="I306" t="str">
            <v>#N/A N.A.</v>
          </cell>
          <cell r="J306" t="str">
            <v>#N/A N.A.</v>
          </cell>
          <cell r="K306" t="str">
            <v>#N/A N.A.</v>
          </cell>
          <cell r="L306">
            <v>40193</v>
          </cell>
          <cell r="M306" t="str">
            <v>#N/A N.A.</v>
          </cell>
          <cell r="N306" t="str">
            <v>#N/A N.A.</v>
          </cell>
          <cell r="O306" t="str">
            <v>#N/A N.A.</v>
          </cell>
          <cell r="P306">
            <v>40193</v>
          </cell>
          <cell r="Q306">
            <v>100.125</v>
          </cell>
          <cell r="R306">
            <v>-33.58</v>
          </cell>
          <cell r="S306">
            <v>52.280999999999999</v>
          </cell>
          <cell r="T306">
            <v>40193</v>
          </cell>
          <cell r="U306">
            <v>101.6281</v>
          </cell>
          <cell r="V306">
            <v>5.1589999999999998</v>
          </cell>
          <cell r="W306">
            <v>5.2089999999999996</v>
          </cell>
          <cell r="X306">
            <v>40193</v>
          </cell>
          <cell r="Y306">
            <v>104</v>
          </cell>
          <cell r="Z306">
            <v>1.8479999999999999</v>
          </cell>
          <cell r="AA306">
            <v>1.8479999999999999</v>
          </cell>
          <cell r="AB306">
            <v>40193</v>
          </cell>
          <cell r="AC306">
            <v>106.352</v>
          </cell>
          <cell r="AD306">
            <v>4.3239999999999998</v>
          </cell>
          <cell r="AE306">
            <v>4.4249999999999998</v>
          </cell>
          <cell r="AF306">
            <v>40193</v>
          </cell>
          <cell r="AG306">
            <v>111.468</v>
          </cell>
          <cell r="AH306">
            <v>2.7589999999999999</v>
          </cell>
          <cell r="AI306">
            <v>2.8439999999999999</v>
          </cell>
          <cell r="AJ306">
            <v>40193</v>
          </cell>
          <cell r="AK306">
            <v>114.75</v>
          </cell>
          <cell r="AL306">
            <v>2.4209999999999998</v>
          </cell>
          <cell r="AM306">
            <v>2.4209999999999998</v>
          </cell>
          <cell r="AN306">
            <v>40193</v>
          </cell>
          <cell r="AO306">
            <v>121.15</v>
          </cell>
          <cell r="AP306">
            <v>3.2530000000000001</v>
          </cell>
          <cell r="AQ306">
            <v>3.2530000000000001</v>
          </cell>
          <cell r="AU306">
            <v>40193</v>
          </cell>
          <cell r="AV306">
            <v>117.25</v>
          </cell>
          <cell r="AW306">
            <v>4.319</v>
          </cell>
          <cell r="AX306">
            <v>4.319</v>
          </cell>
          <cell r="AY306">
            <v>40193</v>
          </cell>
          <cell r="AZ306">
            <v>123.15</v>
          </cell>
          <cell r="BA306">
            <v>6.9640000000000004</v>
          </cell>
          <cell r="BB306">
            <v>6.9749999999999996</v>
          </cell>
          <cell r="BC306">
            <v>40193</v>
          </cell>
          <cell r="BD306">
            <v>99.25</v>
          </cell>
          <cell r="BE306">
            <v>2.1880000000000002</v>
          </cell>
          <cell r="BF306">
            <v>2.1880000000000002</v>
          </cell>
          <cell r="BG306">
            <v>40193</v>
          </cell>
          <cell r="BH306">
            <v>116.02800000000001</v>
          </cell>
          <cell r="BI306">
            <v>5.5510000000000002</v>
          </cell>
          <cell r="BJ306">
            <v>5.56</v>
          </cell>
          <cell r="BO306">
            <v>40193</v>
          </cell>
          <cell r="BP306">
            <v>121.93899999999999</v>
          </cell>
          <cell r="BQ306">
            <v>4.7960000000000003</v>
          </cell>
          <cell r="BR306">
            <v>4.7960000000000003</v>
          </cell>
          <cell r="BS306">
            <v>40193</v>
          </cell>
          <cell r="BT306">
            <v>112</v>
          </cell>
          <cell r="BU306">
            <v>5.3040000000000003</v>
          </cell>
          <cell r="BV306">
            <v>5.3040000000000003</v>
          </cell>
          <cell r="BW306">
            <v>40193</v>
          </cell>
          <cell r="BX306">
            <v>142</v>
          </cell>
          <cell r="BY306">
            <v>6.1120000000000001</v>
          </cell>
          <cell r="BZ306">
            <v>6.1120000000000001</v>
          </cell>
          <cell r="CA306">
            <v>40193</v>
          </cell>
          <cell r="CB306">
            <v>117.75</v>
          </cell>
          <cell r="CC306">
            <v>6.2329999999999997</v>
          </cell>
          <cell r="CD306">
            <v>6.2329999999999997</v>
          </cell>
          <cell r="CE306">
            <v>40193</v>
          </cell>
          <cell r="CF306">
            <v>116.85599999999999</v>
          </cell>
          <cell r="CG306">
            <v>6.702</v>
          </cell>
          <cell r="CH306">
            <v>6.7240000000000002</v>
          </cell>
          <cell r="CI306">
            <v>40193</v>
          </cell>
          <cell r="CJ306">
            <v>92.790999999999997</v>
          </cell>
          <cell r="CK306">
            <v>10.766999999999999</v>
          </cell>
          <cell r="CL306">
            <v>10.8</v>
          </cell>
          <cell r="CM306">
            <v>40193</v>
          </cell>
          <cell r="CN306">
            <v>159.27799999999999</v>
          </cell>
          <cell r="CO306">
            <v>6.3129999999999997</v>
          </cell>
          <cell r="CP306">
            <v>6.3129999999999997</v>
          </cell>
          <cell r="CQ306">
            <v>40193</v>
          </cell>
          <cell r="CR306">
            <v>140</v>
          </cell>
          <cell r="CS306">
            <v>6.8860000000000001</v>
          </cell>
          <cell r="CT306">
            <v>6.8860000000000001</v>
          </cell>
          <cell r="CU306">
            <v>40193</v>
          </cell>
          <cell r="CV306">
            <v>109.455</v>
          </cell>
          <cell r="CW306">
            <v>6.6239999999999997</v>
          </cell>
          <cell r="CX306">
            <v>6.6420000000000003</v>
          </cell>
          <cell r="CY306">
            <v>40193</v>
          </cell>
          <cell r="CZ306">
            <v>112.35</v>
          </cell>
          <cell r="DA306">
            <v>5.6289999999999996</v>
          </cell>
          <cell r="DB306">
            <v>5.6289999999999996</v>
          </cell>
        </row>
        <row r="307">
          <cell r="D307">
            <v>40194</v>
          </cell>
          <cell r="E307" t="str">
            <v>#N/A N.A.</v>
          </cell>
          <cell r="F307" t="str">
            <v>#N/A N.A.</v>
          </cell>
          <cell r="G307" t="str">
            <v>#N/A N.A.</v>
          </cell>
          <cell r="H307">
            <v>40194</v>
          </cell>
          <cell r="I307" t="str">
            <v>#N/A N.A.</v>
          </cell>
          <cell r="J307" t="str">
            <v>#N/A N.A.</v>
          </cell>
          <cell r="K307" t="str">
            <v>#N/A N.A.</v>
          </cell>
          <cell r="L307">
            <v>40194</v>
          </cell>
          <cell r="M307" t="str">
            <v>#N/A N.A.</v>
          </cell>
          <cell r="N307" t="str">
            <v>#N/A N.A.</v>
          </cell>
          <cell r="O307" t="str">
            <v>#N/A N.A.</v>
          </cell>
          <cell r="P307">
            <v>40194</v>
          </cell>
          <cell r="Q307">
            <v>100.125</v>
          </cell>
          <cell r="R307">
            <v>-33.58</v>
          </cell>
          <cell r="S307">
            <v>52.280999999999999</v>
          </cell>
          <cell r="T307">
            <v>40194</v>
          </cell>
          <cell r="U307">
            <v>101.6281</v>
          </cell>
          <cell r="V307">
            <v>5.1589999999999998</v>
          </cell>
          <cell r="W307">
            <v>5.2089999999999996</v>
          </cell>
          <cell r="X307">
            <v>40194</v>
          </cell>
          <cell r="Y307">
            <v>104</v>
          </cell>
          <cell r="Z307">
            <v>1.8479999999999999</v>
          </cell>
          <cell r="AA307">
            <v>1.8479999999999999</v>
          </cell>
          <cell r="AB307">
            <v>40194</v>
          </cell>
          <cell r="AC307">
            <v>106.352</v>
          </cell>
          <cell r="AD307">
            <v>4.3239999999999998</v>
          </cell>
          <cell r="AE307">
            <v>4.4249999999999998</v>
          </cell>
          <cell r="AF307">
            <v>40194</v>
          </cell>
          <cell r="AG307">
            <v>111.468</v>
          </cell>
          <cell r="AH307">
            <v>2.7589999999999999</v>
          </cell>
          <cell r="AI307">
            <v>2.8439999999999999</v>
          </cell>
          <cell r="AJ307">
            <v>40194</v>
          </cell>
          <cell r="AK307">
            <v>114.75</v>
          </cell>
          <cell r="AL307">
            <v>2.4209999999999998</v>
          </cell>
          <cell r="AM307">
            <v>2.4209999999999998</v>
          </cell>
          <cell r="AN307">
            <v>40194</v>
          </cell>
          <cell r="AO307">
            <v>121.15</v>
          </cell>
          <cell r="AP307">
            <v>3.2530000000000001</v>
          </cell>
          <cell r="AQ307">
            <v>3.2530000000000001</v>
          </cell>
          <cell r="AU307">
            <v>40194</v>
          </cell>
          <cell r="AV307">
            <v>117.25</v>
          </cell>
          <cell r="AW307">
            <v>4.319</v>
          </cell>
          <cell r="AX307">
            <v>4.319</v>
          </cell>
          <cell r="AY307">
            <v>40194</v>
          </cell>
          <cell r="AZ307">
            <v>123.15</v>
          </cell>
          <cell r="BA307">
            <v>6.9640000000000004</v>
          </cell>
          <cell r="BB307">
            <v>6.9749999999999996</v>
          </cell>
          <cell r="BC307">
            <v>40194</v>
          </cell>
          <cell r="BD307">
            <v>99.25</v>
          </cell>
          <cell r="BE307">
            <v>2.1880000000000002</v>
          </cell>
          <cell r="BF307">
            <v>2.1880000000000002</v>
          </cell>
          <cell r="BG307">
            <v>40194</v>
          </cell>
          <cell r="BH307">
            <v>116.02800000000001</v>
          </cell>
          <cell r="BI307">
            <v>5.5510000000000002</v>
          </cell>
          <cell r="BJ307">
            <v>5.56</v>
          </cell>
          <cell r="BO307">
            <v>40194</v>
          </cell>
          <cell r="BP307">
            <v>121.93899999999999</v>
          </cell>
          <cell r="BQ307">
            <v>4.7960000000000003</v>
          </cell>
          <cell r="BR307">
            <v>4.7960000000000003</v>
          </cell>
          <cell r="BS307">
            <v>40194</v>
          </cell>
          <cell r="BT307">
            <v>112</v>
          </cell>
          <cell r="BU307">
            <v>5.3040000000000003</v>
          </cell>
          <cell r="BV307">
            <v>5.3040000000000003</v>
          </cell>
          <cell r="BW307">
            <v>40194</v>
          </cell>
          <cell r="BX307">
            <v>142</v>
          </cell>
          <cell r="BY307">
            <v>6.1120000000000001</v>
          </cell>
          <cell r="BZ307">
            <v>6.1120000000000001</v>
          </cell>
          <cell r="CA307">
            <v>40194</v>
          </cell>
          <cell r="CB307">
            <v>117.75</v>
          </cell>
          <cell r="CC307">
            <v>6.2329999999999997</v>
          </cell>
          <cell r="CD307">
            <v>6.2329999999999997</v>
          </cell>
          <cell r="CE307">
            <v>40194</v>
          </cell>
          <cell r="CF307">
            <v>116.85599999999999</v>
          </cell>
          <cell r="CG307">
            <v>6.702</v>
          </cell>
          <cell r="CH307">
            <v>6.7240000000000002</v>
          </cell>
          <cell r="CI307">
            <v>40194</v>
          </cell>
          <cell r="CJ307">
            <v>92.790999999999997</v>
          </cell>
          <cell r="CK307">
            <v>10.766999999999999</v>
          </cell>
          <cell r="CL307">
            <v>10.8</v>
          </cell>
          <cell r="CM307">
            <v>40194</v>
          </cell>
          <cell r="CN307">
            <v>159.27799999999999</v>
          </cell>
          <cell r="CO307">
            <v>6.3129999999999997</v>
          </cell>
          <cell r="CP307">
            <v>6.3129999999999997</v>
          </cell>
          <cell r="CQ307">
            <v>40194</v>
          </cell>
          <cell r="CR307">
            <v>140</v>
          </cell>
          <cell r="CS307">
            <v>6.8860000000000001</v>
          </cell>
          <cell r="CT307">
            <v>6.8860000000000001</v>
          </cell>
          <cell r="CU307">
            <v>40194</v>
          </cell>
          <cell r="CV307">
            <v>109.455</v>
          </cell>
          <cell r="CW307">
            <v>6.6239999999999997</v>
          </cell>
          <cell r="CX307">
            <v>6.6420000000000003</v>
          </cell>
          <cell r="CY307">
            <v>40194</v>
          </cell>
          <cell r="CZ307">
            <v>112.35</v>
          </cell>
          <cell r="DA307">
            <v>5.6289999999999996</v>
          </cell>
          <cell r="DB307">
            <v>5.6289999999999996</v>
          </cell>
        </row>
        <row r="308">
          <cell r="D308">
            <v>40195</v>
          </cell>
          <cell r="E308" t="str">
            <v>#N/A N.A.</v>
          </cell>
          <cell r="F308" t="str">
            <v>#N/A N.A.</v>
          </cell>
          <cell r="G308" t="str">
            <v>#N/A N.A.</v>
          </cell>
          <cell r="H308">
            <v>40195</v>
          </cell>
          <cell r="I308" t="str">
            <v>#N/A N.A.</v>
          </cell>
          <cell r="J308" t="str">
            <v>#N/A N.A.</v>
          </cell>
          <cell r="K308" t="str">
            <v>#N/A N.A.</v>
          </cell>
          <cell r="L308">
            <v>40195</v>
          </cell>
          <cell r="M308" t="str">
            <v>#N/A N.A.</v>
          </cell>
          <cell r="N308" t="str">
            <v>#N/A N.A.</v>
          </cell>
          <cell r="O308" t="str">
            <v>#N/A N.A.</v>
          </cell>
          <cell r="P308">
            <v>40195</v>
          </cell>
          <cell r="Q308">
            <v>100.125</v>
          </cell>
          <cell r="R308">
            <v>-33.58</v>
          </cell>
          <cell r="S308">
            <v>52.280999999999999</v>
          </cell>
          <cell r="T308">
            <v>40195</v>
          </cell>
          <cell r="U308">
            <v>101.6281</v>
          </cell>
          <cell r="V308">
            <v>5.1589999999999998</v>
          </cell>
          <cell r="W308">
            <v>5.2089999999999996</v>
          </cell>
          <cell r="X308">
            <v>40195</v>
          </cell>
          <cell r="Y308">
            <v>104</v>
          </cell>
          <cell r="Z308">
            <v>1.8479999999999999</v>
          </cell>
          <cell r="AA308">
            <v>1.8479999999999999</v>
          </cell>
          <cell r="AB308">
            <v>40195</v>
          </cell>
          <cell r="AC308">
            <v>106.352</v>
          </cell>
          <cell r="AD308">
            <v>4.3239999999999998</v>
          </cell>
          <cell r="AE308">
            <v>4.4249999999999998</v>
          </cell>
          <cell r="AF308">
            <v>40195</v>
          </cell>
          <cell r="AG308">
            <v>111.468</v>
          </cell>
          <cell r="AH308">
            <v>2.7589999999999999</v>
          </cell>
          <cell r="AI308">
            <v>2.8439999999999999</v>
          </cell>
          <cell r="AJ308">
            <v>40195</v>
          </cell>
          <cell r="AK308">
            <v>114.75</v>
          </cell>
          <cell r="AL308">
            <v>2.4209999999999998</v>
          </cell>
          <cell r="AM308">
            <v>2.4209999999999998</v>
          </cell>
          <cell r="AN308">
            <v>40195</v>
          </cell>
          <cell r="AO308">
            <v>121.15</v>
          </cell>
          <cell r="AP308">
            <v>3.2530000000000001</v>
          </cell>
          <cell r="AQ308">
            <v>3.2530000000000001</v>
          </cell>
          <cell r="AU308">
            <v>40195</v>
          </cell>
          <cell r="AV308">
            <v>117.25</v>
          </cell>
          <cell r="AW308">
            <v>4.319</v>
          </cell>
          <cell r="AX308">
            <v>4.319</v>
          </cell>
          <cell r="AY308">
            <v>40195</v>
          </cell>
          <cell r="AZ308">
            <v>123.15</v>
          </cell>
          <cell r="BA308">
            <v>6.9640000000000004</v>
          </cell>
          <cell r="BB308">
            <v>6.9749999999999996</v>
          </cell>
          <cell r="BC308">
            <v>40195</v>
          </cell>
          <cell r="BD308">
            <v>99.25</v>
          </cell>
          <cell r="BE308">
            <v>2.1880000000000002</v>
          </cell>
          <cell r="BF308">
            <v>2.1880000000000002</v>
          </cell>
          <cell r="BG308">
            <v>40195</v>
          </cell>
          <cell r="BH308">
            <v>116.02800000000001</v>
          </cell>
          <cell r="BI308">
            <v>5.5510000000000002</v>
          </cell>
          <cell r="BJ308">
            <v>5.56</v>
          </cell>
          <cell r="BO308">
            <v>40195</v>
          </cell>
          <cell r="BP308">
            <v>121.93899999999999</v>
          </cell>
          <cell r="BQ308">
            <v>4.7960000000000003</v>
          </cell>
          <cell r="BR308">
            <v>4.7960000000000003</v>
          </cell>
          <cell r="BS308">
            <v>40195</v>
          </cell>
          <cell r="BT308">
            <v>112</v>
          </cell>
          <cell r="BU308">
            <v>5.3040000000000003</v>
          </cell>
          <cell r="BV308">
            <v>5.3040000000000003</v>
          </cell>
          <cell r="BW308">
            <v>40195</v>
          </cell>
          <cell r="BX308">
            <v>142</v>
          </cell>
          <cell r="BY308">
            <v>6.1120000000000001</v>
          </cell>
          <cell r="BZ308">
            <v>6.1120000000000001</v>
          </cell>
          <cell r="CA308">
            <v>40195</v>
          </cell>
          <cell r="CB308">
            <v>117.75</v>
          </cell>
          <cell r="CC308">
            <v>6.2329999999999997</v>
          </cell>
          <cell r="CD308">
            <v>6.2329999999999997</v>
          </cell>
          <cell r="CE308">
            <v>40195</v>
          </cell>
          <cell r="CF308">
            <v>116.85599999999999</v>
          </cell>
          <cell r="CG308">
            <v>6.702</v>
          </cell>
          <cell r="CH308">
            <v>6.7240000000000002</v>
          </cell>
          <cell r="CI308">
            <v>40195</v>
          </cell>
          <cell r="CJ308">
            <v>92.790999999999997</v>
          </cell>
          <cell r="CK308">
            <v>10.766999999999999</v>
          </cell>
          <cell r="CL308">
            <v>10.8</v>
          </cell>
          <cell r="CM308">
            <v>40195</v>
          </cell>
          <cell r="CN308">
            <v>159.27799999999999</v>
          </cell>
          <cell r="CO308">
            <v>6.3129999999999997</v>
          </cell>
          <cell r="CP308">
            <v>6.3129999999999997</v>
          </cell>
          <cell r="CQ308">
            <v>40195</v>
          </cell>
          <cell r="CR308">
            <v>140</v>
          </cell>
          <cell r="CS308">
            <v>6.8860000000000001</v>
          </cell>
          <cell r="CT308">
            <v>6.8860000000000001</v>
          </cell>
          <cell r="CU308">
            <v>40195</v>
          </cell>
          <cell r="CV308">
            <v>109.455</v>
          </cell>
          <cell r="CW308">
            <v>6.6239999999999997</v>
          </cell>
          <cell r="CX308">
            <v>6.6420000000000003</v>
          </cell>
          <cell r="CY308">
            <v>40195</v>
          </cell>
          <cell r="CZ308">
            <v>112.35</v>
          </cell>
          <cell r="DA308">
            <v>5.6289999999999996</v>
          </cell>
          <cell r="DB308">
            <v>5.6289999999999996</v>
          </cell>
        </row>
        <row r="309">
          <cell r="D309">
            <v>40196</v>
          </cell>
          <cell r="E309" t="str">
            <v>#N/A N.A.</v>
          </cell>
          <cell r="F309" t="str">
            <v>#N/A N.A.</v>
          </cell>
          <cell r="G309" t="str">
            <v>#N/A N.A.</v>
          </cell>
          <cell r="H309">
            <v>40196</v>
          </cell>
          <cell r="I309" t="str">
            <v>#N/A N.A.</v>
          </cell>
          <cell r="J309" t="str">
            <v>#N/A N.A.</v>
          </cell>
          <cell r="K309" t="str">
            <v>#N/A N.A.</v>
          </cell>
          <cell r="L309">
            <v>40196</v>
          </cell>
          <cell r="M309" t="str">
            <v>#N/A N.A.</v>
          </cell>
          <cell r="N309" t="str">
            <v>#N/A N.A.</v>
          </cell>
          <cell r="O309" t="str">
            <v>#N/A N.A.</v>
          </cell>
          <cell r="P309">
            <v>40196</v>
          </cell>
          <cell r="Q309">
            <v>100.125</v>
          </cell>
          <cell r="R309">
            <v>-33.58</v>
          </cell>
          <cell r="S309">
            <v>52.280999999999999</v>
          </cell>
          <cell r="T309">
            <v>40196</v>
          </cell>
          <cell r="U309">
            <v>101.6281</v>
          </cell>
          <cell r="V309">
            <v>5.1589999999999998</v>
          </cell>
          <cell r="W309">
            <v>5.2089999999999996</v>
          </cell>
          <cell r="X309">
            <v>40196</v>
          </cell>
          <cell r="Y309">
            <v>104</v>
          </cell>
          <cell r="Z309">
            <v>1.8479999999999999</v>
          </cell>
          <cell r="AA309">
            <v>1.8479999999999999</v>
          </cell>
          <cell r="AB309">
            <v>40196</v>
          </cell>
          <cell r="AC309">
            <v>106.453</v>
          </cell>
          <cell r="AD309">
            <v>4.242</v>
          </cell>
          <cell r="AE309">
            <v>4.343</v>
          </cell>
          <cell r="AF309">
            <v>40196</v>
          </cell>
          <cell r="AG309">
            <v>111.444</v>
          </cell>
          <cell r="AH309">
            <v>2.7589999999999999</v>
          </cell>
          <cell r="AI309">
            <v>2.8450000000000002</v>
          </cell>
          <cell r="AJ309">
            <v>40196</v>
          </cell>
          <cell r="AK309">
            <v>114.75</v>
          </cell>
          <cell r="AL309">
            <v>2.4209999999999998</v>
          </cell>
          <cell r="AM309">
            <v>2.4209999999999998</v>
          </cell>
          <cell r="AN309">
            <v>40196</v>
          </cell>
          <cell r="AO309">
            <v>120.5</v>
          </cell>
          <cell r="AP309">
            <v>3.4580000000000002</v>
          </cell>
          <cell r="AQ309">
            <v>3.4580000000000002</v>
          </cell>
          <cell r="AU309">
            <v>40196</v>
          </cell>
          <cell r="AV309">
            <v>117</v>
          </cell>
          <cell r="AW309">
            <v>4.3710000000000004</v>
          </cell>
          <cell r="AX309">
            <v>4.3710000000000004</v>
          </cell>
          <cell r="AY309">
            <v>40196</v>
          </cell>
          <cell r="AZ309">
            <v>123.15</v>
          </cell>
          <cell r="BA309">
            <v>6.9640000000000004</v>
          </cell>
          <cell r="BB309">
            <v>6.9749999999999996</v>
          </cell>
          <cell r="BC309">
            <v>40196</v>
          </cell>
          <cell r="BD309">
            <v>100</v>
          </cell>
          <cell r="BE309">
            <v>2.0489999999999999</v>
          </cell>
          <cell r="BF309">
            <v>2.0489999999999999</v>
          </cell>
          <cell r="BG309">
            <v>40196</v>
          </cell>
          <cell r="BH309">
            <v>116.017</v>
          </cell>
          <cell r="BI309">
            <v>5.5529999999999999</v>
          </cell>
          <cell r="BJ309">
            <v>5.5620000000000003</v>
          </cell>
          <cell r="BO309">
            <v>40196</v>
          </cell>
          <cell r="BP309">
            <v>121.905</v>
          </cell>
          <cell r="BQ309">
            <v>4.8010000000000002</v>
          </cell>
          <cell r="BR309">
            <v>4.8010000000000002</v>
          </cell>
          <cell r="BS309">
            <v>40196</v>
          </cell>
          <cell r="BT309">
            <v>113</v>
          </cell>
          <cell r="BU309">
            <v>5.1440000000000001</v>
          </cell>
          <cell r="BV309">
            <v>5.1440000000000001</v>
          </cell>
          <cell r="BW309">
            <v>40196</v>
          </cell>
          <cell r="BX309">
            <v>144</v>
          </cell>
          <cell r="BY309">
            <v>5.9009999999999998</v>
          </cell>
          <cell r="BZ309">
            <v>5.9009999999999998</v>
          </cell>
          <cell r="CA309">
            <v>40196</v>
          </cell>
          <cell r="CB309">
            <v>117.75</v>
          </cell>
          <cell r="CC309">
            <v>6.2329999999999997</v>
          </cell>
          <cell r="CD309">
            <v>6.2329999999999997</v>
          </cell>
          <cell r="CE309">
            <v>40196</v>
          </cell>
          <cell r="CF309">
            <v>116.669</v>
          </cell>
          <cell r="CG309">
            <v>6.718</v>
          </cell>
          <cell r="CH309">
            <v>6.7430000000000003</v>
          </cell>
          <cell r="CI309">
            <v>40196</v>
          </cell>
          <cell r="CJ309">
            <v>92.790999999999997</v>
          </cell>
          <cell r="CK309">
            <v>10.766999999999999</v>
          </cell>
          <cell r="CL309">
            <v>10.8</v>
          </cell>
          <cell r="CM309">
            <v>40196</v>
          </cell>
          <cell r="CN309">
            <v>158.95400000000001</v>
          </cell>
          <cell r="CO309">
            <v>6.3339999999999996</v>
          </cell>
          <cell r="CP309">
            <v>6.3339999999999996</v>
          </cell>
          <cell r="CQ309">
            <v>40196</v>
          </cell>
          <cell r="CR309">
            <v>141</v>
          </cell>
          <cell r="CS309">
            <v>6.819</v>
          </cell>
          <cell r="CT309">
            <v>6.819</v>
          </cell>
          <cell r="CU309">
            <v>40196</v>
          </cell>
          <cell r="CV309">
            <v>109.768</v>
          </cell>
          <cell r="CW309">
            <v>6.601</v>
          </cell>
          <cell r="CX309">
            <v>6.6189999999999998</v>
          </cell>
          <cell r="CY309">
            <v>40196</v>
          </cell>
          <cell r="CZ309">
            <v>113.5</v>
          </cell>
          <cell r="DA309">
            <v>5.4790000000000001</v>
          </cell>
          <cell r="DB309">
            <v>5.4790000000000001</v>
          </cell>
        </row>
        <row r="310">
          <cell r="D310">
            <v>40197</v>
          </cell>
          <cell r="E310" t="str">
            <v>#N/A N.A.</v>
          </cell>
          <cell r="F310" t="str">
            <v>#N/A N.A.</v>
          </cell>
          <cell r="G310" t="str">
            <v>#N/A N.A.</v>
          </cell>
          <cell r="H310">
            <v>40197</v>
          </cell>
          <cell r="I310" t="str">
            <v>#N/A N.A.</v>
          </cell>
          <cell r="J310" t="str">
            <v>#N/A N.A.</v>
          </cell>
          <cell r="K310" t="str">
            <v>#N/A N.A.</v>
          </cell>
          <cell r="L310">
            <v>40197</v>
          </cell>
          <cell r="M310" t="str">
            <v>#N/A N.A.</v>
          </cell>
          <cell r="N310" t="str">
            <v>#N/A N.A.</v>
          </cell>
          <cell r="O310" t="str">
            <v>#N/A N.A.</v>
          </cell>
          <cell r="P310">
            <v>40197</v>
          </cell>
          <cell r="Q310">
            <v>100.125</v>
          </cell>
          <cell r="R310">
            <v>-33.58</v>
          </cell>
          <cell r="S310">
            <v>52.280999999999999</v>
          </cell>
          <cell r="T310">
            <v>40197</v>
          </cell>
          <cell r="U310">
            <v>101.6281</v>
          </cell>
          <cell r="V310">
            <v>5.1589999999999998</v>
          </cell>
          <cell r="W310">
            <v>5.2089999999999996</v>
          </cell>
          <cell r="X310">
            <v>40197</v>
          </cell>
          <cell r="Y310">
            <v>104</v>
          </cell>
          <cell r="Z310">
            <v>1.798</v>
          </cell>
          <cell r="AA310">
            <v>1.798</v>
          </cell>
          <cell r="AB310">
            <v>40197</v>
          </cell>
          <cell r="AC310">
            <v>106.294</v>
          </cell>
          <cell r="AD310">
            <v>4.3600000000000003</v>
          </cell>
          <cell r="AE310">
            <v>4.4619999999999997</v>
          </cell>
          <cell r="AF310">
            <v>40197</v>
          </cell>
          <cell r="AG310">
            <v>111.434</v>
          </cell>
          <cell r="AH310">
            <v>2.75</v>
          </cell>
          <cell r="AI310">
            <v>2.8359999999999999</v>
          </cell>
          <cell r="AJ310">
            <v>40197</v>
          </cell>
          <cell r="AK310">
            <v>114.6</v>
          </cell>
          <cell r="AL310">
            <v>2.4820000000000002</v>
          </cell>
          <cell r="AM310">
            <v>2.4820000000000002</v>
          </cell>
          <cell r="AN310">
            <v>40197</v>
          </cell>
          <cell r="AO310">
            <v>120.5</v>
          </cell>
          <cell r="AP310">
            <v>3.452</v>
          </cell>
          <cell r="AQ310">
            <v>3.452</v>
          </cell>
          <cell r="AU310">
            <v>40197</v>
          </cell>
          <cell r="AV310">
            <v>117</v>
          </cell>
          <cell r="AW310">
            <v>4.3689999999999998</v>
          </cell>
          <cell r="AX310">
            <v>4.3689999999999998</v>
          </cell>
          <cell r="AY310">
            <v>40197</v>
          </cell>
          <cell r="AZ310">
            <v>123.15</v>
          </cell>
          <cell r="BA310">
            <v>6.9640000000000004</v>
          </cell>
          <cell r="BB310">
            <v>6.9749999999999996</v>
          </cell>
          <cell r="BC310">
            <v>40197</v>
          </cell>
          <cell r="BD310">
            <v>99.6</v>
          </cell>
          <cell r="BE310">
            <v>2.1219999999999999</v>
          </cell>
          <cell r="BF310">
            <v>2.1219999999999999</v>
          </cell>
          <cell r="BG310">
            <v>40197</v>
          </cell>
          <cell r="BH310">
            <v>116.34</v>
          </cell>
          <cell r="BI310">
            <v>5.4939999999999998</v>
          </cell>
          <cell r="BJ310">
            <v>5.5830000000000002</v>
          </cell>
          <cell r="BO310">
            <v>40197</v>
          </cell>
          <cell r="BP310">
            <v>121.842</v>
          </cell>
          <cell r="BQ310">
            <v>4.8099999999999996</v>
          </cell>
          <cell r="BR310">
            <v>4.8099999999999996</v>
          </cell>
          <cell r="BS310">
            <v>40197</v>
          </cell>
          <cell r="BT310">
            <v>112</v>
          </cell>
          <cell r="BU310">
            <v>5.3040000000000003</v>
          </cell>
          <cell r="BV310">
            <v>5.3040000000000003</v>
          </cell>
          <cell r="BW310">
            <v>40197</v>
          </cell>
          <cell r="BX310">
            <v>144</v>
          </cell>
          <cell r="BY310">
            <v>5.9</v>
          </cell>
          <cell r="BZ310">
            <v>5.9</v>
          </cell>
          <cell r="CA310">
            <v>40197</v>
          </cell>
          <cell r="CB310">
            <v>117.5</v>
          </cell>
          <cell r="CC310">
            <v>6.2560000000000002</v>
          </cell>
          <cell r="CD310">
            <v>6.2560000000000002</v>
          </cell>
          <cell r="CE310">
            <v>40197</v>
          </cell>
          <cell r="CF310">
            <v>116.453</v>
          </cell>
          <cell r="CG310">
            <v>6.7370000000000001</v>
          </cell>
          <cell r="CH310">
            <v>6.766</v>
          </cell>
          <cell r="CI310">
            <v>40197</v>
          </cell>
          <cell r="CJ310">
            <v>92.790999999999997</v>
          </cell>
          <cell r="CK310">
            <v>10.766999999999999</v>
          </cell>
          <cell r="CL310">
            <v>10.8</v>
          </cell>
          <cell r="CM310">
            <v>40197</v>
          </cell>
          <cell r="CN310">
            <v>159.017</v>
          </cell>
          <cell r="CO310">
            <v>6.33</v>
          </cell>
          <cell r="CP310">
            <v>6.33</v>
          </cell>
          <cell r="CQ310">
            <v>40197</v>
          </cell>
          <cell r="CR310">
            <v>139</v>
          </cell>
          <cell r="CS310">
            <v>6.9530000000000003</v>
          </cell>
          <cell r="CT310">
            <v>6.9530000000000003</v>
          </cell>
          <cell r="CU310">
            <v>40197</v>
          </cell>
          <cell r="CV310">
            <v>109.617</v>
          </cell>
          <cell r="CW310">
            <v>6.6120000000000001</v>
          </cell>
          <cell r="CX310">
            <v>6.63</v>
          </cell>
          <cell r="CY310">
            <v>40197</v>
          </cell>
          <cell r="CZ310">
            <v>112</v>
          </cell>
          <cell r="DA310">
            <v>5.6749999999999998</v>
          </cell>
          <cell r="DB310">
            <v>5.6749999999999998</v>
          </cell>
        </row>
        <row r="311">
          <cell r="D311">
            <v>40198</v>
          </cell>
          <cell r="E311" t="str">
            <v>#N/A N.A.</v>
          </cell>
          <cell r="F311" t="str">
            <v>#N/A N.A.</v>
          </cell>
          <cell r="G311" t="str">
            <v>#N/A N.A.</v>
          </cell>
          <cell r="H311">
            <v>40198</v>
          </cell>
          <cell r="I311" t="str">
            <v>#N/A N.A.</v>
          </cell>
          <cell r="J311" t="str">
            <v>#N/A N.A.</v>
          </cell>
          <cell r="K311" t="str">
            <v>#N/A N.A.</v>
          </cell>
          <cell r="L311">
            <v>40198</v>
          </cell>
          <cell r="M311" t="str">
            <v>#N/A N.A.</v>
          </cell>
          <cell r="N311" t="str">
            <v>#N/A N.A.</v>
          </cell>
          <cell r="O311" t="str">
            <v>#N/A N.A.</v>
          </cell>
          <cell r="P311">
            <v>40198</v>
          </cell>
          <cell r="Q311">
            <v>100.125</v>
          </cell>
          <cell r="R311">
            <v>-33.58</v>
          </cell>
          <cell r="S311">
            <v>52.280999999999999</v>
          </cell>
          <cell r="T311">
            <v>40198</v>
          </cell>
          <cell r="U311">
            <v>100.7122</v>
          </cell>
          <cell r="V311">
            <v>3.883</v>
          </cell>
          <cell r="W311">
            <v>3.9329999999999998</v>
          </cell>
          <cell r="X311">
            <v>40198</v>
          </cell>
          <cell r="Y311">
            <v>104</v>
          </cell>
          <cell r="Z311">
            <v>1.6459999999999999</v>
          </cell>
          <cell r="AA311">
            <v>1.6459999999999999</v>
          </cell>
          <cell r="AB311">
            <v>40198</v>
          </cell>
          <cell r="AC311">
            <v>106.196</v>
          </cell>
          <cell r="AD311">
            <v>4.4050000000000002</v>
          </cell>
          <cell r="AE311">
            <v>4.508</v>
          </cell>
          <cell r="AF311">
            <v>40198</v>
          </cell>
          <cell r="AG311">
            <v>111.41</v>
          </cell>
          <cell r="AH311">
            <v>2.72</v>
          </cell>
          <cell r="AI311">
            <v>2.8069999999999999</v>
          </cell>
          <cell r="AJ311">
            <v>40198</v>
          </cell>
          <cell r="AK311">
            <v>115</v>
          </cell>
          <cell r="AL311">
            <v>2.2650000000000001</v>
          </cell>
          <cell r="AM311">
            <v>2.2650000000000001</v>
          </cell>
          <cell r="AN311">
            <v>40198</v>
          </cell>
          <cell r="AO311">
            <v>120.85</v>
          </cell>
          <cell r="AP311">
            <v>3.3239999999999998</v>
          </cell>
          <cell r="AQ311">
            <v>3.3239999999999998</v>
          </cell>
          <cell r="AU311">
            <v>40198</v>
          </cell>
          <cell r="AV311">
            <v>117.5</v>
          </cell>
          <cell r="AW311">
            <v>4.26</v>
          </cell>
          <cell r="AX311">
            <v>4.26</v>
          </cell>
          <cell r="AY311">
            <v>40198</v>
          </cell>
          <cell r="AZ311">
            <v>123.15</v>
          </cell>
          <cell r="BA311">
            <v>6.9640000000000004</v>
          </cell>
          <cell r="BB311">
            <v>6.9749999999999996</v>
          </cell>
          <cell r="BC311">
            <v>40198</v>
          </cell>
          <cell r="BD311">
            <v>99.75</v>
          </cell>
          <cell r="BE311">
            <v>2.0950000000000002</v>
          </cell>
          <cell r="BF311">
            <v>2.0950000000000002</v>
          </cell>
          <cell r="BG311">
            <v>40198</v>
          </cell>
          <cell r="BH311">
            <v>116.179</v>
          </cell>
          <cell r="BI311">
            <v>5.5190000000000001</v>
          </cell>
          <cell r="BJ311">
            <v>5.609</v>
          </cell>
          <cell r="BO311">
            <v>40198</v>
          </cell>
          <cell r="BP311">
            <v>121.82299999999999</v>
          </cell>
          <cell r="BQ311">
            <v>4.8090000000000002</v>
          </cell>
          <cell r="BR311">
            <v>4.8090000000000002</v>
          </cell>
          <cell r="BS311">
            <v>40198</v>
          </cell>
          <cell r="BT311">
            <v>112.25</v>
          </cell>
          <cell r="BU311">
            <v>5.2620000000000005</v>
          </cell>
          <cell r="BV311">
            <v>5.2620000000000005</v>
          </cell>
          <cell r="BW311">
            <v>40198</v>
          </cell>
          <cell r="BX311">
            <v>143.75</v>
          </cell>
          <cell r="BY311">
            <v>5.923</v>
          </cell>
          <cell r="BZ311">
            <v>5.923</v>
          </cell>
          <cell r="CA311">
            <v>40198</v>
          </cell>
          <cell r="CB311">
            <v>117.9</v>
          </cell>
          <cell r="CC311">
            <v>6.218</v>
          </cell>
          <cell r="CD311">
            <v>6.218</v>
          </cell>
          <cell r="CE311">
            <v>40198</v>
          </cell>
          <cell r="CF311">
            <v>116.319</v>
          </cell>
          <cell r="CG311">
            <v>6.7489999999999997</v>
          </cell>
          <cell r="CH311">
            <v>6.7649999999999997</v>
          </cell>
          <cell r="CI311">
            <v>40198</v>
          </cell>
          <cell r="CJ311">
            <v>92.790999999999997</v>
          </cell>
          <cell r="CK311">
            <v>10.766999999999999</v>
          </cell>
          <cell r="CL311">
            <v>10.8</v>
          </cell>
          <cell r="CM311">
            <v>40198</v>
          </cell>
          <cell r="CN311">
            <v>158.70699999999999</v>
          </cell>
          <cell r="CO311">
            <v>6.3490000000000002</v>
          </cell>
          <cell r="CP311">
            <v>6.3490000000000002</v>
          </cell>
          <cell r="CQ311">
            <v>40198</v>
          </cell>
          <cell r="CR311">
            <v>139</v>
          </cell>
          <cell r="CS311">
            <v>6.9530000000000003</v>
          </cell>
          <cell r="CT311">
            <v>6.9530000000000003</v>
          </cell>
          <cell r="CU311">
            <v>40198</v>
          </cell>
          <cell r="CV311">
            <v>109.137</v>
          </cell>
          <cell r="CW311">
            <v>6.6470000000000002</v>
          </cell>
          <cell r="CX311">
            <v>6.6660000000000004</v>
          </cell>
          <cell r="CY311">
            <v>40198</v>
          </cell>
          <cell r="CZ311">
            <v>113.25</v>
          </cell>
          <cell r="DA311">
            <v>5.51</v>
          </cell>
          <cell r="DB311">
            <v>5.51</v>
          </cell>
        </row>
        <row r="312">
          <cell r="D312">
            <v>40199</v>
          </cell>
          <cell r="E312" t="str">
            <v>#N/A N.A.</v>
          </cell>
          <cell r="F312" t="str">
            <v>#N/A N.A.</v>
          </cell>
          <cell r="G312" t="str">
            <v>#N/A N.A.</v>
          </cell>
          <cell r="H312">
            <v>40199</v>
          </cell>
          <cell r="I312" t="str">
            <v>#N/A N.A.</v>
          </cell>
          <cell r="J312" t="str">
            <v>#N/A N.A.</v>
          </cell>
          <cell r="K312" t="str">
            <v>#N/A N.A.</v>
          </cell>
          <cell r="L312">
            <v>40199</v>
          </cell>
          <cell r="M312" t="str">
            <v>#N/A N.A.</v>
          </cell>
          <cell r="N312" t="str">
            <v>#N/A N.A.</v>
          </cell>
          <cell r="O312" t="str">
            <v>#N/A N.A.</v>
          </cell>
          <cell r="P312">
            <v>40199</v>
          </cell>
          <cell r="Q312">
            <v>100.125</v>
          </cell>
          <cell r="R312">
            <v>-33.58</v>
          </cell>
          <cell r="S312">
            <v>52.280999999999999</v>
          </cell>
          <cell r="T312">
            <v>40199</v>
          </cell>
          <cell r="U312">
            <v>100.7122</v>
          </cell>
          <cell r="V312">
            <v>3.6859999999999999</v>
          </cell>
          <cell r="W312">
            <v>3.7359999999999998</v>
          </cell>
          <cell r="X312">
            <v>40199</v>
          </cell>
          <cell r="Y312">
            <v>103.75</v>
          </cell>
          <cell r="Z312">
            <v>2.1269999999999998</v>
          </cell>
          <cell r="AA312">
            <v>2.1269999999999998</v>
          </cell>
          <cell r="AB312">
            <v>40199</v>
          </cell>
          <cell r="AC312">
            <v>106.233</v>
          </cell>
          <cell r="AD312">
            <v>4.3629999999999995</v>
          </cell>
          <cell r="AE312">
            <v>4.4660000000000002</v>
          </cell>
          <cell r="AF312">
            <v>40199</v>
          </cell>
          <cell r="AG312">
            <v>111.39100000000001</v>
          </cell>
          <cell r="AH312">
            <v>2.7170000000000001</v>
          </cell>
          <cell r="AI312">
            <v>2.8040000000000003</v>
          </cell>
          <cell r="AJ312">
            <v>40199</v>
          </cell>
          <cell r="AK312">
            <v>114.5</v>
          </cell>
          <cell r="AL312">
            <v>2.492</v>
          </cell>
          <cell r="AM312">
            <v>2.492</v>
          </cell>
          <cell r="AN312">
            <v>40199</v>
          </cell>
          <cell r="AO312">
            <v>120.75</v>
          </cell>
          <cell r="AP312">
            <v>3.35</v>
          </cell>
          <cell r="AQ312">
            <v>3.35</v>
          </cell>
          <cell r="AU312">
            <v>40199</v>
          </cell>
          <cell r="AV312">
            <v>116.75</v>
          </cell>
          <cell r="AW312">
            <v>4.4139999999999997</v>
          </cell>
          <cell r="AX312">
            <v>4.4139999999999997</v>
          </cell>
          <cell r="AY312">
            <v>40199</v>
          </cell>
          <cell r="AZ312">
            <v>123.15</v>
          </cell>
          <cell r="BA312">
            <v>6.9640000000000004</v>
          </cell>
          <cell r="BB312">
            <v>6.9749999999999996</v>
          </cell>
          <cell r="BC312">
            <v>40199</v>
          </cell>
          <cell r="BD312">
            <v>99.5</v>
          </cell>
          <cell r="BE312">
            <v>2.14</v>
          </cell>
          <cell r="BF312">
            <v>2.14</v>
          </cell>
          <cell r="BG312">
            <v>40199</v>
          </cell>
          <cell r="BH312">
            <v>116.06</v>
          </cell>
          <cell r="BI312">
            <v>5.54</v>
          </cell>
          <cell r="BJ312">
            <v>5.63</v>
          </cell>
          <cell r="BO312">
            <v>40199</v>
          </cell>
          <cell r="BP312">
            <v>121.715</v>
          </cell>
          <cell r="BQ312">
            <v>4.8250000000000002</v>
          </cell>
          <cell r="BR312">
            <v>4.8250000000000002</v>
          </cell>
          <cell r="BS312">
            <v>40199</v>
          </cell>
          <cell r="BT312">
            <v>112.75</v>
          </cell>
          <cell r="BU312">
            <v>5.181</v>
          </cell>
          <cell r="BV312">
            <v>5.181</v>
          </cell>
          <cell r="BW312">
            <v>40199</v>
          </cell>
          <cell r="BX312">
            <v>142.75</v>
          </cell>
          <cell r="BY312">
            <v>6.0279999999999996</v>
          </cell>
          <cell r="BZ312">
            <v>6.0279999999999996</v>
          </cell>
          <cell r="CA312">
            <v>40199</v>
          </cell>
          <cell r="CB312">
            <v>117.25</v>
          </cell>
          <cell r="CC312">
            <v>6.2789999999999999</v>
          </cell>
          <cell r="CD312">
            <v>6.2789999999999999</v>
          </cell>
          <cell r="CE312">
            <v>40199</v>
          </cell>
          <cell r="CF312">
            <v>116.246</v>
          </cell>
          <cell r="CG312">
            <v>6.7549999999999999</v>
          </cell>
          <cell r="CH312">
            <v>6.7789999999999999</v>
          </cell>
          <cell r="CI312">
            <v>40199</v>
          </cell>
          <cell r="CJ312">
            <v>92.790999999999997</v>
          </cell>
          <cell r="CK312">
            <v>10.768000000000001</v>
          </cell>
          <cell r="CL312">
            <v>10.8</v>
          </cell>
          <cell r="CM312">
            <v>40199</v>
          </cell>
          <cell r="CN312">
            <v>158.27099999999999</v>
          </cell>
          <cell r="CO312">
            <v>6.3780000000000001</v>
          </cell>
          <cell r="CP312">
            <v>6.3780000000000001</v>
          </cell>
          <cell r="CQ312">
            <v>40199</v>
          </cell>
          <cell r="CR312">
            <v>139</v>
          </cell>
          <cell r="CS312">
            <v>6.9530000000000003</v>
          </cell>
          <cell r="CT312">
            <v>6.9530000000000003</v>
          </cell>
          <cell r="CU312">
            <v>40199</v>
          </cell>
          <cell r="CV312">
            <v>108.673</v>
          </cell>
          <cell r="CW312">
            <v>6.6820000000000004</v>
          </cell>
          <cell r="CX312">
            <v>6.7009999999999996</v>
          </cell>
          <cell r="CY312">
            <v>40199</v>
          </cell>
          <cell r="CZ312">
            <v>112.75</v>
          </cell>
          <cell r="DA312">
            <v>5.5750000000000002</v>
          </cell>
          <cell r="DB312">
            <v>5.5750000000000002</v>
          </cell>
        </row>
        <row r="313">
          <cell r="D313">
            <v>40200</v>
          </cell>
          <cell r="E313" t="str">
            <v>#N/A N.A.</v>
          </cell>
          <cell r="F313" t="str">
            <v>#N/A N.A.</v>
          </cell>
          <cell r="G313" t="str">
            <v>#N/A N.A.</v>
          </cell>
          <cell r="H313">
            <v>40200</v>
          </cell>
          <cell r="I313" t="str">
            <v>#N/A N.A.</v>
          </cell>
          <cell r="J313" t="str">
            <v>#N/A N.A.</v>
          </cell>
          <cell r="K313" t="str">
            <v>#N/A N.A.</v>
          </cell>
          <cell r="L313">
            <v>40200</v>
          </cell>
          <cell r="M313" t="str">
            <v>#N/A N.A.</v>
          </cell>
          <cell r="N313" t="str">
            <v>#N/A N.A.</v>
          </cell>
          <cell r="O313" t="str">
            <v>#N/A N.A.</v>
          </cell>
          <cell r="P313">
            <v>40200</v>
          </cell>
          <cell r="Q313">
            <v>100.125</v>
          </cell>
          <cell r="R313">
            <v>-33.58</v>
          </cell>
          <cell r="S313">
            <v>52.280999999999999</v>
          </cell>
          <cell r="T313">
            <v>40200</v>
          </cell>
          <cell r="U313">
            <v>100.7072</v>
          </cell>
          <cell r="V313">
            <v>3.5259999999999998</v>
          </cell>
          <cell r="W313">
            <v>3.5760000000000001</v>
          </cell>
          <cell r="X313">
            <v>40200</v>
          </cell>
          <cell r="Y313">
            <v>103.75</v>
          </cell>
          <cell r="Z313">
            <v>2.0779999999999998</v>
          </cell>
          <cell r="AA313">
            <v>2.0779999999999998</v>
          </cell>
          <cell r="AB313">
            <v>40200</v>
          </cell>
          <cell r="AC313">
            <v>106.28</v>
          </cell>
          <cell r="AD313">
            <v>4.3129999999999997</v>
          </cell>
          <cell r="AE313">
            <v>4.4160000000000004</v>
          </cell>
          <cell r="AF313">
            <v>40200</v>
          </cell>
          <cell r="AG313">
            <v>111.446</v>
          </cell>
          <cell r="AH313">
            <v>2.6630000000000003</v>
          </cell>
          <cell r="AI313">
            <v>2.75</v>
          </cell>
          <cell r="AJ313">
            <v>40200</v>
          </cell>
          <cell r="AK313">
            <v>114.5</v>
          </cell>
          <cell r="AL313">
            <v>2.4830000000000001</v>
          </cell>
          <cell r="AM313">
            <v>2.4830000000000001</v>
          </cell>
          <cell r="AN313">
            <v>40200</v>
          </cell>
          <cell r="AO313">
            <v>120.5</v>
          </cell>
          <cell r="AP313">
            <v>3.423</v>
          </cell>
          <cell r="AQ313">
            <v>3.423</v>
          </cell>
          <cell r="AU313">
            <v>40200</v>
          </cell>
          <cell r="AV313">
            <v>117</v>
          </cell>
          <cell r="AW313">
            <v>4.3600000000000003</v>
          </cell>
          <cell r="AX313">
            <v>4.3600000000000003</v>
          </cell>
          <cell r="AY313">
            <v>40200</v>
          </cell>
          <cell r="AZ313">
            <v>123.15</v>
          </cell>
          <cell r="BA313">
            <v>6.9640000000000004</v>
          </cell>
          <cell r="BB313">
            <v>6.9749999999999996</v>
          </cell>
          <cell r="BC313">
            <v>40200</v>
          </cell>
          <cell r="BD313">
            <v>99.1</v>
          </cell>
          <cell r="BE313">
            <v>2.2130000000000001</v>
          </cell>
          <cell r="BF313">
            <v>2.2130000000000001</v>
          </cell>
          <cell r="BG313">
            <v>40200</v>
          </cell>
          <cell r="BH313">
            <v>116.02</v>
          </cell>
          <cell r="BI313">
            <v>5.5460000000000003</v>
          </cell>
          <cell r="BJ313">
            <v>5.6360000000000001</v>
          </cell>
          <cell r="BO313">
            <v>40200</v>
          </cell>
          <cell r="BP313">
            <v>121.714</v>
          </cell>
          <cell r="BQ313">
            <v>4.8239999999999998</v>
          </cell>
          <cell r="BR313">
            <v>4.8239999999999998</v>
          </cell>
          <cell r="BS313">
            <v>40200</v>
          </cell>
          <cell r="BT313">
            <v>112.5</v>
          </cell>
          <cell r="BU313">
            <v>5.22</v>
          </cell>
          <cell r="BV313">
            <v>5.22</v>
          </cell>
          <cell r="BW313">
            <v>40200</v>
          </cell>
          <cell r="BX313">
            <v>141.91300000000001</v>
          </cell>
          <cell r="BY313">
            <v>6.1159999999999997</v>
          </cell>
          <cell r="BZ313">
            <v>6.1159999999999997</v>
          </cell>
          <cell r="CA313">
            <v>40200</v>
          </cell>
          <cell r="CB313">
            <v>117.093</v>
          </cell>
          <cell r="CC313">
            <v>6.2939999999999996</v>
          </cell>
          <cell r="CD313">
            <v>6.2939999999999996</v>
          </cell>
          <cell r="CE313">
            <v>40200</v>
          </cell>
          <cell r="CF313">
            <v>115.78</v>
          </cell>
          <cell r="CG313">
            <v>6.7969999999999997</v>
          </cell>
          <cell r="CH313">
            <v>6.82</v>
          </cell>
          <cell r="CI313">
            <v>40200</v>
          </cell>
          <cell r="CJ313">
            <v>92.790999999999997</v>
          </cell>
          <cell r="CK313">
            <v>10.768000000000001</v>
          </cell>
          <cell r="CL313">
            <v>10.8</v>
          </cell>
          <cell r="CM313">
            <v>40200</v>
          </cell>
          <cell r="CN313">
            <v>157.893</v>
          </cell>
          <cell r="CO313">
            <v>6.4030000000000005</v>
          </cell>
          <cell r="CP313">
            <v>6.4030000000000005</v>
          </cell>
          <cell r="CQ313">
            <v>40200</v>
          </cell>
          <cell r="CR313">
            <v>139</v>
          </cell>
          <cell r="CS313">
            <v>6.9530000000000003</v>
          </cell>
          <cell r="CT313">
            <v>6.9530000000000003</v>
          </cell>
          <cell r="CU313">
            <v>40200</v>
          </cell>
          <cell r="CV313">
            <v>108.03400000000001</v>
          </cell>
          <cell r="CW313">
            <v>6.73</v>
          </cell>
          <cell r="CX313">
            <v>6.7489999999999997</v>
          </cell>
          <cell r="CY313">
            <v>40200</v>
          </cell>
          <cell r="CZ313">
            <v>112.5</v>
          </cell>
          <cell r="DA313">
            <v>5.6070000000000002</v>
          </cell>
          <cell r="DB313">
            <v>5.6070000000000002</v>
          </cell>
        </row>
        <row r="314">
          <cell r="D314">
            <v>40201</v>
          </cell>
          <cell r="E314" t="str">
            <v>#N/A N.A.</v>
          </cell>
          <cell r="F314" t="str">
            <v>#N/A N.A.</v>
          </cell>
          <cell r="G314" t="str">
            <v>#N/A N.A.</v>
          </cell>
          <cell r="H314">
            <v>40201</v>
          </cell>
          <cell r="I314" t="str">
            <v>#N/A N.A.</v>
          </cell>
          <cell r="J314" t="str">
            <v>#N/A N.A.</v>
          </cell>
          <cell r="K314" t="str">
            <v>#N/A N.A.</v>
          </cell>
          <cell r="L314">
            <v>40201</v>
          </cell>
          <cell r="M314" t="str">
            <v>#N/A N.A.</v>
          </cell>
          <cell r="N314" t="str">
            <v>#N/A N.A.</v>
          </cell>
          <cell r="O314" t="str">
            <v>#N/A N.A.</v>
          </cell>
          <cell r="P314">
            <v>40201</v>
          </cell>
          <cell r="Q314">
            <v>100.125</v>
          </cell>
          <cell r="R314">
            <v>-33.58</v>
          </cell>
          <cell r="S314">
            <v>52.280999999999999</v>
          </cell>
          <cell r="T314">
            <v>40201</v>
          </cell>
          <cell r="U314">
            <v>100.7072</v>
          </cell>
          <cell r="V314">
            <v>3.5259999999999998</v>
          </cell>
          <cell r="W314">
            <v>3.5760000000000001</v>
          </cell>
          <cell r="X314">
            <v>40201</v>
          </cell>
          <cell r="Y314">
            <v>103.75</v>
          </cell>
          <cell r="Z314">
            <v>2.0779999999999998</v>
          </cell>
          <cell r="AA314">
            <v>2.0779999999999998</v>
          </cell>
          <cell r="AB314">
            <v>40201</v>
          </cell>
          <cell r="AC314">
            <v>106.28</v>
          </cell>
          <cell r="AD314">
            <v>4.3129999999999997</v>
          </cell>
          <cell r="AE314">
            <v>4.4160000000000004</v>
          </cell>
          <cell r="AF314">
            <v>40201</v>
          </cell>
          <cell r="AG314">
            <v>111.446</v>
          </cell>
          <cell r="AH314">
            <v>2.6630000000000003</v>
          </cell>
          <cell r="AI314">
            <v>2.75</v>
          </cell>
          <cell r="AJ314">
            <v>40201</v>
          </cell>
          <cell r="AK314">
            <v>114.5</v>
          </cell>
          <cell r="AL314">
            <v>2.4830000000000001</v>
          </cell>
          <cell r="AM314">
            <v>2.4830000000000001</v>
          </cell>
          <cell r="AN314">
            <v>40201</v>
          </cell>
          <cell r="AO314">
            <v>120.5</v>
          </cell>
          <cell r="AP314">
            <v>3.423</v>
          </cell>
          <cell r="AQ314">
            <v>3.423</v>
          </cell>
          <cell r="AU314">
            <v>40201</v>
          </cell>
          <cell r="AV314">
            <v>117</v>
          </cell>
          <cell r="AW314">
            <v>4.3600000000000003</v>
          </cell>
          <cell r="AX314">
            <v>4.3600000000000003</v>
          </cell>
          <cell r="AY314">
            <v>40201</v>
          </cell>
          <cell r="AZ314">
            <v>123.15</v>
          </cell>
          <cell r="BA314">
            <v>6.9640000000000004</v>
          </cell>
          <cell r="BB314">
            <v>6.9749999999999996</v>
          </cell>
          <cell r="BC314">
            <v>40201</v>
          </cell>
          <cell r="BD314">
            <v>99.1</v>
          </cell>
          <cell r="BE314">
            <v>2.2130000000000001</v>
          </cell>
          <cell r="BF314">
            <v>2.2130000000000001</v>
          </cell>
          <cell r="BG314">
            <v>40201</v>
          </cell>
          <cell r="BH314">
            <v>116.02</v>
          </cell>
          <cell r="BI314">
            <v>5.5460000000000003</v>
          </cell>
          <cell r="BJ314">
            <v>5.6360000000000001</v>
          </cell>
          <cell r="BO314">
            <v>40201</v>
          </cell>
          <cell r="BP314">
            <v>121.714</v>
          </cell>
          <cell r="BQ314">
            <v>4.8239999999999998</v>
          </cell>
          <cell r="BR314">
            <v>4.8239999999999998</v>
          </cell>
          <cell r="BS314">
            <v>40201</v>
          </cell>
          <cell r="BT314">
            <v>112.5</v>
          </cell>
          <cell r="BU314">
            <v>5.22</v>
          </cell>
          <cell r="BV314">
            <v>5.22</v>
          </cell>
          <cell r="BW314">
            <v>40201</v>
          </cell>
          <cell r="BX314">
            <v>141.91300000000001</v>
          </cell>
          <cell r="BY314">
            <v>6.1159999999999997</v>
          </cell>
          <cell r="BZ314">
            <v>6.1159999999999997</v>
          </cell>
          <cell r="CA314">
            <v>40201</v>
          </cell>
          <cell r="CB314">
            <v>117.093</v>
          </cell>
          <cell r="CC314">
            <v>6.2939999999999996</v>
          </cell>
          <cell r="CD314">
            <v>6.2939999999999996</v>
          </cell>
          <cell r="CE314">
            <v>40201</v>
          </cell>
          <cell r="CF314">
            <v>115.78</v>
          </cell>
          <cell r="CG314">
            <v>6.7969999999999997</v>
          </cell>
          <cell r="CH314">
            <v>6.82</v>
          </cell>
          <cell r="CI314">
            <v>40201</v>
          </cell>
          <cell r="CJ314">
            <v>92.790999999999997</v>
          </cell>
          <cell r="CK314">
            <v>10.768000000000001</v>
          </cell>
          <cell r="CL314">
            <v>10.8</v>
          </cell>
          <cell r="CM314">
            <v>40201</v>
          </cell>
          <cell r="CN314">
            <v>157.893</v>
          </cell>
          <cell r="CO314">
            <v>6.4030000000000005</v>
          </cell>
          <cell r="CP314">
            <v>6.4030000000000005</v>
          </cell>
          <cell r="CQ314">
            <v>40201</v>
          </cell>
          <cell r="CR314">
            <v>139</v>
          </cell>
          <cell r="CS314">
            <v>6.9530000000000003</v>
          </cell>
          <cell r="CT314">
            <v>6.9530000000000003</v>
          </cell>
          <cell r="CU314">
            <v>40201</v>
          </cell>
          <cell r="CV314">
            <v>108.03400000000001</v>
          </cell>
          <cell r="CW314">
            <v>6.73</v>
          </cell>
          <cell r="CX314">
            <v>6.7489999999999997</v>
          </cell>
          <cell r="CY314">
            <v>40201</v>
          </cell>
          <cell r="CZ314">
            <v>112.5</v>
          </cell>
          <cell r="DA314">
            <v>5.6070000000000002</v>
          </cell>
          <cell r="DB314">
            <v>5.6070000000000002</v>
          </cell>
        </row>
        <row r="315">
          <cell r="D315">
            <v>40202</v>
          </cell>
          <cell r="E315" t="str">
            <v>#N/A N.A.</v>
          </cell>
          <cell r="F315" t="str">
            <v>#N/A N.A.</v>
          </cell>
          <cell r="G315" t="str">
            <v>#N/A N.A.</v>
          </cell>
          <cell r="H315">
            <v>40202</v>
          </cell>
          <cell r="I315" t="str">
            <v>#N/A N.A.</v>
          </cell>
          <cell r="J315" t="str">
            <v>#N/A N.A.</v>
          </cell>
          <cell r="K315" t="str">
            <v>#N/A N.A.</v>
          </cell>
          <cell r="L315">
            <v>40202</v>
          </cell>
          <cell r="M315" t="str">
            <v>#N/A N.A.</v>
          </cell>
          <cell r="N315" t="str">
            <v>#N/A N.A.</v>
          </cell>
          <cell r="O315" t="str">
            <v>#N/A N.A.</v>
          </cell>
          <cell r="P315">
            <v>40202</v>
          </cell>
          <cell r="Q315">
            <v>100.125</v>
          </cell>
          <cell r="R315">
            <v>-33.58</v>
          </cell>
          <cell r="S315">
            <v>52.280999999999999</v>
          </cell>
          <cell r="T315">
            <v>40202</v>
          </cell>
          <cell r="U315">
            <v>100.7072</v>
          </cell>
          <cell r="V315">
            <v>3.5259999999999998</v>
          </cell>
          <cell r="W315">
            <v>3.5760000000000001</v>
          </cell>
          <cell r="X315">
            <v>40202</v>
          </cell>
          <cell r="Y315">
            <v>103.75</v>
          </cell>
          <cell r="Z315">
            <v>2.0779999999999998</v>
          </cell>
          <cell r="AA315">
            <v>2.0779999999999998</v>
          </cell>
          <cell r="AB315">
            <v>40202</v>
          </cell>
          <cell r="AC315">
            <v>106.28</v>
          </cell>
          <cell r="AD315">
            <v>4.3129999999999997</v>
          </cell>
          <cell r="AE315">
            <v>4.4160000000000004</v>
          </cell>
          <cell r="AF315">
            <v>40202</v>
          </cell>
          <cell r="AG315">
            <v>111.446</v>
          </cell>
          <cell r="AH315">
            <v>2.6630000000000003</v>
          </cell>
          <cell r="AI315">
            <v>2.75</v>
          </cell>
          <cell r="AJ315">
            <v>40202</v>
          </cell>
          <cell r="AK315">
            <v>114.5</v>
          </cell>
          <cell r="AL315">
            <v>2.4830000000000001</v>
          </cell>
          <cell r="AM315">
            <v>2.4830000000000001</v>
          </cell>
          <cell r="AN315">
            <v>40202</v>
          </cell>
          <cell r="AO315">
            <v>120.5</v>
          </cell>
          <cell r="AP315">
            <v>3.423</v>
          </cell>
          <cell r="AQ315">
            <v>3.423</v>
          </cell>
          <cell r="AU315">
            <v>40202</v>
          </cell>
          <cell r="AV315">
            <v>117</v>
          </cell>
          <cell r="AW315">
            <v>4.3600000000000003</v>
          </cell>
          <cell r="AX315">
            <v>4.3600000000000003</v>
          </cell>
          <cell r="AY315">
            <v>40202</v>
          </cell>
          <cell r="AZ315">
            <v>123.15</v>
          </cell>
          <cell r="BA315">
            <v>6.9640000000000004</v>
          </cell>
          <cell r="BB315">
            <v>6.9749999999999996</v>
          </cell>
          <cell r="BC315">
            <v>40202</v>
          </cell>
          <cell r="BD315">
            <v>99.1</v>
          </cell>
          <cell r="BE315">
            <v>2.2130000000000001</v>
          </cell>
          <cell r="BF315">
            <v>2.2130000000000001</v>
          </cell>
          <cell r="BG315">
            <v>40202</v>
          </cell>
          <cell r="BH315">
            <v>116.02</v>
          </cell>
          <cell r="BI315">
            <v>5.5460000000000003</v>
          </cell>
          <cell r="BJ315">
            <v>5.6360000000000001</v>
          </cell>
          <cell r="BO315">
            <v>40202</v>
          </cell>
          <cell r="BP315">
            <v>121.714</v>
          </cell>
          <cell r="BQ315">
            <v>4.8239999999999998</v>
          </cell>
          <cell r="BR315">
            <v>4.8239999999999998</v>
          </cell>
          <cell r="BS315">
            <v>40202</v>
          </cell>
          <cell r="BT315">
            <v>112.5</v>
          </cell>
          <cell r="BU315">
            <v>5.22</v>
          </cell>
          <cell r="BV315">
            <v>5.22</v>
          </cell>
          <cell r="BW315">
            <v>40202</v>
          </cell>
          <cell r="BX315">
            <v>141.91300000000001</v>
          </cell>
          <cell r="BY315">
            <v>6.1159999999999997</v>
          </cell>
          <cell r="BZ315">
            <v>6.1159999999999997</v>
          </cell>
          <cell r="CA315">
            <v>40202</v>
          </cell>
          <cell r="CB315">
            <v>117.093</v>
          </cell>
          <cell r="CC315">
            <v>6.2939999999999996</v>
          </cell>
          <cell r="CD315">
            <v>6.2939999999999996</v>
          </cell>
          <cell r="CE315">
            <v>40202</v>
          </cell>
          <cell r="CF315">
            <v>115.78</v>
          </cell>
          <cell r="CG315">
            <v>6.7969999999999997</v>
          </cell>
          <cell r="CH315">
            <v>6.82</v>
          </cell>
          <cell r="CI315">
            <v>40202</v>
          </cell>
          <cell r="CJ315">
            <v>92.790999999999997</v>
          </cell>
          <cell r="CK315">
            <v>10.768000000000001</v>
          </cell>
          <cell r="CL315">
            <v>10.8</v>
          </cell>
          <cell r="CM315">
            <v>40202</v>
          </cell>
          <cell r="CN315">
            <v>157.893</v>
          </cell>
          <cell r="CO315">
            <v>6.4030000000000005</v>
          </cell>
          <cell r="CP315">
            <v>6.4030000000000005</v>
          </cell>
          <cell r="CQ315">
            <v>40202</v>
          </cell>
          <cell r="CR315">
            <v>139</v>
          </cell>
          <cell r="CS315">
            <v>6.9530000000000003</v>
          </cell>
          <cell r="CT315">
            <v>6.9530000000000003</v>
          </cell>
          <cell r="CU315">
            <v>40202</v>
          </cell>
          <cell r="CV315">
            <v>108.03400000000001</v>
          </cell>
          <cell r="CW315">
            <v>6.73</v>
          </cell>
          <cell r="CX315">
            <v>6.7489999999999997</v>
          </cell>
          <cell r="CY315">
            <v>40202</v>
          </cell>
          <cell r="CZ315">
            <v>112.5</v>
          </cell>
          <cell r="DA315">
            <v>5.6070000000000002</v>
          </cell>
          <cell r="DB315">
            <v>5.6070000000000002</v>
          </cell>
        </row>
        <row r="316">
          <cell r="D316">
            <v>40203</v>
          </cell>
          <cell r="E316" t="str">
            <v>#N/A N.A.</v>
          </cell>
          <cell r="F316" t="str">
            <v>#N/A N.A.</v>
          </cell>
          <cell r="G316" t="str">
            <v>#N/A N.A.</v>
          </cell>
          <cell r="H316">
            <v>40203</v>
          </cell>
          <cell r="I316" t="str">
            <v>#N/A N.A.</v>
          </cell>
          <cell r="J316" t="str">
            <v>#N/A N.A.</v>
          </cell>
          <cell r="K316" t="str">
            <v>#N/A N.A.</v>
          </cell>
          <cell r="L316">
            <v>40203</v>
          </cell>
          <cell r="M316" t="str">
            <v>#N/A N.A.</v>
          </cell>
          <cell r="N316" t="str">
            <v>#N/A N.A.</v>
          </cell>
          <cell r="O316" t="str">
            <v>#N/A N.A.</v>
          </cell>
          <cell r="P316">
            <v>40203</v>
          </cell>
          <cell r="Q316">
            <v>100.125</v>
          </cell>
          <cell r="R316">
            <v>-33.58</v>
          </cell>
          <cell r="S316">
            <v>52.280999999999999</v>
          </cell>
          <cell r="T316">
            <v>40203</v>
          </cell>
          <cell r="U316">
            <v>100.7122</v>
          </cell>
          <cell r="V316">
            <v>3.2549999999999999</v>
          </cell>
          <cell r="W316">
            <v>3.3050000000000002</v>
          </cell>
          <cell r="X316">
            <v>40203</v>
          </cell>
          <cell r="Y316">
            <v>103.75</v>
          </cell>
          <cell r="Z316">
            <v>2.028</v>
          </cell>
          <cell r="AA316">
            <v>2.028</v>
          </cell>
          <cell r="AB316">
            <v>40203</v>
          </cell>
          <cell r="AC316">
            <v>106.28</v>
          </cell>
          <cell r="AD316">
            <v>4.3010000000000002</v>
          </cell>
          <cell r="AE316">
            <v>4.4050000000000002</v>
          </cell>
          <cell r="AF316">
            <v>40203</v>
          </cell>
          <cell r="AG316">
            <v>111.42</v>
          </cell>
          <cell r="AH316">
            <v>2.6659999999999999</v>
          </cell>
          <cell r="AI316">
            <v>2.7530000000000001</v>
          </cell>
          <cell r="AJ316">
            <v>40203</v>
          </cell>
          <cell r="AK316">
            <v>114.25</v>
          </cell>
          <cell r="AL316">
            <v>2.5920000000000001</v>
          </cell>
          <cell r="AM316">
            <v>2.5920000000000001</v>
          </cell>
          <cell r="AN316">
            <v>40203</v>
          </cell>
          <cell r="AO316">
            <v>121.1</v>
          </cell>
          <cell r="AP316">
            <v>3.2269999999999999</v>
          </cell>
          <cell r="AQ316">
            <v>3.2269999999999999</v>
          </cell>
          <cell r="AU316">
            <v>40203</v>
          </cell>
          <cell r="AV316">
            <v>117.5</v>
          </cell>
          <cell r="AW316">
            <v>4.2539999999999996</v>
          </cell>
          <cell r="AX316">
            <v>4.2539999999999996</v>
          </cell>
          <cell r="AY316">
            <v>40203</v>
          </cell>
          <cell r="AZ316">
            <v>123.15</v>
          </cell>
          <cell r="BA316">
            <v>6.9640000000000004</v>
          </cell>
          <cell r="BB316">
            <v>6.9749999999999996</v>
          </cell>
          <cell r="BC316">
            <v>40203</v>
          </cell>
          <cell r="BD316">
            <v>100</v>
          </cell>
          <cell r="BE316">
            <v>2.0489999999999999</v>
          </cell>
          <cell r="BF316">
            <v>2.0489999999999999</v>
          </cell>
          <cell r="BG316">
            <v>40203</v>
          </cell>
          <cell r="BH316">
            <v>116.173</v>
          </cell>
          <cell r="BI316">
            <v>5.5170000000000003</v>
          </cell>
          <cell r="BJ316">
            <v>5.6070000000000002</v>
          </cell>
          <cell r="BO316">
            <v>40203</v>
          </cell>
          <cell r="BP316">
            <v>121.937</v>
          </cell>
          <cell r="BQ316">
            <v>4.7880000000000003</v>
          </cell>
          <cell r="BR316">
            <v>4.7880000000000003</v>
          </cell>
          <cell r="BS316">
            <v>40203</v>
          </cell>
          <cell r="BT316">
            <v>112.1</v>
          </cell>
          <cell r="BU316">
            <v>5.2839999999999998</v>
          </cell>
          <cell r="BV316">
            <v>5.2839999999999998</v>
          </cell>
          <cell r="BW316">
            <v>40203</v>
          </cell>
          <cell r="BX316">
            <v>144.1</v>
          </cell>
          <cell r="BY316">
            <v>5.8840000000000003</v>
          </cell>
          <cell r="BZ316">
            <v>5.8840000000000003</v>
          </cell>
          <cell r="CA316">
            <v>40203</v>
          </cell>
          <cell r="CB316">
            <v>118</v>
          </cell>
          <cell r="CC316">
            <v>6.2069999999999999</v>
          </cell>
          <cell r="CD316">
            <v>6.2069999999999999</v>
          </cell>
          <cell r="CE316">
            <v>40203</v>
          </cell>
          <cell r="CF316">
            <v>115.91200000000001</v>
          </cell>
          <cell r="CG316">
            <v>6.7850000000000001</v>
          </cell>
          <cell r="CH316">
            <v>6.8079999999999998</v>
          </cell>
          <cell r="CI316">
            <v>40203</v>
          </cell>
          <cell r="CJ316">
            <v>92.790999999999997</v>
          </cell>
          <cell r="CK316">
            <v>10.768000000000001</v>
          </cell>
          <cell r="CL316">
            <v>10.8</v>
          </cell>
          <cell r="CM316">
            <v>40203</v>
          </cell>
          <cell r="CN316">
            <v>158.24100000000001</v>
          </cell>
          <cell r="CO316">
            <v>6.38</v>
          </cell>
          <cell r="CP316">
            <v>6.38</v>
          </cell>
          <cell r="CQ316">
            <v>40203</v>
          </cell>
          <cell r="CR316">
            <v>138.5</v>
          </cell>
          <cell r="CS316">
            <v>6.9870000000000001</v>
          </cell>
          <cell r="CT316">
            <v>6.9870000000000001</v>
          </cell>
          <cell r="CU316">
            <v>40203</v>
          </cell>
          <cell r="CV316">
            <v>108.322</v>
          </cell>
          <cell r="CW316">
            <v>6.7080000000000002</v>
          </cell>
          <cell r="CX316">
            <v>6.7430000000000003</v>
          </cell>
          <cell r="CY316">
            <v>40203</v>
          </cell>
          <cell r="CZ316">
            <v>113.75</v>
          </cell>
          <cell r="DA316">
            <v>5.444</v>
          </cell>
          <cell r="DB316">
            <v>5.444</v>
          </cell>
        </row>
        <row r="317">
          <cell r="D317">
            <v>40204</v>
          </cell>
          <cell r="E317" t="str">
            <v>#N/A N.A.</v>
          </cell>
          <cell r="F317" t="str">
            <v>#N/A N.A.</v>
          </cell>
          <cell r="G317" t="str">
            <v>#N/A N.A.</v>
          </cell>
          <cell r="H317">
            <v>40204</v>
          </cell>
          <cell r="I317" t="str">
            <v>#N/A N.A.</v>
          </cell>
          <cell r="J317" t="str">
            <v>#N/A N.A.</v>
          </cell>
          <cell r="K317" t="str">
            <v>#N/A N.A.</v>
          </cell>
          <cell r="L317">
            <v>40204</v>
          </cell>
          <cell r="M317" t="str">
            <v>#N/A N.A.</v>
          </cell>
          <cell r="N317" t="str">
            <v>#N/A N.A.</v>
          </cell>
          <cell r="O317" t="str">
            <v>#N/A N.A.</v>
          </cell>
          <cell r="P317">
            <v>40204</v>
          </cell>
          <cell r="Q317">
            <v>100.125</v>
          </cell>
          <cell r="R317">
            <v>-33.58</v>
          </cell>
          <cell r="S317">
            <v>52.280999999999999</v>
          </cell>
          <cell r="T317">
            <v>40204</v>
          </cell>
          <cell r="U317">
            <v>100.7222</v>
          </cell>
          <cell r="V317">
            <v>2.9130000000000003</v>
          </cell>
          <cell r="W317">
            <v>2.9630000000000001</v>
          </cell>
          <cell r="X317">
            <v>40204</v>
          </cell>
          <cell r="Y317">
            <v>103.75</v>
          </cell>
          <cell r="Z317">
            <v>1.9769999999999999</v>
          </cell>
          <cell r="AA317">
            <v>1.9769999999999999</v>
          </cell>
          <cell r="AB317">
            <v>40204</v>
          </cell>
          <cell r="AC317">
            <v>106.18300000000001</v>
          </cell>
          <cell r="AD317">
            <v>4.37</v>
          </cell>
          <cell r="AE317">
            <v>4.4950000000000001</v>
          </cell>
          <cell r="AF317">
            <v>40204</v>
          </cell>
          <cell r="AG317">
            <v>111.449</v>
          </cell>
          <cell r="AH317">
            <v>2.63</v>
          </cell>
          <cell r="AI317">
            <v>2.7170000000000001</v>
          </cell>
          <cell r="AJ317">
            <v>40204</v>
          </cell>
          <cell r="AK317">
            <v>114.65</v>
          </cell>
          <cell r="AL317">
            <v>2.3919999999999999</v>
          </cell>
          <cell r="AM317">
            <v>2.3919999999999999</v>
          </cell>
          <cell r="AN317">
            <v>40204</v>
          </cell>
          <cell r="AO317">
            <v>121</v>
          </cell>
          <cell r="AP317">
            <v>3.2519999999999998</v>
          </cell>
          <cell r="AQ317">
            <v>3.2519999999999998</v>
          </cell>
          <cell r="AU317">
            <v>40204</v>
          </cell>
          <cell r="AV317">
            <v>117.25</v>
          </cell>
          <cell r="AW317">
            <v>4.3040000000000003</v>
          </cell>
          <cell r="AX317">
            <v>4.3040000000000003</v>
          </cell>
          <cell r="AY317">
            <v>40204</v>
          </cell>
          <cell r="AZ317">
            <v>123.15</v>
          </cell>
          <cell r="BA317">
            <v>6.9640000000000004</v>
          </cell>
          <cell r="BB317">
            <v>6.9749999999999996</v>
          </cell>
          <cell r="BC317">
            <v>40204</v>
          </cell>
          <cell r="BD317">
            <v>99.875</v>
          </cell>
          <cell r="BE317">
            <v>2.0720000000000001</v>
          </cell>
          <cell r="BF317">
            <v>2.0720000000000001</v>
          </cell>
          <cell r="BG317">
            <v>40204</v>
          </cell>
          <cell r="BH317">
            <v>116.223</v>
          </cell>
          <cell r="BI317">
            <v>5.5069999999999997</v>
          </cell>
          <cell r="BJ317">
            <v>5.5969999999999995</v>
          </cell>
          <cell r="BO317">
            <v>40204</v>
          </cell>
          <cell r="BP317">
            <v>122.056</v>
          </cell>
          <cell r="BQ317">
            <v>4.7679999999999998</v>
          </cell>
          <cell r="BR317">
            <v>4.7679999999999998</v>
          </cell>
          <cell r="BS317">
            <v>40204</v>
          </cell>
          <cell r="BT317">
            <v>113.5</v>
          </cell>
          <cell r="BU317">
            <v>5.0590000000000002</v>
          </cell>
          <cell r="BV317">
            <v>5.0590000000000002</v>
          </cell>
          <cell r="BW317">
            <v>40204</v>
          </cell>
          <cell r="BX317">
            <v>143.25</v>
          </cell>
          <cell r="BY317">
            <v>5.9719999999999995</v>
          </cell>
          <cell r="BZ317">
            <v>5.9719999999999995</v>
          </cell>
          <cell r="CA317">
            <v>40204</v>
          </cell>
          <cell r="CB317">
            <v>117.75</v>
          </cell>
          <cell r="CC317">
            <v>6.2309999999999999</v>
          </cell>
          <cell r="CD317">
            <v>6.2309999999999999</v>
          </cell>
          <cell r="CE317">
            <v>40204</v>
          </cell>
          <cell r="CF317">
            <v>116.12</v>
          </cell>
          <cell r="CG317">
            <v>6.766</v>
          </cell>
          <cell r="CH317">
            <v>6.8109999999999999</v>
          </cell>
          <cell r="CI317">
            <v>40204</v>
          </cell>
          <cell r="CJ317">
            <v>92.790999999999997</v>
          </cell>
          <cell r="CK317">
            <v>10.768000000000001</v>
          </cell>
          <cell r="CL317">
            <v>10.801</v>
          </cell>
          <cell r="CM317">
            <v>40204</v>
          </cell>
          <cell r="CN317">
            <v>158.56200000000001</v>
          </cell>
          <cell r="CO317">
            <v>6.3579999999999997</v>
          </cell>
          <cell r="CP317">
            <v>6.3579999999999997</v>
          </cell>
          <cell r="CQ317">
            <v>40204</v>
          </cell>
          <cell r="CR317">
            <v>138.5</v>
          </cell>
          <cell r="CS317">
            <v>6.9870000000000001</v>
          </cell>
          <cell r="CT317">
            <v>6.9870000000000001</v>
          </cell>
          <cell r="CU317">
            <v>40204</v>
          </cell>
          <cell r="CV317">
            <v>108.614</v>
          </cell>
          <cell r="CW317">
            <v>6.6859999999999999</v>
          </cell>
          <cell r="CX317">
            <v>6.7149999999999999</v>
          </cell>
          <cell r="CY317">
            <v>40204</v>
          </cell>
          <cell r="CZ317">
            <v>113.5</v>
          </cell>
          <cell r="DA317">
            <v>5.476</v>
          </cell>
          <cell r="DB317">
            <v>5.476</v>
          </cell>
        </row>
        <row r="318">
          <cell r="D318">
            <v>40205</v>
          </cell>
          <cell r="E318" t="str">
            <v>#N/A N.A.</v>
          </cell>
          <cell r="F318" t="str">
            <v>#N/A N.A.</v>
          </cell>
          <cell r="G318" t="str">
            <v>#N/A N.A.</v>
          </cell>
          <cell r="H318">
            <v>40205</v>
          </cell>
          <cell r="I318" t="str">
            <v>#N/A N.A.</v>
          </cell>
          <cell r="J318" t="str">
            <v>#N/A N.A.</v>
          </cell>
          <cell r="K318" t="str">
            <v>#N/A N.A.</v>
          </cell>
          <cell r="L318">
            <v>40205</v>
          </cell>
          <cell r="M318" t="str">
            <v>#N/A N.A.</v>
          </cell>
          <cell r="N318" t="str">
            <v>#N/A N.A.</v>
          </cell>
          <cell r="O318" t="str">
            <v>#N/A N.A.</v>
          </cell>
          <cell r="P318">
            <v>40205</v>
          </cell>
          <cell r="Q318">
            <v>100.125</v>
          </cell>
          <cell r="R318">
            <v>-33.58</v>
          </cell>
          <cell r="S318">
            <v>52.280999999999999</v>
          </cell>
          <cell r="T318">
            <v>40205</v>
          </cell>
          <cell r="U318">
            <v>100.7222</v>
          </cell>
          <cell r="V318">
            <v>2.9130000000000003</v>
          </cell>
          <cell r="W318">
            <v>2.9630000000000001</v>
          </cell>
          <cell r="X318">
            <v>40205</v>
          </cell>
          <cell r="Y318">
            <v>103.75</v>
          </cell>
          <cell r="Z318">
            <v>1.873</v>
          </cell>
          <cell r="AA318">
            <v>1.873</v>
          </cell>
          <cell r="AB318">
            <v>40205</v>
          </cell>
          <cell r="AC318">
            <v>106.221</v>
          </cell>
          <cell r="AD318">
            <v>4.3150000000000004</v>
          </cell>
          <cell r="AE318">
            <v>4.4189999999999996</v>
          </cell>
          <cell r="AF318">
            <v>40205</v>
          </cell>
          <cell r="AG318">
            <v>111.40600000000001</v>
          </cell>
          <cell r="AH318">
            <v>2.6120000000000001</v>
          </cell>
          <cell r="AI318">
            <v>2.6989999999999998</v>
          </cell>
          <cell r="AJ318">
            <v>40205</v>
          </cell>
          <cell r="AK318">
            <v>114.75</v>
          </cell>
          <cell r="AL318">
            <v>2.3250000000000002</v>
          </cell>
          <cell r="AM318">
            <v>2.3250000000000002</v>
          </cell>
          <cell r="AN318">
            <v>40205</v>
          </cell>
          <cell r="AO318">
            <v>121</v>
          </cell>
          <cell r="AP318">
            <v>3.24</v>
          </cell>
          <cell r="AQ318">
            <v>3.24</v>
          </cell>
          <cell r="AU318">
            <v>40205</v>
          </cell>
          <cell r="AV318">
            <v>117.5</v>
          </cell>
          <cell r="AW318">
            <v>4.2480000000000002</v>
          </cell>
          <cell r="AX318">
            <v>4.2480000000000002</v>
          </cell>
          <cell r="AY318">
            <v>40205</v>
          </cell>
          <cell r="AZ318">
            <v>123.15</v>
          </cell>
          <cell r="BA318">
            <v>6.9640000000000004</v>
          </cell>
          <cell r="BB318">
            <v>6.9749999999999996</v>
          </cell>
          <cell r="BC318">
            <v>40205</v>
          </cell>
          <cell r="BD318">
            <v>99.3</v>
          </cell>
          <cell r="BE318">
            <v>2.1760000000000002</v>
          </cell>
          <cell r="BF318">
            <v>2.1760000000000002</v>
          </cell>
          <cell r="BG318">
            <v>40205</v>
          </cell>
          <cell r="BH318">
            <v>115.74</v>
          </cell>
          <cell r="BI318">
            <v>5.5919999999999996</v>
          </cell>
          <cell r="BJ318">
            <v>5.6820000000000004</v>
          </cell>
          <cell r="BO318">
            <v>40205</v>
          </cell>
          <cell r="BP318">
            <v>121.88200000000001</v>
          </cell>
          <cell r="BQ318">
            <v>4.7930000000000001</v>
          </cell>
          <cell r="BR318">
            <v>4.7930000000000001</v>
          </cell>
          <cell r="BS318">
            <v>40205</v>
          </cell>
          <cell r="BT318">
            <v>112.5</v>
          </cell>
          <cell r="BU318">
            <v>5.2169999999999996</v>
          </cell>
          <cell r="BV318">
            <v>5.2169999999999996</v>
          </cell>
          <cell r="BW318">
            <v>40205</v>
          </cell>
          <cell r="BX318">
            <v>142.5</v>
          </cell>
          <cell r="BY318">
            <v>6.05</v>
          </cell>
          <cell r="BZ318">
            <v>6.05</v>
          </cell>
          <cell r="CA318">
            <v>40205</v>
          </cell>
          <cell r="CB318">
            <v>116.75</v>
          </cell>
          <cell r="CC318">
            <v>6.327</v>
          </cell>
          <cell r="CD318">
            <v>6.327</v>
          </cell>
          <cell r="CE318">
            <v>40205</v>
          </cell>
          <cell r="CF318">
            <v>115.758</v>
          </cell>
          <cell r="CG318">
            <v>6.7990000000000004</v>
          </cell>
          <cell r="CH318">
            <v>6.8209999999999997</v>
          </cell>
          <cell r="CI318">
            <v>40205</v>
          </cell>
          <cell r="CJ318">
            <v>92.790999999999997</v>
          </cell>
          <cell r="CK318">
            <v>10.768000000000001</v>
          </cell>
          <cell r="CL318">
            <v>10.801</v>
          </cell>
          <cell r="CM318">
            <v>40205</v>
          </cell>
          <cell r="CN318">
            <v>157.929</v>
          </cell>
          <cell r="CO318">
            <v>6.4</v>
          </cell>
          <cell r="CP318">
            <v>6.4</v>
          </cell>
          <cell r="CQ318">
            <v>40205</v>
          </cell>
          <cell r="CR318">
            <v>138.5</v>
          </cell>
          <cell r="CS318">
            <v>6.9859999999999998</v>
          </cell>
          <cell r="CT318">
            <v>6.9859999999999998</v>
          </cell>
          <cell r="CU318">
            <v>40205</v>
          </cell>
          <cell r="CV318">
            <v>107.084</v>
          </cell>
          <cell r="CW318">
            <v>6.8019999999999996</v>
          </cell>
          <cell r="CX318">
            <v>6.8209999999999997</v>
          </cell>
          <cell r="CY318">
            <v>40205</v>
          </cell>
          <cell r="CZ318">
            <v>112.75</v>
          </cell>
          <cell r="DA318">
            <v>5.5730000000000004</v>
          </cell>
          <cell r="DB318">
            <v>5.5730000000000004</v>
          </cell>
        </row>
        <row r="319">
          <cell r="D319">
            <v>40206</v>
          </cell>
          <cell r="E319" t="str">
            <v>#N/A N.A.</v>
          </cell>
          <cell r="F319" t="str">
            <v>#N/A N.A.</v>
          </cell>
          <cell r="G319" t="str">
            <v>#N/A N.A.</v>
          </cell>
          <cell r="H319">
            <v>40206</v>
          </cell>
          <cell r="I319" t="str">
            <v>#N/A N.A.</v>
          </cell>
          <cell r="J319" t="str">
            <v>#N/A N.A.</v>
          </cell>
          <cell r="K319" t="str">
            <v>#N/A N.A.</v>
          </cell>
          <cell r="L319">
            <v>40206</v>
          </cell>
          <cell r="M319" t="str">
            <v>#N/A N.A.</v>
          </cell>
          <cell r="N319" t="str">
            <v>#N/A N.A.</v>
          </cell>
          <cell r="O319" t="str">
            <v>#N/A N.A.</v>
          </cell>
          <cell r="P319">
            <v>40206</v>
          </cell>
          <cell r="Q319">
            <v>100.125</v>
          </cell>
          <cell r="R319">
            <v>-33.58</v>
          </cell>
          <cell r="S319">
            <v>52.280999999999999</v>
          </cell>
          <cell r="T319">
            <v>40206</v>
          </cell>
          <cell r="U319">
            <v>100.7222</v>
          </cell>
          <cell r="V319">
            <v>2.9130000000000003</v>
          </cell>
          <cell r="W319">
            <v>2.9630000000000001</v>
          </cell>
          <cell r="X319">
            <v>40206</v>
          </cell>
          <cell r="Y319">
            <v>103.75</v>
          </cell>
          <cell r="Z319">
            <v>1.821</v>
          </cell>
          <cell r="AA319">
            <v>1.821</v>
          </cell>
          <cell r="AB319">
            <v>40206</v>
          </cell>
          <cell r="AC319">
            <v>106.2</v>
          </cell>
          <cell r="AD319">
            <v>4.3209999999999997</v>
          </cell>
          <cell r="AE319">
            <v>4.4459999999999997</v>
          </cell>
          <cell r="AF319">
            <v>40206</v>
          </cell>
          <cell r="AG319">
            <v>111.387</v>
          </cell>
          <cell r="AH319">
            <v>2.609</v>
          </cell>
          <cell r="AI319">
            <v>2.6959999999999997</v>
          </cell>
          <cell r="AJ319">
            <v>40206</v>
          </cell>
          <cell r="AK319">
            <v>114.5</v>
          </cell>
          <cell r="AL319">
            <v>2.4350000000000001</v>
          </cell>
          <cell r="AM319">
            <v>2.4350000000000001</v>
          </cell>
          <cell r="AN319">
            <v>40206</v>
          </cell>
          <cell r="AO319">
            <v>121</v>
          </cell>
          <cell r="AP319">
            <v>3.234</v>
          </cell>
          <cell r="AQ319">
            <v>3.234</v>
          </cell>
          <cell r="AU319">
            <v>40206</v>
          </cell>
          <cell r="AV319">
            <v>117</v>
          </cell>
          <cell r="AW319">
            <v>4.351</v>
          </cell>
          <cell r="AX319">
            <v>4.351</v>
          </cell>
          <cell r="AY319">
            <v>40206</v>
          </cell>
          <cell r="AZ319">
            <v>123.15</v>
          </cell>
          <cell r="BA319">
            <v>6.9640000000000004</v>
          </cell>
          <cell r="BB319">
            <v>6.9749999999999996</v>
          </cell>
          <cell r="BC319">
            <v>40206</v>
          </cell>
          <cell r="BD319">
            <v>99</v>
          </cell>
          <cell r="BE319">
            <v>2.2309999999999999</v>
          </cell>
          <cell r="BF319">
            <v>2.2309999999999999</v>
          </cell>
          <cell r="BG319">
            <v>40206</v>
          </cell>
          <cell r="BH319">
            <v>114.788</v>
          </cell>
          <cell r="BI319">
            <v>5.7640000000000002</v>
          </cell>
          <cell r="BJ319">
            <v>5.8550000000000004</v>
          </cell>
          <cell r="BO319">
            <v>40206</v>
          </cell>
          <cell r="BP319">
            <v>121.613</v>
          </cell>
          <cell r="BQ319">
            <v>4.8339999999999996</v>
          </cell>
          <cell r="BR319">
            <v>4.8339999999999996</v>
          </cell>
          <cell r="BS319">
            <v>40206</v>
          </cell>
          <cell r="BT319">
            <v>112.55</v>
          </cell>
          <cell r="BU319">
            <v>5.2089999999999996</v>
          </cell>
          <cell r="BV319">
            <v>5.2089999999999996</v>
          </cell>
          <cell r="BW319">
            <v>40206</v>
          </cell>
          <cell r="BX319">
            <v>142.75</v>
          </cell>
          <cell r="BY319">
            <v>6.0229999999999997</v>
          </cell>
          <cell r="BZ319">
            <v>6.0229999999999997</v>
          </cell>
          <cell r="CA319">
            <v>40206</v>
          </cell>
          <cell r="CB319">
            <v>116.75</v>
          </cell>
          <cell r="CC319">
            <v>6.3259999999999996</v>
          </cell>
          <cell r="CD319">
            <v>6.3259999999999996</v>
          </cell>
          <cell r="CE319">
            <v>40206</v>
          </cell>
          <cell r="CF319">
            <v>114.71</v>
          </cell>
          <cell r="CG319">
            <v>6.8940000000000001</v>
          </cell>
          <cell r="CH319">
            <v>6.94</v>
          </cell>
          <cell r="CI319">
            <v>40206</v>
          </cell>
          <cell r="CJ319">
            <v>92.790999999999997</v>
          </cell>
          <cell r="CK319">
            <v>10.768000000000001</v>
          </cell>
          <cell r="CL319">
            <v>10.801</v>
          </cell>
          <cell r="CM319">
            <v>40206</v>
          </cell>
          <cell r="CN319">
            <v>163.03</v>
          </cell>
          <cell r="CO319">
            <v>6.0650000000000004</v>
          </cell>
          <cell r="CP319">
            <v>6.0650000000000004</v>
          </cell>
          <cell r="CQ319">
            <v>40206</v>
          </cell>
          <cell r="CR319">
            <v>136.5</v>
          </cell>
          <cell r="CS319">
            <v>7.1239999999999997</v>
          </cell>
          <cell r="CT319">
            <v>7.1239999999999997</v>
          </cell>
          <cell r="CU319">
            <v>40206</v>
          </cell>
          <cell r="CV319">
            <v>106.95</v>
          </cell>
          <cell r="CW319">
            <v>6.8120000000000003</v>
          </cell>
          <cell r="CX319">
            <v>6.8469999999999995</v>
          </cell>
          <cell r="CY319">
            <v>40206</v>
          </cell>
          <cell r="CZ319">
            <v>112</v>
          </cell>
          <cell r="DA319">
            <v>5.6710000000000003</v>
          </cell>
          <cell r="DB319">
            <v>5.6710000000000003</v>
          </cell>
        </row>
        <row r="320">
          <cell r="D320">
            <v>40207</v>
          </cell>
          <cell r="E320" t="str">
            <v>#N/A N.A.</v>
          </cell>
          <cell r="F320" t="str">
            <v>#N/A N.A.</v>
          </cell>
          <cell r="G320" t="str">
            <v>#N/A N.A.</v>
          </cell>
          <cell r="H320">
            <v>40207</v>
          </cell>
          <cell r="I320" t="str">
            <v>#N/A N.A.</v>
          </cell>
          <cell r="J320" t="str">
            <v>#N/A N.A.</v>
          </cell>
          <cell r="K320" t="str">
            <v>#N/A N.A.</v>
          </cell>
          <cell r="L320">
            <v>40207</v>
          </cell>
          <cell r="M320" t="str">
            <v>#N/A N.A.</v>
          </cell>
          <cell r="N320" t="str">
            <v>#N/A N.A.</v>
          </cell>
          <cell r="O320" t="str">
            <v>#N/A N.A.</v>
          </cell>
          <cell r="P320">
            <v>40207</v>
          </cell>
          <cell r="Q320">
            <v>100.125</v>
          </cell>
          <cell r="R320">
            <v>-33.58</v>
          </cell>
          <cell r="S320">
            <v>52.280999999999999</v>
          </cell>
          <cell r="T320">
            <v>40207</v>
          </cell>
          <cell r="U320">
            <v>100.7222</v>
          </cell>
          <cell r="V320">
            <v>2.9130000000000003</v>
          </cell>
          <cell r="W320">
            <v>2.9630000000000001</v>
          </cell>
          <cell r="X320">
            <v>40207</v>
          </cell>
          <cell r="Y320">
            <v>103.75</v>
          </cell>
          <cell r="Z320">
            <v>1.768</v>
          </cell>
          <cell r="AA320">
            <v>1.768</v>
          </cell>
          <cell r="AB320">
            <v>40207</v>
          </cell>
          <cell r="AC320">
            <v>106.20099999999999</v>
          </cell>
          <cell r="AD320">
            <v>4.3079999999999998</v>
          </cell>
          <cell r="AE320">
            <v>4.4130000000000003</v>
          </cell>
          <cell r="AF320">
            <v>40207</v>
          </cell>
          <cell r="AG320">
            <v>111.328</v>
          </cell>
          <cell r="AH320">
            <v>2.6339999999999999</v>
          </cell>
          <cell r="AI320">
            <v>2.722</v>
          </cell>
          <cell r="AJ320">
            <v>40207</v>
          </cell>
          <cell r="AK320">
            <v>114.25</v>
          </cell>
          <cell r="AL320">
            <v>2.5449999999999999</v>
          </cell>
          <cell r="AM320">
            <v>2.5449999999999999</v>
          </cell>
          <cell r="AN320">
            <v>40207</v>
          </cell>
          <cell r="AO320">
            <v>121</v>
          </cell>
          <cell r="AP320">
            <v>3.2280000000000002</v>
          </cell>
          <cell r="AQ320">
            <v>3.2280000000000002</v>
          </cell>
          <cell r="AU320">
            <v>40207</v>
          </cell>
          <cell r="AV320">
            <v>117</v>
          </cell>
          <cell r="AW320">
            <v>4.3490000000000002</v>
          </cell>
          <cell r="AX320">
            <v>4.3490000000000002</v>
          </cell>
          <cell r="AY320">
            <v>40207</v>
          </cell>
          <cell r="AZ320">
            <v>123.352</v>
          </cell>
          <cell r="BA320">
            <v>6.9</v>
          </cell>
          <cell r="BB320">
            <v>6.9119999999999999</v>
          </cell>
          <cell r="BC320">
            <v>40207</v>
          </cell>
          <cell r="BD320">
            <v>99.1</v>
          </cell>
          <cell r="BE320">
            <v>2.2130000000000001</v>
          </cell>
          <cell r="BF320">
            <v>2.2130000000000001</v>
          </cell>
          <cell r="BG320">
            <v>40207</v>
          </cell>
          <cell r="BH320">
            <v>114.673</v>
          </cell>
          <cell r="BI320">
            <v>5.7839999999999998</v>
          </cell>
          <cell r="BJ320">
            <v>5.875</v>
          </cell>
          <cell r="BO320">
            <v>40207</v>
          </cell>
          <cell r="BP320">
            <v>121.471</v>
          </cell>
          <cell r="BQ320">
            <v>4.8550000000000004</v>
          </cell>
          <cell r="BR320">
            <v>4.8550000000000004</v>
          </cell>
          <cell r="BS320">
            <v>40207</v>
          </cell>
          <cell r="BT320">
            <v>111.75</v>
          </cell>
          <cell r="BU320">
            <v>5.3369999999999997</v>
          </cell>
          <cell r="BV320">
            <v>5.3369999999999997</v>
          </cell>
          <cell r="BW320">
            <v>40207</v>
          </cell>
          <cell r="BX320">
            <v>142.75</v>
          </cell>
          <cell r="BY320">
            <v>6.0220000000000002</v>
          </cell>
          <cell r="BZ320">
            <v>6.0220000000000002</v>
          </cell>
          <cell r="CA320">
            <v>40207</v>
          </cell>
          <cell r="CB320">
            <v>116</v>
          </cell>
          <cell r="CC320">
            <v>6.399</v>
          </cell>
          <cell r="CD320">
            <v>6.399</v>
          </cell>
          <cell r="CE320">
            <v>40207</v>
          </cell>
          <cell r="CF320">
            <v>114.36199999999999</v>
          </cell>
          <cell r="CG320">
            <v>6.9260000000000002</v>
          </cell>
          <cell r="CH320">
            <v>6.944</v>
          </cell>
          <cell r="CI320">
            <v>40207</v>
          </cell>
          <cell r="CJ320">
            <v>92.790999999999997</v>
          </cell>
          <cell r="CK320">
            <v>10.768000000000001</v>
          </cell>
          <cell r="CL320">
            <v>10.801</v>
          </cell>
          <cell r="CM320">
            <v>40207</v>
          </cell>
          <cell r="CN320">
            <v>163.54400000000001</v>
          </cell>
          <cell r="CO320">
            <v>6.032</v>
          </cell>
          <cell r="CP320">
            <v>6.032</v>
          </cell>
          <cell r="CQ320">
            <v>40207</v>
          </cell>
          <cell r="CR320">
            <v>137</v>
          </cell>
          <cell r="CS320">
            <v>7.0890000000000004</v>
          </cell>
          <cell r="CT320">
            <v>7.0890000000000004</v>
          </cell>
          <cell r="CU320">
            <v>40207</v>
          </cell>
          <cell r="CV320">
            <v>106.4</v>
          </cell>
          <cell r="CW320">
            <v>6.8550000000000004</v>
          </cell>
          <cell r="CX320">
            <v>6.8739999999999997</v>
          </cell>
          <cell r="CY320">
            <v>40207</v>
          </cell>
          <cell r="CZ320">
            <v>111.75</v>
          </cell>
          <cell r="DA320">
            <v>5.7039999999999997</v>
          </cell>
          <cell r="DB320">
            <v>5.7039999999999997</v>
          </cell>
        </row>
        <row r="321">
          <cell r="D321">
            <v>40208</v>
          </cell>
          <cell r="E321" t="str">
            <v>#N/A N.A.</v>
          </cell>
          <cell r="F321" t="str">
            <v>#N/A N.A.</v>
          </cell>
          <cell r="G321" t="str">
            <v>#N/A N.A.</v>
          </cell>
          <cell r="H321">
            <v>40208</v>
          </cell>
          <cell r="I321" t="str">
            <v>#N/A N.A.</v>
          </cell>
          <cell r="J321" t="str">
            <v>#N/A N.A.</v>
          </cell>
          <cell r="K321" t="str">
            <v>#N/A N.A.</v>
          </cell>
          <cell r="L321">
            <v>40208</v>
          </cell>
          <cell r="M321" t="str">
            <v>#N/A N.A.</v>
          </cell>
          <cell r="N321" t="str">
            <v>#N/A N.A.</v>
          </cell>
          <cell r="O321" t="str">
            <v>#N/A N.A.</v>
          </cell>
          <cell r="P321">
            <v>40208</v>
          </cell>
          <cell r="Q321">
            <v>100.125</v>
          </cell>
          <cell r="R321">
            <v>-33.58</v>
          </cell>
          <cell r="S321">
            <v>52.280999999999999</v>
          </cell>
          <cell r="T321">
            <v>40208</v>
          </cell>
          <cell r="U321">
            <v>100.7222</v>
          </cell>
          <cell r="V321">
            <v>2.9130000000000003</v>
          </cell>
          <cell r="W321">
            <v>2.9630000000000001</v>
          </cell>
          <cell r="X321">
            <v>40208</v>
          </cell>
          <cell r="Y321">
            <v>103.75</v>
          </cell>
          <cell r="Z321">
            <v>1.768</v>
          </cell>
          <cell r="AA321">
            <v>1.768</v>
          </cell>
          <cell r="AB321">
            <v>40208</v>
          </cell>
          <cell r="AC321">
            <v>106.20099999999999</v>
          </cell>
          <cell r="AD321">
            <v>4.3079999999999998</v>
          </cell>
          <cell r="AE321">
            <v>4.4130000000000003</v>
          </cell>
          <cell r="AF321">
            <v>40208</v>
          </cell>
          <cell r="AG321">
            <v>111.328</v>
          </cell>
          <cell r="AH321">
            <v>2.6339999999999999</v>
          </cell>
          <cell r="AI321">
            <v>2.722</v>
          </cell>
          <cell r="AJ321">
            <v>40208</v>
          </cell>
          <cell r="AK321">
            <v>114.25</v>
          </cell>
          <cell r="AL321">
            <v>2.5449999999999999</v>
          </cell>
          <cell r="AM321">
            <v>2.5449999999999999</v>
          </cell>
          <cell r="AN321">
            <v>40208</v>
          </cell>
          <cell r="AO321">
            <v>121</v>
          </cell>
          <cell r="AP321">
            <v>3.2280000000000002</v>
          </cell>
          <cell r="AQ321">
            <v>3.2280000000000002</v>
          </cell>
          <cell r="AU321">
            <v>40208</v>
          </cell>
          <cell r="AV321">
            <v>117</v>
          </cell>
          <cell r="AW321">
            <v>4.3490000000000002</v>
          </cell>
          <cell r="AX321">
            <v>4.3490000000000002</v>
          </cell>
          <cell r="AY321">
            <v>40208</v>
          </cell>
          <cell r="AZ321">
            <v>123.352</v>
          </cell>
          <cell r="BA321">
            <v>6.9</v>
          </cell>
          <cell r="BB321">
            <v>6.9119999999999999</v>
          </cell>
          <cell r="BC321">
            <v>40208</v>
          </cell>
          <cell r="BD321">
            <v>99.1</v>
          </cell>
          <cell r="BE321">
            <v>2.2130000000000001</v>
          </cell>
          <cell r="BF321">
            <v>2.2130000000000001</v>
          </cell>
          <cell r="BG321">
            <v>40208</v>
          </cell>
          <cell r="BH321">
            <v>114.673</v>
          </cell>
          <cell r="BI321">
            <v>5.7839999999999998</v>
          </cell>
          <cell r="BJ321">
            <v>5.875</v>
          </cell>
          <cell r="BO321">
            <v>40208</v>
          </cell>
          <cell r="BP321">
            <v>121.471</v>
          </cell>
          <cell r="BQ321">
            <v>4.8550000000000004</v>
          </cell>
          <cell r="BR321">
            <v>4.8550000000000004</v>
          </cell>
          <cell r="BS321">
            <v>40208</v>
          </cell>
          <cell r="BT321">
            <v>111.75</v>
          </cell>
          <cell r="BU321">
            <v>5.3369999999999997</v>
          </cell>
          <cell r="BV321">
            <v>5.3369999999999997</v>
          </cell>
          <cell r="BW321">
            <v>40208</v>
          </cell>
          <cell r="BX321">
            <v>142.75</v>
          </cell>
          <cell r="BY321">
            <v>6.0220000000000002</v>
          </cell>
          <cell r="BZ321">
            <v>6.0220000000000002</v>
          </cell>
          <cell r="CA321">
            <v>40208</v>
          </cell>
          <cell r="CB321">
            <v>116</v>
          </cell>
          <cell r="CC321">
            <v>6.399</v>
          </cell>
          <cell r="CD321">
            <v>6.399</v>
          </cell>
          <cell r="CE321">
            <v>40208</v>
          </cell>
          <cell r="CF321">
            <v>114.36199999999999</v>
          </cell>
          <cell r="CG321">
            <v>6.9260000000000002</v>
          </cell>
          <cell r="CH321">
            <v>6.944</v>
          </cell>
          <cell r="CI321">
            <v>40208</v>
          </cell>
          <cell r="CJ321">
            <v>92.790999999999997</v>
          </cell>
          <cell r="CK321">
            <v>10.768000000000001</v>
          </cell>
          <cell r="CL321">
            <v>10.801</v>
          </cell>
          <cell r="CM321">
            <v>40208</v>
          </cell>
          <cell r="CN321">
            <v>163.54400000000001</v>
          </cell>
          <cell r="CO321">
            <v>6.032</v>
          </cell>
          <cell r="CP321">
            <v>6.032</v>
          </cell>
          <cell r="CQ321">
            <v>40208</v>
          </cell>
          <cell r="CR321">
            <v>137</v>
          </cell>
          <cell r="CS321">
            <v>7.0890000000000004</v>
          </cell>
          <cell r="CT321">
            <v>7.0890000000000004</v>
          </cell>
          <cell r="CU321">
            <v>40208</v>
          </cell>
          <cell r="CV321">
            <v>106.4</v>
          </cell>
          <cell r="CW321">
            <v>6.8550000000000004</v>
          </cell>
          <cell r="CX321">
            <v>6.8739999999999997</v>
          </cell>
          <cell r="CY321">
            <v>40208</v>
          </cell>
          <cell r="CZ321">
            <v>111.75</v>
          </cell>
          <cell r="DA321">
            <v>5.7039999999999997</v>
          </cell>
          <cell r="DB321">
            <v>5.7039999999999997</v>
          </cell>
        </row>
        <row r="322">
          <cell r="D322">
            <v>40209</v>
          </cell>
          <cell r="E322" t="str">
            <v>#N/A N.A.</v>
          </cell>
          <cell r="F322" t="str">
            <v>#N/A N.A.</v>
          </cell>
          <cell r="G322" t="str">
            <v>#N/A N.A.</v>
          </cell>
          <cell r="H322">
            <v>40209</v>
          </cell>
          <cell r="I322" t="str">
            <v>#N/A N.A.</v>
          </cell>
          <cell r="J322" t="str">
            <v>#N/A N.A.</v>
          </cell>
          <cell r="K322" t="str">
            <v>#N/A N.A.</v>
          </cell>
          <cell r="L322">
            <v>40209</v>
          </cell>
          <cell r="M322" t="str">
            <v>#N/A N.A.</v>
          </cell>
          <cell r="N322" t="str">
            <v>#N/A N.A.</v>
          </cell>
          <cell r="O322" t="str">
            <v>#N/A N.A.</v>
          </cell>
          <cell r="P322">
            <v>40209</v>
          </cell>
          <cell r="Q322">
            <v>100.125</v>
          </cell>
          <cell r="R322">
            <v>-33.58</v>
          </cell>
          <cell r="S322">
            <v>52.280999999999999</v>
          </cell>
          <cell r="T322">
            <v>40209</v>
          </cell>
          <cell r="U322">
            <v>100.7222</v>
          </cell>
          <cell r="V322">
            <v>2.9130000000000003</v>
          </cell>
          <cell r="W322">
            <v>2.9630000000000001</v>
          </cell>
          <cell r="X322">
            <v>40209</v>
          </cell>
          <cell r="Y322">
            <v>103.75</v>
          </cell>
          <cell r="Z322">
            <v>1.768</v>
          </cell>
          <cell r="AA322">
            <v>1.768</v>
          </cell>
          <cell r="AB322">
            <v>40209</v>
          </cell>
          <cell r="AC322">
            <v>106.20099999999999</v>
          </cell>
          <cell r="AD322">
            <v>4.3079999999999998</v>
          </cell>
          <cell r="AE322">
            <v>4.4130000000000003</v>
          </cell>
          <cell r="AF322">
            <v>40209</v>
          </cell>
          <cell r="AG322">
            <v>111.328</v>
          </cell>
          <cell r="AH322">
            <v>2.6339999999999999</v>
          </cell>
          <cell r="AI322">
            <v>2.722</v>
          </cell>
          <cell r="AJ322">
            <v>40209</v>
          </cell>
          <cell r="AK322">
            <v>114.25</v>
          </cell>
          <cell r="AL322">
            <v>2.5449999999999999</v>
          </cell>
          <cell r="AM322">
            <v>2.5449999999999999</v>
          </cell>
          <cell r="AN322">
            <v>40209</v>
          </cell>
          <cell r="AO322">
            <v>121</v>
          </cell>
          <cell r="AP322">
            <v>3.2280000000000002</v>
          </cell>
          <cell r="AQ322">
            <v>3.2280000000000002</v>
          </cell>
          <cell r="AU322">
            <v>40209</v>
          </cell>
          <cell r="AV322">
            <v>117</v>
          </cell>
          <cell r="AW322">
            <v>4.3490000000000002</v>
          </cell>
          <cell r="AX322">
            <v>4.3490000000000002</v>
          </cell>
          <cell r="AY322">
            <v>40209</v>
          </cell>
          <cell r="AZ322">
            <v>123.352</v>
          </cell>
          <cell r="BA322">
            <v>6.9</v>
          </cell>
          <cell r="BB322">
            <v>6.9119999999999999</v>
          </cell>
          <cell r="BC322">
            <v>40209</v>
          </cell>
          <cell r="BD322">
            <v>99.1</v>
          </cell>
          <cell r="BE322">
            <v>2.2130000000000001</v>
          </cell>
          <cell r="BF322">
            <v>2.2130000000000001</v>
          </cell>
          <cell r="BG322">
            <v>40209</v>
          </cell>
          <cell r="BH322">
            <v>114.673</v>
          </cell>
          <cell r="BI322">
            <v>5.7839999999999998</v>
          </cell>
          <cell r="BJ322">
            <v>5.875</v>
          </cell>
          <cell r="BO322">
            <v>40209</v>
          </cell>
          <cell r="BP322">
            <v>121.471</v>
          </cell>
          <cell r="BQ322">
            <v>4.8550000000000004</v>
          </cell>
          <cell r="BR322">
            <v>4.8550000000000004</v>
          </cell>
          <cell r="BS322">
            <v>40209</v>
          </cell>
          <cell r="BT322">
            <v>111.75</v>
          </cell>
          <cell r="BU322">
            <v>5.3369999999999997</v>
          </cell>
          <cell r="BV322">
            <v>5.3369999999999997</v>
          </cell>
          <cell r="BW322">
            <v>40209</v>
          </cell>
          <cell r="BX322">
            <v>142.75</v>
          </cell>
          <cell r="BY322">
            <v>6.0220000000000002</v>
          </cell>
          <cell r="BZ322">
            <v>6.0220000000000002</v>
          </cell>
          <cell r="CA322">
            <v>40209</v>
          </cell>
          <cell r="CB322">
            <v>116</v>
          </cell>
          <cell r="CC322">
            <v>6.399</v>
          </cell>
          <cell r="CD322">
            <v>6.399</v>
          </cell>
          <cell r="CE322">
            <v>40209</v>
          </cell>
          <cell r="CF322">
            <v>114.36199999999999</v>
          </cell>
          <cell r="CG322">
            <v>6.9260000000000002</v>
          </cell>
          <cell r="CH322">
            <v>6.944</v>
          </cell>
          <cell r="CI322">
            <v>40209</v>
          </cell>
          <cell r="CJ322">
            <v>92.790999999999997</v>
          </cell>
          <cell r="CK322">
            <v>10.768000000000001</v>
          </cell>
          <cell r="CL322">
            <v>10.801</v>
          </cell>
          <cell r="CM322">
            <v>40209</v>
          </cell>
          <cell r="CN322">
            <v>163.54400000000001</v>
          </cell>
          <cell r="CO322">
            <v>6.032</v>
          </cell>
          <cell r="CP322">
            <v>6.032</v>
          </cell>
          <cell r="CQ322">
            <v>40209</v>
          </cell>
          <cell r="CR322">
            <v>137</v>
          </cell>
          <cell r="CS322">
            <v>7.0890000000000004</v>
          </cell>
          <cell r="CT322">
            <v>7.0890000000000004</v>
          </cell>
          <cell r="CU322">
            <v>40209</v>
          </cell>
          <cell r="CV322">
            <v>106.4</v>
          </cell>
          <cell r="CW322">
            <v>6.8550000000000004</v>
          </cell>
          <cell r="CX322">
            <v>6.8739999999999997</v>
          </cell>
          <cell r="CY322">
            <v>40209</v>
          </cell>
          <cell r="CZ322">
            <v>111.75</v>
          </cell>
          <cell r="DA322">
            <v>5.7039999999999997</v>
          </cell>
          <cell r="DB322">
            <v>5.7039999999999997</v>
          </cell>
        </row>
        <row r="323">
          <cell r="D323">
            <v>40210</v>
          </cell>
          <cell r="E323" t="str">
            <v>#N/A N.A.</v>
          </cell>
          <cell r="F323" t="str">
            <v>#N/A N.A.</v>
          </cell>
          <cell r="G323" t="str">
            <v>#N/A N.A.</v>
          </cell>
          <cell r="H323">
            <v>40210</v>
          </cell>
          <cell r="I323" t="str">
            <v>#N/A N.A.</v>
          </cell>
          <cell r="J323" t="str">
            <v>#N/A N.A.</v>
          </cell>
          <cell r="K323" t="str">
            <v>#N/A N.A.</v>
          </cell>
          <cell r="L323">
            <v>40210</v>
          </cell>
          <cell r="M323" t="str">
            <v>#N/A N.A.</v>
          </cell>
          <cell r="N323" t="str">
            <v>#N/A N.A.</v>
          </cell>
          <cell r="O323" t="str">
            <v>#N/A N.A.</v>
          </cell>
          <cell r="P323">
            <v>40210</v>
          </cell>
          <cell r="Q323">
            <v>100.125</v>
          </cell>
          <cell r="R323">
            <v>-33.58</v>
          </cell>
          <cell r="S323">
            <v>52.280999999999999</v>
          </cell>
          <cell r="T323">
            <v>40210</v>
          </cell>
          <cell r="U323">
            <v>100.7222</v>
          </cell>
          <cell r="V323">
            <v>2.9130000000000003</v>
          </cell>
          <cell r="W323">
            <v>2.9630000000000001</v>
          </cell>
          <cell r="X323">
            <v>40210</v>
          </cell>
          <cell r="Y323">
            <v>103.8</v>
          </cell>
          <cell r="Z323">
            <v>1.6019999999999999</v>
          </cell>
          <cell r="AA323">
            <v>1.6019999999999999</v>
          </cell>
          <cell r="AB323">
            <v>40210</v>
          </cell>
          <cell r="AC323">
            <v>106.167</v>
          </cell>
          <cell r="AD323">
            <v>4.3250000000000002</v>
          </cell>
          <cell r="AE323">
            <v>4.43</v>
          </cell>
          <cell r="AF323">
            <v>40210</v>
          </cell>
          <cell r="AG323">
            <v>111.349</v>
          </cell>
          <cell r="AH323">
            <v>2.6029999999999998</v>
          </cell>
          <cell r="AI323">
            <v>2.6909999999999998</v>
          </cell>
          <cell r="AJ323">
            <v>40210</v>
          </cell>
          <cell r="AK323">
            <v>114.25</v>
          </cell>
          <cell r="AL323">
            <v>2.536</v>
          </cell>
          <cell r="AM323">
            <v>2.536</v>
          </cell>
          <cell r="AN323">
            <v>40210</v>
          </cell>
          <cell r="AO323">
            <v>120.5</v>
          </cell>
          <cell r="AP323">
            <v>3.3820000000000001</v>
          </cell>
          <cell r="AQ323">
            <v>3.3820000000000001</v>
          </cell>
          <cell r="AU323">
            <v>40210</v>
          </cell>
          <cell r="AV323">
            <v>117.5</v>
          </cell>
          <cell r="AW323">
            <v>4.2430000000000003</v>
          </cell>
          <cell r="AX323">
            <v>4.2430000000000003</v>
          </cell>
          <cell r="AY323">
            <v>40210</v>
          </cell>
          <cell r="AZ323">
            <v>123.34699999999999</v>
          </cell>
          <cell r="BA323">
            <v>6.899</v>
          </cell>
          <cell r="BB323">
            <v>6.9109999999999996</v>
          </cell>
          <cell r="BC323">
            <v>40210</v>
          </cell>
          <cell r="BD323">
            <v>98.825000000000003</v>
          </cell>
          <cell r="BE323">
            <v>2.2640000000000002</v>
          </cell>
          <cell r="BF323">
            <v>2.2640000000000002</v>
          </cell>
          <cell r="BG323">
            <v>40210</v>
          </cell>
          <cell r="BH323">
            <v>114.643</v>
          </cell>
          <cell r="BI323">
            <v>5.7880000000000003</v>
          </cell>
          <cell r="BJ323">
            <v>5.88</v>
          </cell>
          <cell r="BO323">
            <v>40210</v>
          </cell>
          <cell r="BP323">
            <v>121.28</v>
          </cell>
          <cell r="BQ323">
            <v>4.8840000000000003</v>
          </cell>
          <cell r="BR323">
            <v>4.8840000000000003</v>
          </cell>
          <cell r="BS323">
            <v>40210</v>
          </cell>
          <cell r="BT323">
            <v>111.75</v>
          </cell>
          <cell r="BU323">
            <v>5.3360000000000003</v>
          </cell>
          <cell r="BV323">
            <v>5.3360000000000003</v>
          </cell>
          <cell r="BW323">
            <v>40210</v>
          </cell>
          <cell r="BX323">
            <v>141.25</v>
          </cell>
          <cell r="BY323">
            <v>6.181</v>
          </cell>
          <cell r="BZ323">
            <v>6.181</v>
          </cell>
          <cell r="CA323">
            <v>40210</v>
          </cell>
          <cell r="CB323">
            <v>115.771</v>
          </cell>
          <cell r="CC323">
            <v>6.4210000000000003</v>
          </cell>
          <cell r="CD323">
            <v>6.4210000000000003</v>
          </cell>
          <cell r="CE323">
            <v>40210</v>
          </cell>
          <cell r="CF323">
            <v>114.92</v>
          </cell>
          <cell r="CG323">
            <v>6.8739999999999997</v>
          </cell>
          <cell r="CH323">
            <v>6.8929999999999998</v>
          </cell>
          <cell r="CI323">
            <v>40210</v>
          </cell>
          <cell r="CJ323">
            <v>92.790999999999997</v>
          </cell>
          <cell r="CK323">
            <v>10.768000000000001</v>
          </cell>
          <cell r="CL323">
            <v>10.801</v>
          </cell>
          <cell r="CM323">
            <v>40210</v>
          </cell>
          <cell r="CN323">
            <v>163.36600000000001</v>
          </cell>
          <cell r="CO323">
            <v>6.0430000000000001</v>
          </cell>
          <cell r="CP323">
            <v>6.0430000000000001</v>
          </cell>
          <cell r="CQ323">
            <v>40210</v>
          </cell>
          <cell r="CR323">
            <v>137</v>
          </cell>
          <cell r="CS323">
            <v>7.0890000000000004</v>
          </cell>
          <cell r="CT323">
            <v>7.0890000000000004</v>
          </cell>
          <cell r="CU323">
            <v>40210</v>
          </cell>
          <cell r="CV323">
            <v>106.15300000000001</v>
          </cell>
          <cell r="CW323">
            <v>6.8739999999999997</v>
          </cell>
          <cell r="CX323">
            <v>6.8929999999999998</v>
          </cell>
          <cell r="CY323">
            <v>40210</v>
          </cell>
          <cell r="CZ323">
            <v>111.5</v>
          </cell>
          <cell r="DA323">
            <v>5.7370000000000001</v>
          </cell>
          <cell r="DB323">
            <v>5.7370000000000001</v>
          </cell>
        </row>
        <row r="324">
          <cell r="D324">
            <v>40211</v>
          </cell>
          <cell r="E324" t="str">
            <v>#N/A N.A.</v>
          </cell>
          <cell r="F324" t="str">
            <v>#N/A N.A.</v>
          </cell>
          <cell r="G324" t="str">
            <v>#N/A N.A.</v>
          </cell>
          <cell r="H324">
            <v>40211</v>
          </cell>
          <cell r="I324" t="str">
            <v>#N/A N.A.</v>
          </cell>
          <cell r="J324" t="str">
            <v>#N/A N.A.</v>
          </cell>
          <cell r="K324" t="str">
            <v>#N/A N.A.</v>
          </cell>
          <cell r="L324">
            <v>40211</v>
          </cell>
          <cell r="M324" t="str">
            <v>#N/A N.A.</v>
          </cell>
          <cell r="N324" t="str">
            <v>#N/A N.A.</v>
          </cell>
          <cell r="O324" t="str">
            <v>#N/A N.A.</v>
          </cell>
          <cell r="P324">
            <v>40211</v>
          </cell>
          <cell r="Q324">
            <v>100.125</v>
          </cell>
          <cell r="R324">
            <v>-33.58</v>
          </cell>
          <cell r="S324">
            <v>52.280999999999999</v>
          </cell>
          <cell r="T324">
            <v>40211</v>
          </cell>
          <cell r="U324">
            <v>100.7222</v>
          </cell>
          <cell r="V324">
            <v>2.9130000000000003</v>
          </cell>
          <cell r="W324">
            <v>2.9630000000000001</v>
          </cell>
          <cell r="X324">
            <v>40211</v>
          </cell>
          <cell r="Y324">
            <v>103.75</v>
          </cell>
          <cell r="Z324">
            <v>1.659</v>
          </cell>
          <cell r="AA324">
            <v>1.659</v>
          </cell>
          <cell r="AB324">
            <v>40211</v>
          </cell>
          <cell r="AC324">
            <v>106.167</v>
          </cell>
          <cell r="AD324">
            <v>4.3129999999999997</v>
          </cell>
          <cell r="AE324">
            <v>4.4379999999999997</v>
          </cell>
          <cell r="AF324">
            <v>40211</v>
          </cell>
          <cell r="AG324">
            <v>111.333</v>
          </cell>
          <cell r="AH324">
            <v>2.5979999999999999</v>
          </cell>
          <cell r="AI324">
            <v>2.6859999999999999</v>
          </cell>
          <cell r="AJ324">
            <v>40211</v>
          </cell>
          <cell r="AK324">
            <v>114.25</v>
          </cell>
          <cell r="AL324">
            <v>2.5259999999999998</v>
          </cell>
          <cell r="AM324">
            <v>2.5259999999999998</v>
          </cell>
          <cell r="AN324">
            <v>40211</v>
          </cell>
          <cell r="AO324">
            <v>120</v>
          </cell>
          <cell r="AP324">
            <v>3.536</v>
          </cell>
          <cell r="AQ324">
            <v>3.536</v>
          </cell>
          <cell r="AU324">
            <v>40211</v>
          </cell>
          <cell r="AV324">
            <v>117.5</v>
          </cell>
          <cell r="AW324">
            <v>4.2409999999999997</v>
          </cell>
          <cell r="AX324">
            <v>4.2409999999999997</v>
          </cell>
          <cell r="AY324">
            <v>40211</v>
          </cell>
          <cell r="AZ324">
            <v>123.377</v>
          </cell>
          <cell r="BA324">
            <v>6.8920000000000003</v>
          </cell>
          <cell r="BB324">
            <v>6.9039999999999999</v>
          </cell>
          <cell r="BC324">
            <v>40211</v>
          </cell>
          <cell r="BD324">
            <v>99.5</v>
          </cell>
          <cell r="BE324">
            <v>2.1419999999999999</v>
          </cell>
          <cell r="BF324">
            <v>2.1419999999999999</v>
          </cell>
          <cell r="BG324">
            <v>40211</v>
          </cell>
          <cell r="BH324">
            <v>114.63500000000001</v>
          </cell>
          <cell r="BI324">
            <v>5.7889999999999997</v>
          </cell>
          <cell r="BJ324">
            <v>5.88</v>
          </cell>
          <cell r="BO324">
            <v>40211</v>
          </cell>
          <cell r="BP324">
            <v>121.227</v>
          </cell>
          <cell r="BQ324">
            <v>4.891</v>
          </cell>
          <cell r="BR324">
            <v>4.891</v>
          </cell>
          <cell r="BS324">
            <v>40211</v>
          </cell>
          <cell r="BT324">
            <v>111.25</v>
          </cell>
          <cell r="BU324">
            <v>5.4169999999999998</v>
          </cell>
          <cell r="BV324">
            <v>5.4169999999999998</v>
          </cell>
          <cell r="BW324">
            <v>40211</v>
          </cell>
          <cell r="BX324">
            <v>142</v>
          </cell>
          <cell r="BY324">
            <v>6.1</v>
          </cell>
          <cell r="BZ324">
            <v>6.1</v>
          </cell>
          <cell r="CA324">
            <v>40211</v>
          </cell>
          <cell r="CB324">
            <v>116.25</v>
          </cell>
          <cell r="CC324">
            <v>6.3739999999999997</v>
          </cell>
          <cell r="CD324">
            <v>6.3739999999999997</v>
          </cell>
          <cell r="CE324">
            <v>40211</v>
          </cell>
          <cell r="CF324">
            <v>114.666</v>
          </cell>
          <cell r="CG324">
            <v>6.8979999999999997</v>
          </cell>
          <cell r="CH324">
            <v>6.9160000000000004</v>
          </cell>
          <cell r="CI324">
            <v>40211</v>
          </cell>
          <cell r="CJ324">
            <v>92.790999999999997</v>
          </cell>
          <cell r="CK324">
            <v>10.768000000000001</v>
          </cell>
          <cell r="CL324">
            <v>10.801</v>
          </cell>
          <cell r="CM324">
            <v>40211</v>
          </cell>
          <cell r="CN324">
            <v>163.24700000000001</v>
          </cell>
          <cell r="CO324">
            <v>6.05</v>
          </cell>
          <cell r="CP324">
            <v>6.05</v>
          </cell>
          <cell r="CQ324">
            <v>40211</v>
          </cell>
          <cell r="CR324">
            <v>135.5</v>
          </cell>
          <cell r="CS324">
            <v>7.194</v>
          </cell>
          <cell r="CT324">
            <v>7.194</v>
          </cell>
          <cell r="CU324">
            <v>40211</v>
          </cell>
          <cell r="CV324">
            <v>105.776</v>
          </cell>
          <cell r="CW324">
            <v>6.9030000000000005</v>
          </cell>
          <cell r="CX324">
            <v>6.9269999999999996</v>
          </cell>
          <cell r="CY324">
            <v>40211</v>
          </cell>
          <cell r="CZ324">
            <v>111.25</v>
          </cell>
          <cell r="DA324">
            <v>5.77</v>
          </cell>
          <cell r="DB324">
            <v>5.77</v>
          </cell>
        </row>
        <row r="325">
          <cell r="D325">
            <v>40212</v>
          </cell>
          <cell r="E325" t="str">
            <v>#N/A N.A.</v>
          </cell>
          <cell r="F325" t="str">
            <v>#N/A N.A.</v>
          </cell>
          <cell r="G325" t="str">
            <v>#N/A N.A.</v>
          </cell>
          <cell r="H325">
            <v>40212</v>
          </cell>
          <cell r="I325" t="str">
            <v>#N/A N.A.</v>
          </cell>
          <cell r="J325" t="str">
            <v>#N/A N.A.</v>
          </cell>
          <cell r="K325" t="str">
            <v>#N/A N.A.</v>
          </cell>
          <cell r="L325">
            <v>40212</v>
          </cell>
          <cell r="M325" t="str">
            <v>#N/A N.A.</v>
          </cell>
          <cell r="N325" t="str">
            <v>#N/A N.A.</v>
          </cell>
          <cell r="O325" t="str">
            <v>#N/A N.A.</v>
          </cell>
          <cell r="P325">
            <v>40212</v>
          </cell>
          <cell r="Q325">
            <v>100.125</v>
          </cell>
          <cell r="R325">
            <v>-33.58</v>
          </cell>
          <cell r="S325">
            <v>52.280999999999999</v>
          </cell>
          <cell r="T325">
            <v>40212</v>
          </cell>
          <cell r="U325">
            <v>100.7222</v>
          </cell>
          <cell r="V325">
            <v>2.9130000000000003</v>
          </cell>
          <cell r="W325">
            <v>2.9630000000000001</v>
          </cell>
          <cell r="X325">
            <v>40212</v>
          </cell>
          <cell r="Y325">
            <v>103.75</v>
          </cell>
          <cell r="Z325">
            <v>1.4910000000000001</v>
          </cell>
          <cell r="AA325">
            <v>1.4910000000000001</v>
          </cell>
          <cell r="AB325">
            <v>40212</v>
          </cell>
          <cell r="AC325">
            <v>106.16800000000001</v>
          </cell>
          <cell r="AD325">
            <v>4.2770000000000001</v>
          </cell>
          <cell r="AE325">
            <v>4.383</v>
          </cell>
          <cell r="AF325">
            <v>40212</v>
          </cell>
          <cell r="AG325">
            <v>110.836</v>
          </cell>
          <cell r="AH325">
            <v>2.9020000000000001</v>
          </cell>
          <cell r="AI325">
            <v>2.992</v>
          </cell>
          <cell r="AJ325">
            <v>40212</v>
          </cell>
          <cell r="AK325">
            <v>113.85</v>
          </cell>
          <cell r="AL325">
            <v>2.6909999999999998</v>
          </cell>
          <cell r="AM325">
            <v>2.6909999999999998</v>
          </cell>
          <cell r="AN325">
            <v>40212</v>
          </cell>
          <cell r="AO325">
            <v>120</v>
          </cell>
          <cell r="AP325">
            <v>3.5190000000000001</v>
          </cell>
          <cell r="AQ325">
            <v>3.5190000000000001</v>
          </cell>
          <cell r="AU325">
            <v>40212</v>
          </cell>
          <cell r="AV325">
            <v>117.2</v>
          </cell>
          <cell r="AW325">
            <v>4.298</v>
          </cell>
          <cell r="AX325">
            <v>4.298</v>
          </cell>
          <cell r="AY325">
            <v>40212</v>
          </cell>
          <cell r="AZ325">
            <v>123.223</v>
          </cell>
          <cell r="BA325">
            <v>6.915</v>
          </cell>
          <cell r="BB325">
            <v>6.9269999999999996</v>
          </cell>
          <cell r="BC325">
            <v>40212</v>
          </cell>
          <cell r="BD325">
            <v>99.5</v>
          </cell>
          <cell r="BE325">
            <v>2.14</v>
          </cell>
          <cell r="BF325">
            <v>2.14</v>
          </cell>
          <cell r="BG325">
            <v>40212</v>
          </cell>
          <cell r="BH325">
            <v>114.11</v>
          </cell>
          <cell r="BI325">
            <v>5.8819999999999997</v>
          </cell>
          <cell r="BJ325">
            <v>5.9740000000000002</v>
          </cell>
          <cell r="BO325">
            <v>40212</v>
          </cell>
          <cell r="BP325">
            <v>121.126</v>
          </cell>
          <cell r="BQ325">
            <v>4.9030000000000005</v>
          </cell>
          <cell r="BR325">
            <v>4.9030000000000005</v>
          </cell>
          <cell r="BS325">
            <v>40212</v>
          </cell>
          <cell r="BT325">
            <v>111</v>
          </cell>
          <cell r="BU325">
            <v>5.4560000000000004</v>
          </cell>
          <cell r="BV325">
            <v>5.4560000000000004</v>
          </cell>
          <cell r="BW325">
            <v>40212</v>
          </cell>
          <cell r="BX325">
            <v>141.5</v>
          </cell>
          <cell r="BY325">
            <v>6.15</v>
          </cell>
          <cell r="BZ325">
            <v>6.15</v>
          </cell>
          <cell r="CA325">
            <v>40212</v>
          </cell>
          <cell r="CB325">
            <v>115.5</v>
          </cell>
          <cell r="CC325">
            <v>6.4470000000000001</v>
          </cell>
          <cell r="CD325">
            <v>6.4470000000000001</v>
          </cell>
          <cell r="CE325">
            <v>40212</v>
          </cell>
          <cell r="CF325">
            <v>114.77</v>
          </cell>
          <cell r="CG325">
            <v>6.8879999999999999</v>
          </cell>
          <cell r="CH325">
            <v>6.9059999999999997</v>
          </cell>
          <cell r="CI325">
            <v>40212</v>
          </cell>
          <cell r="CJ325">
            <v>92.790999999999997</v>
          </cell>
          <cell r="CK325">
            <v>10.769</v>
          </cell>
          <cell r="CL325">
            <v>10.801</v>
          </cell>
          <cell r="CM325">
            <v>40212</v>
          </cell>
          <cell r="CN325">
            <v>162.87299999999999</v>
          </cell>
          <cell r="CO325">
            <v>6.0730000000000004</v>
          </cell>
          <cell r="CP325">
            <v>6.0730000000000004</v>
          </cell>
          <cell r="CQ325">
            <v>40212</v>
          </cell>
          <cell r="CR325">
            <v>136</v>
          </cell>
          <cell r="CS325">
            <v>7.1580000000000004</v>
          </cell>
          <cell r="CT325">
            <v>7.1580000000000004</v>
          </cell>
          <cell r="CU325">
            <v>40212</v>
          </cell>
          <cell r="CV325">
            <v>105.521</v>
          </cell>
          <cell r="CW325">
            <v>6.923</v>
          </cell>
          <cell r="CX325">
            <v>6.9429999999999996</v>
          </cell>
          <cell r="CY325">
            <v>40212</v>
          </cell>
          <cell r="CZ325">
            <v>110.83499999999999</v>
          </cell>
          <cell r="DA325">
            <v>5.8239999999999998</v>
          </cell>
          <cell r="DB325">
            <v>5.8239999999999998</v>
          </cell>
        </row>
        <row r="326">
          <cell r="D326">
            <v>40213</v>
          </cell>
          <cell r="E326" t="str">
            <v>#N/A N.A.</v>
          </cell>
          <cell r="F326" t="str">
            <v>#N/A N.A.</v>
          </cell>
          <cell r="G326" t="str">
            <v>#N/A N.A.</v>
          </cell>
          <cell r="H326">
            <v>40213</v>
          </cell>
          <cell r="I326" t="str">
            <v>#N/A N.A.</v>
          </cell>
          <cell r="J326" t="str">
            <v>#N/A N.A.</v>
          </cell>
          <cell r="K326" t="str">
            <v>#N/A N.A.</v>
          </cell>
          <cell r="L326">
            <v>40213</v>
          </cell>
          <cell r="M326" t="str">
            <v>#N/A N.A.</v>
          </cell>
          <cell r="N326" t="str">
            <v>#N/A N.A.</v>
          </cell>
          <cell r="O326" t="str">
            <v>#N/A N.A.</v>
          </cell>
          <cell r="P326">
            <v>40213</v>
          </cell>
          <cell r="Q326">
            <v>100.125</v>
          </cell>
          <cell r="R326">
            <v>-33.58</v>
          </cell>
          <cell r="S326">
            <v>52.280999999999999</v>
          </cell>
          <cell r="T326">
            <v>40213</v>
          </cell>
          <cell r="U326">
            <v>100.7222</v>
          </cell>
          <cell r="V326">
            <v>2.9130000000000003</v>
          </cell>
          <cell r="W326">
            <v>2.9630000000000001</v>
          </cell>
          <cell r="X326">
            <v>40213</v>
          </cell>
          <cell r="Y326">
            <v>103.5</v>
          </cell>
          <cell r="Z326">
            <v>2.012</v>
          </cell>
          <cell r="AA326">
            <v>2.012</v>
          </cell>
          <cell r="AB326">
            <v>40213</v>
          </cell>
          <cell r="AC326">
            <v>106.167</v>
          </cell>
          <cell r="AD326">
            <v>4.2649999999999997</v>
          </cell>
          <cell r="AE326">
            <v>4.3710000000000004</v>
          </cell>
          <cell r="AF326">
            <v>40213</v>
          </cell>
          <cell r="AG326">
            <v>110.669</v>
          </cell>
          <cell r="AH326">
            <v>3.0059999999999998</v>
          </cell>
          <cell r="AI326">
            <v>3.0960000000000001</v>
          </cell>
          <cell r="AJ326">
            <v>40213</v>
          </cell>
          <cell r="AK326">
            <v>113.85</v>
          </cell>
          <cell r="AL326">
            <v>2.6819999999999999</v>
          </cell>
          <cell r="AM326">
            <v>2.6819999999999999</v>
          </cell>
          <cell r="AN326">
            <v>40213</v>
          </cell>
          <cell r="AO326">
            <v>120</v>
          </cell>
          <cell r="AP326">
            <v>3.5129999999999999</v>
          </cell>
          <cell r="AQ326">
            <v>3.5129999999999999</v>
          </cell>
          <cell r="AU326">
            <v>40213</v>
          </cell>
          <cell r="AV326">
            <v>116</v>
          </cell>
          <cell r="AW326">
            <v>4.548</v>
          </cell>
          <cell r="AX326">
            <v>4.548</v>
          </cell>
          <cell r="AY326">
            <v>40213</v>
          </cell>
          <cell r="AZ326">
            <v>123.21299999999999</v>
          </cell>
          <cell r="BA326">
            <v>6.915</v>
          </cell>
          <cell r="BB326">
            <v>6.9269999999999996</v>
          </cell>
          <cell r="BC326">
            <v>40213</v>
          </cell>
          <cell r="BD326">
            <v>98.25</v>
          </cell>
          <cell r="BE326">
            <v>2.37</v>
          </cell>
          <cell r="BF326">
            <v>2.37</v>
          </cell>
          <cell r="BG326">
            <v>40213</v>
          </cell>
          <cell r="BH326">
            <v>113.953</v>
          </cell>
          <cell r="BI326">
            <v>5.91</v>
          </cell>
          <cell r="BJ326">
            <v>6.0030000000000001</v>
          </cell>
          <cell r="BO326">
            <v>40213</v>
          </cell>
          <cell r="BP326">
            <v>120.66200000000001</v>
          </cell>
          <cell r="BQ326">
            <v>4.976</v>
          </cell>
          <cell r="BR326">
            <v>4.976</v>
          </cell>
          <cell r="BS326">
            <v>40213</v>
          </cell>
          <cell r="BT326">
            <v>110</v>
          </cell>
          <cell r="BU326">
            <v>5.62</v>
          </cell>
          <cell r="BV326">
            <v>5.62</v>
          </cell>
          <cell r="BW326">
            <v>40213</v>
          </cell>
          <cell r="BX326">
            <v>140.75</v>
          </cell>
          <cell r="BY326">
            <v>6.23</v>
          </cell>
          <cell r="BZ326">
            <v>6.23</v>
          </cell>
          <cell r="CA326">
            <v>40213</v>
          </cell>
          <cell r="CB326">
            <v>113.75</v>
          </cell>
          <cell r="CC326">
            <v>6.62</v>
          </cell>
          <cell r="CD326">
            <v>6.62</v>
          </cell>
          <cell r="CE326">
            <v>40213</v>
          </cell>
          <cell r="CF326">
            <v>112.74</v>
          </cell>
          <cell r="CG326">
            <v>7.0750000000000002</v>
          </cell>
          <cell r="CH326">
            <v>7.0990000000000002</v>
          </cell>
          <cell r="CI326">
            <v>40213</v>
          </cell>
          <cell r="CJ326">
            <v>92.790999999999997</v>
          </cell>
          <cell r="CK326">
            <v>10.769</v>
          </cell>
          <cell r="CL326">
            <v>10.802</v>
          </cell>
          <cell r="CM326">
            <v>40213</v>
          </cell>
          <cell r="CN326">
            <v>161.36799999999999</v>
          </cell>
          <cell r="CO326">
            <v>6.17</v>
          </cell>
          <cell r="CP326">
            <v>6.17</v>
          </cell>
          <cell r="CQ326">
            <v>40213</v>
          </cell>
          <cell r="CR326">
            <v>134</v>
          </cell>
          <cell r="CS326">
            <v>7.3</v>
          </cell>
          <cell r="CT326">
            <v>7.3</v>
          </cell>
          <cell r="CU326">
            <v>40213</v>
          </cell>
          <cell r="CV326">
            <v>104.038</v>
          </cell>
          <cell r="CW326">
            <v>7.04</v>
          </cell>
          <cell r="CX326">
            <v>7.06</v>
          </cell>
          <cell r="CY326">
            <v>40213</v>
          </cell>
          <cell r="CZ326">
            <v>110</v>
          </cell>
          <cell r="DA326">
            <v>5.9370000000000003</v>
          </cell>
          <cell r="DB326">
            <v>5.9370000000000003</v>
          </cell>
        </row>
        <row r="327">
          <cell r="D327">
            <v>40214</v>
          </cell>
          <cell r="E327" t="str">
            <v>#N/A N.A.</v>
          </cell>
          <cell r="F327" t="str">
            <v>#N/A N.A.</v>
          </cell>
          <cell r="G327" t="str">
            <v>#N/A N.A.</v>
          </cell>
          <cell r="H327">
            <v>40214</v>
          </cell>
          <cell r="I327" t="str">
            <v>#N/A N.A.</v>
          </cell>
          <cell r="J327" t="str">
            <v>#N/A N.A.</v>
          </cell>
          <cell r="K327" t="str">
            <v>#N/A N.A.</v>
          </cell>
          <cell r="L327">
            <v>40214</v>
          </cell>
          <cell r="M327" t="str">
            <v>#N/A N.A.</v>
          </cell>
          <cell r="N327" t="str">
            <v>#N/A N.A.</v>
          </cell>
          <cell r="O327" t="str">
            <v>#N/A N.A.</v>
          </cell>
          <cell r="P327">
            <v>40214</v>
          </cell>
          <cell r="Q327">
            <v>100.125</v>
          </cell>
          <cell r="R327">
            <v>-33.58</v>
          </cell>
          <cell r="S327">
            <v>52.280999999999999</v>
          </cell>
          <cell r="T327">
            <v>40214</v>
          </cell>
          <cell r="U327">
            <v>100.7222</v>
          </cell>
          <cell r="V327">
            <v>2.9130000000000003</v>
          </cell>
          <cell r="W327">
            <v>2.9630000000000001</v>
          </cell>
          <cell r="X327">
            <v>40214</v>
          </cell>
          <cell r="Y327">
            <v>103.5</v>
          </cell>
          <cell r="Z327">
            <v>1.9569999999999999</v>
          </cell>
          <cell r="AA327">
            <v>1.9569999999999999</v>
          </cell>
          <cell r="AB327">
            <v>40214</v>
          </cell>
          <cell r="AC327">
            <v>106.167</v>
          </cell>
          <cell r="AD327">
            <v>4.2530000000000001</v>
          </cell>
          <cell r="AE327">
            <v>4.3600000000000003</v>
          </cell>
          <cell r="AF327">
            <v>40214</v>
          </cell>
          <cell r="AG327">
            <v>110.458</v>
          </cell>
          <cell r="AH327">
            <v>3.1429999999999998</v>
          </cell>
          <cell r="AI327">
            <v>3.266</v>
          </cell>
          <cell r="AJ327">
            <v>40214</v>
          </cell>
          <cell r="AK327">
            <v>114</v>
          </cell>
          <cell r="AL327">
            <v>2.5990000000000002</v>
          </cell>
          <cell r="AM327">
            <v>2.5990000000000002</v>
          </cell>
          <cell r="AN327">
            <v>40214</v>
          </cell>
          <cell r="AO327">
            <v>120</v>
          </cell>
          <cell r="AP327">
            <v>3.5070000000000001</v>
          </cell>
          <cell r="AQ327">
            <v>3.5070000000000001</v>
          </cell>
          <cell r="AU327">
            <v>40214</v>
          </cell>
          <cell r="AV327">
            <v>116.5</v>
          </cell>
          <cell r="AW327">
            <v>4.4409999999999998</v>
          </cell>
          <cell r="AX327">
            <v>4.4409999999999998</v>
          </cell>
          <cell r="AY327">
            <v>40214</v>
          </cell>
          <cell r="AZ327">
            <v>123.21299999999999</v>
          </cell>
          <cell r="BA327">
            <v>6.915</v>
          </cell>
          <cell r="BB327">
            <v>6.9269999999999996</v>
          </cell>
          <cell r="BC327">
            <v>40214</v>
          </cell>
          <cell r="BD327">
            <v>98.75</v>
          </cell>
          <cell r="BE327">
            <v>2.2789999999999999</v>
          </cell>
          <cell r="BF327">
            <v>2.2789999999999999</v>
          </cell>
          <cell r="BG327">
            <v>40214</v>
          </cell>
          <cell r="BH327">
            <v>113.693</v>
          </cell>
          <cell r="BI327">
            <v>5.9569999999999999</v>
          </cell>
          <cell r="BJ327">
            <v>6.05</v>
          </cell>
          <cell r="BO327">
            <v>40214</v>
          </cell>
          <cell r="BP327">
            <v>120.123</v>
          </cell>
          <cell r="BQ327">
            <v>5.0599999999999996</v>
          </cell>
          <cell r="BR327">
            <v>5.0599999999999996</v>
          </cell>
          <cell r="BS327">
            <v>40214</v>
          </cell>
          <cell r="BT327">
            <v>110.65</v>
          </cell>
          <cell r="BU327">
            <v>5.5120000000000005</v>
          </cell>
          <cell r="BV327">
            <v>5.5120000000000005</v>
          </cell>
          <cell r="BW327">
            <v>40214</v>
          </cell>
          <cell r="BX327">
            <v>140.25</v>
          </cell>
          <cell r="BY327">
            <v>6.2830000000000004</v>
          </cell>
          <cell r="BZ327">
            <v>6.2830000000000004</v>
          </cell>
          <cell r="CA327">
            <v>40214</v>
          </cell>
          <cell r="CB327">
            <v>113</v>
          </cell>
          <cell r="CC327">
            <v>6.6950000000000003</v>
          </cell>
          <cell r="CD327">
            <v>6.6950000000000003</v>
          </cell>
          <cell r="CE327">
            <v>40214</v>
          </cell>
          <cell r="CF327">
            <v>113.098</v>
          </cell>
          <cell r="CG327">
            <v>7.0419999999999998</v>
          </cell>
          <cell r="CH327">
            <v>7.08</v>
          </cell>
          <cell r="CI327">
            <v>40214</v>
          </cell>
          <cell r="CJ327">
            <v>92.790999999999997</v>
          </cell>
          <cell r="CK327">
            <v>10.769</v>
          </cell>
          <cell r="CL327">
            <v>10.802</v>
          </cell>
          <cell r="CM327">
            <v>40214</v>
          </cell>
          <cell r="CN327">
            <v>160.21100000000001</v>
          </cell>
          <cell r="CO327">
            <v>6.2450000000000001</v>
          </cell>
          <cell r="CP327">
            <v>6.2450000000000001</v>
          </cell>
          <cell r="CQ327">
            <v>40214</v>
          </cell>
          <cell r="CR327">
            <v>134</v>
          </cell>
          <cell r="CS327">
            <v>7.3</v>
          </cell>
          <cell r="CT327">
            <v>7.3</v>
          </cell>
          <cell r="CU327">
            <v>40214</v>
          </cell>
          <cell r="CV327">
            <v>103.837</v>
          </cell>
          <cell r="CW327">
            <v>7.0570000000000004</v>
          </cell>
          <cell r="CX327">
            <v>7.077</v>
          </cell>
          <cell r="CY327">
            <v>40214</v>
          </cell>
          <cell r="CZ327">
            <v>110.35</v>
          </cell>
          <cell r="DA327">
            <v>5.8890000000000002</v>
          </cell>
          <cell r="DB327">
            <v>5.8890000000000002</v>
          </cell>
        </row>
        <row r="328">
          <cell r="D328">
            <v>40215</v>
          </cell>
          <cell r="E328" t="str">
            <v>#N/A N.A.</v>
          </cell>
          <cell r="F328" t="str">
            <v>#N/A N.A.</v>
          </cell>
          <cell r="G328" t="str">
            <v>#N/A N.A.</v>
          </cell>
          <cell r="H328">
            <v>40215</v>
          </cell>
          <cell r="I328" t="str">
            <v>#N/A N.A.</v>
          </cell>
          <cell r="J328" t="str">
            <v>#N/A N.A.</v>
          </cell>
          <cell r="K328" t="str">
            <v>#N/A N.A.</v>
          </cell>
          <cell r="L328">
            <v>40215</v>
          </cell>
          <cell r="M328" t="str">
            <v>#N/A N.A.</v>
          </cell>
          <cell r="N328" t="str">
            <v>#N/A N.A.</v>
          </cell>
          <cell r="O328" t="str">
            <v>#N/A N.A.</v>
          </cell>
          <cell r="P328">
            <v>40215</v>
          </cell>
          <cell r="Q328">
            <v>100.125</v>
          </cell>
          <cell r="R328">
            <v>-33.58</v>
          </cell>
          <cell r="S328">
            <v>52.280999999999999</v>
          </cell>
          <cell r="T328">
            <v>40215</v>
          </cell>
          <cell r="U328">
            <v>100.7222</v>
          </cell>
          <cell r="V328">
            <v>2.9130000000000003</v>
          </cell>
          <cell r="W328">
            <v>2.9630000000000001</v>
          </cell>
          <cell r="X328">
            <v>40215</v>
          </cell>
          <cell r="Y328">
            <v>103.5</v>
          </cell>
          <cell r="Z328">
            <v>1.9569999999999999</v>
          </cell>
          <cell r="AA328">
            <v>1.9569999999999999</v>
          </cell>
          <cell r="AB328">
            <v>40215</v>
          </cell>
          <cell r="AC328">
            <v>106.167</v>
          </cell>
          <cell r="AD328">
            <v>4.2530000000000001</v>
          </cell>
          <cell r="AE328">
            <v>4.3600000000000003</v>
          </cell>
          <cell r="AF328">
            <v>40215</v>
          </cell>
          <cell r="AG328">
            <v>110.458</v>
          </cell>
          <cell r="AH328">
            <v>3.1429999999999998</v>
          </cell>
          <cell r="AI328">
            <v>3.266</v>
          </cell>
          <cell r="AJ328">
            <v>40215</v>
          </cell>
          <cell r="AK328">
            <v>114</v>
          </cell>
          <cell r="AL328">
            <v>2.5990000000000002</v>
          </cell>
          <cell r="AM328">
            <v>2.5990000000000002</v>
          </cell>
          <cell r="AN328">
            <v>40215</v>
          </cell>
          <cell r="AO328">
            <v>120</v>
          </cell>
          <cell r="AP328">
            <v>3.5070000000000001</v>
          </cell>
          <cell r="AQ328">
            <v>3.5070000000000001</v>
          </cell>
          <cell r="AU328">
            <v>40215</v>
          </cell>
          <cell r="AV328">
            <v>116.5</v>
          </cell>
          <cell r="AW328">
            <v>4.4409999999999998</v>
          </cell>
          <cell r="AX328">
            <v>4.4409999999999998</v>
          </cell>
          <cell r="AY328">
            <v>40215</v>
          </cell>
          <cell r="AZ328">
            <v>123.21299999999999</v>
          </cell>
          <cell r="BA328">
            <v>6.915</v>
          </cell>
          <cell r="BB328">
            <v>6.9269999999999996</v>
          </cell>
          <cell r="BC328">
            <v>40215</v>
          </cell>
          <cell r="BD328">
            <v>98.75</v>
          </cell>
          <cell r="BE328">
            <v>2.2789999999999999</v>
          </cell>
          <cell r="BF328">
            <v>2.2789999999999999</v>
          </cell>
          <cell r="BG328">
            <v>40215</v>
          </cell>
          <cell r="BH328">
            <v>113.693</v>
          </cell>
          <cell r="BI328">
            <v>5.9569999999999999</v>
          </cell>
          <cell r="BJ328">
            <v>6.05</v>
          </cell>
          <cell r="BO328">
            <v>40215</v>
          </cell>
          <cell r="BP328">
            <v>120.123</v>
          </cell>
          <cell r="BQ328">
            <v>5.0599999999999996</v>
          </cell>
          <cell r="BR328">
            <v>5.0599999999999996</v>
          </cell>
          <cell r="BS328">
            <v>40215</v>
          </cell>
          <cell r="BT328">
            <v>110.65</v>
          </cell>
          <cell r="BU328">
            <v>5.5120000000000005</v>
          </cell>
          <cell r="BV328">
            <v>5.5120000000000005</v>
          </cell>
          <cell r="BW328">
            <v>40215</v>
          </cell>
          <cell r="BX328">
            <v>140.25</v>
          </cell>
          <cell r="BY328">
            <v>6.2830000000000004</v>
          </cell>
          <cell r="BZ328">
            <v>6.2830000000000004</v>
          </cell>
          <cell r="CA328">
            <v>40215</v>
          </cell>
          <cell r="CB328">
            <v>113</v>
          </cell>
          <cell r="CC328">
            <v>6.6950000000000003</v>
          </cell>
          <cell r="CD328">
            <v>6.6950000000000003</v>
          </cell>
          <cell r="CE328">
            <v>40215</v>
          </cell>
          <cell r="CF328">
            <v>113.098</v>
          </cell>
          <cell r="CG328">
            <v>7.0419999999999998</v>
          </cell>
          <cell r="CH328">
            <v>7.08</v>
          </cell>
          <cell r="CI328">
            <v>40215</v>
          </cell>
          <cell r="CJ328">
            <v>92.790999999999997</v>
          </cell>
          <cell r="CK328">
            <v>10.769</v>
          </cell>
          <cell r="CL328">
            <v>10.802</v>
          </cell>
          <cell r="CM328">
            <v>40215</v>
          </cell>
          <cell r="CN328">
            <v>160.21100000000001</v>
          </cell>
          <cell r="CO328">
            <v>6.2450000000000001</v>
          </cell>
          <cell r="CP328">
            <v>6.2450000000000001</v>
          </cell>
          <cell r="CQ328">
            <v>40215</v>
          </cell>
          <cell r="CR328">
            <v>134</v>
          </cell>
          <cell r="CS328">
            <v>7.3</v>
          </cell>
          <cell r="CT328">
            <v>7.3</v>
          </cell>
          <cell r="CU328">
            <v>40215</v>
          </cell>
          <cell r="CV328">
            <v>103.837</v>
          </cell>
          <cell r="CW328">
            <v>7.0570000000000004</v>
          </cell>
          <cell r="CX328">
            <v>7.077</v>
          </cell>
          <cell r="CY328">
            <v>40215</v>
          </cell>
          <cell r="CZ328">
            <v>110.35</v>
          </cell>
          <cell r="DA328">
            <v>5.8890000000000002</v>
          </cell>
          <cell r="DB328">
            <v>5.8890000000000002</v>
          </cell>
        </row>
        <row r="329">
          <cell r="D329">
            <v>40216</v>
          </cell>
          <cell r="E329" t="str">
            <v>#N/A N.A.</v>
          </cell>
          <cell r="F329" t="str">
            <v>#N/A N.A.</v>
          </cell>
          <cell r="G329" t="str">
            <v>#N/A N.A.</v>
          </cell>
          <cell r="H329">
            <v>40216</v>
          </cell>
          <cell r="I329" t="str">
            <v>#N/A N.A.</v>
          </cell>
          <cell r="J329" t="str">
            <v>#N/A N.A.</v>
          </cell>
          <cell r="K329" t="str">
            <v>#N/A N.A.</v>
          </cell>
          <cell r="L329">
            <v>40216</v>
          </cell>
          <cell r="M329" t="str">
            <v>#N/A N.A.</v>
          </cell>
          <cell r="N329" t="str">
            <v>#N/A N.A.</v>
          </cell>
          <cell r="O329" t="str">
            <v>#N/A N.A.</v>
          </cell>
          <cell r="P329">
            <v>40216</v>
          </cell>
          <cell r="Q329">
            <v>100.125</v>
          </cell>
          <cell r="R329">
            <v>-33.58</v>
          </cell>
          <cell r="S329">
            <v>52.280999999999999</v>
          </cell>
          <cell r="T329">
            <v>40216</v>
          </cell>
          <cell r="U329">
            <v>100.7222</v>
          </cell>
          <cell r="V329">
            <v>2.9130000000000003</v>
          </cell>
          <cell r="W329">
            <v>2.9630000000000001</v>
          </cell>
          <cell r="X329">
            <v>40216</v>
          </cell>
          <cell r="Y329">
            <v>103.5</v>
          </cell>
          <cell r="Z329">
            <v>1.9569999999999999</v>
          </cell>
          <cell r="AA329">
            <v>1.9569999999999999</v>
          </cell>
          <cell r="AB329">
            <v>40216</v>
          </cell>
          <cell r="AC329">
            <v>106.167</v>
          </cell>
          <cell r="AD329">
            <v>4.2530000000000001</v>
          </cell>
          <cell r="AE329">
            <v>4.3600000000000003</v>
          </cell>
          <cell r="AF329">
            <v>40216</v>
          </cell>
          <cell r="AG329">
            <v>110.458</v>
          </cell>
          <cell r="AH329">
            <v>3.1429999999999998</v>
          </cell>
          <cell r="AI329">
            <v>3.266</v>
          </cell>
          <cell r="AJ329">
            <v>40216</v>
          </cell>
          <cell r="AK329">
            <v>114</v>
          </cell>
          <cell r="AL329">
            <v>2.5990000000000002</v>
          </cell>
          <cell r="AM329">
            <v>2.5990000000000002</v>
          </cell>
          <cell r="AN329">
            <v>40216</v>
          </cell>
          <cell r="AO329">
            <v>120</v>
          </cell>
          <cell r="AP329">
            <v>3.5070000000000001</v>
          </cell>
          <cell r="AQ329">
            <v>3.5070000000000001</v>
          </cell>
          <cell r="AU329">
            <v>40216</v>
          </cell>
          <cell r="AV329">
            <v>116.5</v>
          </cell>
          <cell r="AW329">
            <v>4.4409999999999998</v>
          </cell>
          <cell r="AX329">
            <v>4.4409999999999998</v>
          </cell>
          <cell r="AY329">
            <v>40216</v>
          </cell>
          <cell r="AZ329">
            <v>123.21299999999999</v>
          </cell>
          <cell r="BA329">
            <v>6.915</v>
          </cell>
          <cell r="BB329">
            <v>6.9269999999999996</v>
          </cell>
          <cell r="BC329">
            <v>40216</v>
          </cell>
          <cell r="BD329">
            <v>98.75</v>
          </cell>
          <cell r="BE329">
            <v>2.2789999999999999</v>
          </cell>
          <cell r="BF329">
            <v>2.2789999999999999</v>
          </cell>
          <cell r="BG329">
            <v>40216</v>
          </cell>
          <cell r="BH329">
            <v>113.693</v>
          </cell>
          <cell r="BI329">
            <v>5.9569999999999999</v>
          </cell>
          <cell r="BJ329">
            <v>6.05</v>
          </cell>
          <cell r="BO329">
            <v>40216</v>
          </cell>
          <cell r="BP329">
            <v>120.123</v>
          </cell>
          <cell r="BQ329">
            <v>5.0599999999999996</v>
          </cell>
          <cell r="BR329">
            <v>5.0599999999999996</v>
          </cell>
          <cell r="BS329">
            <v>40216</v>
          </cell>
          <cell r="BT329">
            <v>110.65</v>
          </cell>
          <cell r="BU329">
            <v>5.5120000000000005</v>
          </cell>
          <cell r="BV329">
            <v>5.5120000000000005</v>
          </cell>
          <cell r="BW329">
            <v>40216</v>
          </cell>
          <cell r="BX329">
            <v>140.25</v>
          </cell>
          <cell r="BY329">
            <v>6.2830000000000004</v>
          </cell>
          <cell r="BZ329">
            <v>6.2830000000000004</v>
          </cell>
          <cell r="CA329">
            <v>40216</v>
          </cell>
          <cell r="CB329">
            <v>113</v>
          </cell>
          <cell r="CC329">
            <v>6.6950000000000003</v>
          </cell>
          <cell r="CD329">
            <v>6.6950000000000003</v>
          </cell>
          <cell r="CE329">
            <v>40216</v>
          </cell>
          <cell r="CF329">
            <v>113.098</v>
          </cell>
          <cell r="CG329">
            <v>7.0419999999999998</v>
          </cell>
          <cell r="CH329">
            <v>7.08</v>
          </cell>
          <cell r="CI329">
            <v>40216</v>
          </cell>
          <cell r="CJ329">
            <v>92.790999999999997</v>
          </cell>
          <cell r="CK329">
            <v>10.769</v>
          </cell>
          <cell r="CL329">
            <v>10.802</v>
          </cell>
          <cell r="CM329">
            <v>40216</v>
          </cell>
          <cell r="CN329">
            <v>160.21100000000001</v>
          </cell>
          <cell r="CO329">
            <v>6.2450000000000001</v>
          </cell>
          <cell r="CP329">
            <v>6.2450000000000001</v>
          </cell>
          <cell r="CQ329">
            <v>40216</v>
          </cell>
          <cell r="CR329">
            <v>134</v>
          </cell>
          <cell r="CS329">
            <v>7.3</v>
          </cell>
          <cell r="CT329">
            <v>7.3</v>
          </cell>
          <cell r="CU329">
            <v>40216</v>
          </cell>
          <cell r="CV329">
            <v>103.837</v>
          </cell>
          <cell r="CW329">
            <v>7.0570000000000004</v>
          </cell>
          <cell r="CX329">
            <v>7.077</v>
          </cell>
          <cell r="CY329">
            <v>40216</v>
          </cell>
          <cell r="CZ329">
            <v>110.35</v>
          </cell>
          <cell r="DA329">
            <v>5.8890000000000002</v>
          </cell>
          <cell r="DB329">
            <v>5.8890000000000002</v>
          </cell>
        </row>
        <row r="330">
          <cell r="D330">
            <v>40217</v>
          </cell>
          <cell r="E330" t="str">
            <v>#N/A N.A.</v>
          </cell>
          <cell r="F330" t="str">
            <v>#N/A N.A.</v>
          </cell>
          <cell r="G330" t="str">
            <v>#N/A N.A.</v>
          </cell>
          <cell r="H330">
            <v>40217</v>
          </cell>
          <cell r="I330" t="str">
            <v>#N/A N.A.</v>
          </cell>
          <cell r="J330" t="str">
            <v>#N/A N.A.</v>
          </cell>
          <cell r="K330" t="str">
            <v>#N/A N.A.</v>
          </cell>
          <cell r="L330">
            <v>40217</v>
          </cell>
          <cell r="M330" t="str">
            <v>#N/A N.A.</v>
          </cell>
          <cell r="N330" t="str">
            <v>#N/A N.A.</v>
          </cell>
          <cell r="O330" t="str">
            <v>#N/A N.A.</v>
          </cell>
          <cell r="P330">
            <v>40217</v>
          </cell>
          <cell r="Q330">
            <v>100.125</v>
          </cell>
          <cell r="R330">
            <v>-33.58</v>
          </cell>
          <cell r="S330">
            <v>52.280999999999999</v>
          </cell>
          <cell r="T330">
            <v>40217</v>
          </cell>
          <cell r="U330">
            <v>100.7222</v>
          </cell>
          <cell r="V330">
            <v>2.9130000000000003</v>
          </cell>
          <cell r="W330">
            <v>2.9630000000000001</v>
          </cell>
          <cell r="X330">
            <v>40217</v>
          </cell>
          <cell r="Y330">
            <v>103.5</v>
          </cell>
          <cell r="Z330">
            <v>1.9020000000000001</v>
          </cell>
          <cell r="AA330">
            <v>1.9020000000000001</v>
          </cell>
          <cell r="AB330">
            <v>40217</v>
          </cell>
          <cell r="AC330">
            <v>106.28</v>
          </cell>
          <cell r="AD330">
            <v>4.1449999999999996</v>
          </cell>
          <cell r="AE330">
            <v>4.2510000000000003</v>
          </cell>
          <cell r="AF330">
            <v>40217</v>
          </cell>
          <cell r="AG330">
            <v>110.496</v>
          </cell>
          <cell r="AH330">
            <v>3.1</v>
          </cell>
          <cell r="AI330">
            <v>3.1909999999999998</v>
          </cell>
          <cell r="AJ330">
            <v>40217</v>
          </cell>
          <cell r="AK330">
            <v>113.75</v>
          </cell>
          <cell r="AL330">
            <v>2.7109999999999999</v>
          </cell>
          <cell r="AM330">
            <v>2.7109999999999999</v>
          </cell>
          <cell r="AN330">
            <v>40217</v>
          </cell>
          <cell r="AO330">
            <v>119.75</v>
          </cell>
          <cell r="AP330">
            <v>3.5819999999999999</v>
          </cell>
          <cell r="AQ330">
            <v>3.5819999999999999</v>
          </cell>
          <cell r="AU330">
            <v>40217</v>
          </cell>
          <cell r="AV330">
            <v>116.25</v>
          </cell>
          <cell r="AW330">
            <v>4.492</v>
          </cell>
          <cell r="AX330">
            <v>4.492</v>
          </cell>
          <cell r="AY330">
            <v>40217</v>
          </cell>
          <cell r="AZ330">
            <v>123.21299999999999</v>
          </cell>
          <cell r="BA330">
            <v>6.915</v>
          </cell>
          <cell r="BB330">
            <v>6.9269999999999996</v>
          </cell>
          <cell r="BC330">
            <v>40217</v>
          </cell>
          <cell r="BD330">
            <v>98.5</v>
          </cell>
          <cell r="BE330">
            <v>2.3250000000000002</v>
          </cell>
          <cell r="BF330">
            <v>2.3250000000000002</v>
          </cell>
          <cell r="BG330">
            <v>40217</v>
          </cell>
          <cell r="BH330">
            <v>113.08799999999999</v>
          </cell>
          <cell r="BI330">
            <v>6.069</v>
          </cell>
          <cell r="BJ330">
            <v>6.1619999999999999</v>
          </cell>
          <cell r="BO330">
            <v>40217</v>
          </cell>
          <cell r="BP330">
            <v>119.938</v>
          </cell>
          <cell r="BQ330">
            <v>5.0890000000000004</v>
          </cell>
          <cell r="BR330">
            <v>5.0890000000000004</v>
          </cell>
          <cell r="BS330">
            <v>40217</v>
          </cell>
          <cell r="BT330">
            <v>110</v>
          </cell>
          <cell r="BU330">
            <v>5.6189999999999998</v>
          </cell>
          <cell r="BV330">
            <v>5.6189999999999998</v>
          </cell>
          <cell r="BW330">
            <v>40217</v>
          </cell>
          <cell r="BX330">
            <v>140.25</v>
          </cell>
          <cell r="BY330">
            <v>6.2830000000000004</v>
          </cell>
          <cell r="BZ330">
            <v>6.2830000000000004</v>
          </cell>
          <cell r="CA330">
            <v>40217</v>
          </cell>
          <cell r="CB330">
            <v>113.5</v>
          </cell>
          <cell r="CC330">
            <v>6.6449999999999996</v>
          </cell>
          <cell r="CD330">
            <v>6.6449999999999996</v>
          </cell>
          <cell r="CE330">
            <v>40217</v>
          </cell>
          <cell r="CF330">
            <v>113.11199999999999</v>
          </cell>
          <cell r="CG330">
            <v>7.04</v>
          </cell>
          <cell r="CH330">
            <v>7.0640000000000001</v>
          </cell>
          <cell r="CI330">
            <v>40217</v>
          </cell>
          <cell r="CJ330">
            <v>92.790999999999997</v>
          </cell>
          <cell r="CK330">
            <v>10.769</v>
          </cell>
          <cell r="CL330">
            <v>10.802</v>
          </cell>
          <cell r="CM330">
            <v>40217</v>
          </cell>
          <cell r="CN330">
            <v>159.82900000000001</v>
          </cell>
          <cell r="CO330">
            <v>6.27</v>
          </cell>
          <cell r="CP330">
            <v>6.27</v>
          </cell>
          <cell r="CQ330">
            <v>40217</v>
          </cell>
          <cell r="CR330">
            <v>132</v>
          </cell>
          <cell r="CS330">
            <v>7.4450000000000003</v>
          </cell>
          <cell r="CT330">
            <v>7.4450000000000003</v>
          </cell>
          <cell r="CU330">
            <v>40217</v>
          </cell>
          <cell r="CV330">
            <v>103.846</v>
          </cell>
          <cell r="CW330">
            <v>7.056</v>
          </cell>
          <cell r="CX330">
            <v>7.0759999999999996</v>
          </cell>
          <cell r="CY330">
            <v>40217</v>
          </cell>
          <cell r="CZ330">
            <v>109.895</v>
          </cell>
          <cell r="DA330">
            <v>5.95</v>
          </cell>
          <cell r="DB330">
            <v>5.95</v>
          </cell>
        </row>
        <row r="331">
          <cell r="D331">
            <v>40218</v>
          </cell>
          <cell r="E331" t="str">
            <v>#N/A N.A.</v>
          </cell>
          <cell r="F331" t="str">
            <v>#N/A N.A.</v>
          </cell>
          <cell r="G331" t="str">
            <v>#N/A N.A.</v>
          </cell>
          <cell r="H331">
            <v>40218</v>
          </cell>
          <cell r="I331" t="str">
            <v>#N/A N.A.</v>
          </cell>
          <cell r="J331" t="str">
            <v>#N/A N.A.</v>
          </cell>
          <cell r="K331" t="str">
            <v>#N/A N.A.</v>
          </cell>
          <cell r="L331">
            <v>40218</v>
          </cell>
          <cell r="M331" t="str">
            <v>#N/A N.A.</v>
          </cell>
          <cell r="N331" t="str">
            <v>#N/A N.A.</v>
          </cell>
          <cell r="O331" t="str">
            <v>#N/A N.A.</v>
          </cell>
          <cell r="P331">
            <v>40218</v>
          </cell>
          <cell r="Q331">
            <v>100.125</v>
          </cell>
          <cell r="R331">
            <v>-33.58</v>
          </cell>
          <cell r="S331">
            <v>52.280999999999999</v>
          </cell>
          <cell r="T331">
            <v>40218</v>
          </cell>
          <cell r="U331">
            <v>100.7222</v>
          </cell>
          <cell r="V331">
            <v>2.9130000000000003</v>
          </cell>
          <cell r="W331">
            <v>2.9630000000000001</v>
          </cell>
          <cell r="X331">
            <v>40218</v>
          </cell>
          <cell r="Y331">
            <v>103.5</v>
          </cell>
          <cell r="Z331">
            <v>1.8460000000000001</v>
          </cell>
          <cell r="AA331">
            <v>1.8460000000000001</v>
          </cell>
          <cell r="AB331">
            <v>40218</v>
          </cell>
          <cell r="AC331">
            <v>106.15</v>
          </cell>
          <cell r="AD331">
            <v>4.2430000000000003</v>
          </cell>
          <cell r="AE331">
            <v>4.3499999999999996</v>
          </cell>
          <cell r="AF331">
            <v>40218</v>
          </cell>
          <cell r="AG331">
            <v>110.363</v>
          </cell>
          <cell r="AH331">
            <v>3.181</v>
          </cell>
          <cell r="AI331">
            <v>3.2720000000000002</v>
          </cell>
          <cell r="AJ331">
            <v>40218</v>
          </cell>
          <cell r="AK331">
            <v>114.5</v>
          </cell>
          <cell r="AL331">
            <v>2.3380000000000001</v>
          </cell>
          <cell r="AM331">
            <v>2.3380000000000001</v>
          </cell>
          <cell r="AN331">
            <v>40218</v>
          </cell>
          <cell r="AO331">
            <v>119.75</v>
          </cell>
          <cell r="AP331">
            <v>3.5760000000000001</v>
          </cell>
          <cell r="AQ331">
            <v>3.5760000000000001</v>
          </cell>
          <cell r="AU331">
            <v>40218</v>
          </cell>
          <cell r="AV331">
            <v>116.75</v>
          </cell>
          <cell r="AW331">
            <v>4.3840000000000003</v>
          </cell>
          <cell r="AX331">
            <v>4.3840000000000003</v>
          </cell>
          <cell r="AY331">
            <v>40218</v>
          </cell>
          <cell r="AZ331">
            <v>123.21299999999999</v>
          </cell>
          <cell r="BA331">
            <v>6.915</v>
          </cell>
          <cell r="BB331">
            <v>6.9269999999999996</v>
          </cell>
          <cell r="BC331">
            <v>40218</v>
          </cell>
          <cell r="BD331">
            <v>99.25</v>
          </cell>
          <cell r="BE331">
            <v>2.1869999999999998</v>
          </cell>
          <cell r="BF331">
            <v>2.1869999999999998</v>
          </cell>
          <cell r="BG331">
            <v>40218</v>
          </cell>
          <cell r="BH331">
            <v>113.185</v>
          </cell>
          <cell r="BI331">
            <v>6.05</v>
          </cell>
          <cell r="BJ331">
            <v>6.1429999999999998</v>
          </cell>
          <cell r="BO331">
            <v>40218</v>
          </cell>
          <cell r="BP331">
            <v>120.255</v>
          </cell>
          <cell r="BQ331">
            <v>5.0369999999999999</v>
          </cell>
          <cell r="BR331">
            <v>5.0369999999999999</v>
          </cell>
          <cell r="BS331">
            <v>40218</v>
          </cell>
          <cell r="BT331">
            <v>110.85</v>
          </cell>
          <cell r="BU331">
            <v>5.4779999999999998</v>
          </cell>
          <cell r="BV331">
            <v>5.4779999999999998</v>
          </cell>
          <cell r="BW331">
            <v>40218</v>
          </cell>
          <cell r="BX331">
            <v>141</v>
          </cell>
          <cell r="BY331">
            <v>6.2009999999999996</v>
          </cell>
          <cell r="BZ331">
            <v>6.2009999999999996</v>
          </cell>
          <cell r="CA331">
            <v>40218</v>
          </cell>
          <cell r="CB331">
            <v>114.5</v>
          </cell>
          <cell r="CC331">
            <v>6.5449999999999999</v>
          </cell>
          <cell r="CD331">
            <v>6.5449999999999999</v>
          </cell>
          <cell r="CE331">
            <v>40218</v>
          </cell>
          <cell r="CF331">
            <v>113.881</v>
          </cell>
          <cell r="CG331">
            <v>6.9690000000000003</v>
          </cell>
          <cell r="CH331">
            <v>6.992</v>
          </cell>
          <cell r="CI331">
            <v>40218</v>
          </cell>
          <cell r="CJ331">
            <v>92.790999999999997</v>
          </cell>
          <cell r="CK331">
            <v>10.769</v>
          </cell>
          <cell r="CL331">
            <v>10.802</v>
          </cell>
          <cell r="CM331">
            <v>40218</v>
          </cell>
          <cell r="CN331">
            <v>160.642</v>
          </cell>
          <cell r="CO331">
            <v>6.2160000000000002</v>
          </cell>
          <cell r="CP331">
            <v>6.2160000000000002</v>
          </cell>
          <cell r="CQ331">
            <v>40218</v>
          </cell>
          <cell r="CR331">
            <v>135.5</v>
          </cell>
          <cell r="CS331">
            <v>7.1929999999999996</v>
          </cell>
          <cell r="CT331">
            <v>7.1929999999999996</v>
          </cell>
          <cell r="CU331">
            <v>40218</v>
          </cell>
          <cell r="CV331">
            <v>104.965</v>
          </cell>
          <cell r="CW331">
            <v>6.9669999999999996</v>
          </cell>
          <cell r="CX331">
            <v>6.9770000000000003</v>
          </cell>
          <cell r="CY331">
            <v>40218</v>
          </cell>
          <cell r="CZ331">
            <v>111.15</v>
          </cell>
          <cell r="DA331">
            <v>5.7809999999999997</v>
          </cell>
          <cell r="DB331">
            <v>5.7809999999999997</v>
          </cell>
        </row>
        <row r="332">
          <cell r="D332">
            <v>40219</v>
          </cell>
          <cell r="E332" t="str">
            <v>#N/A N.A.</v>
          </cell>
          <cell r="F332" t="str">
            <v>#N/A N.A.</v>
          </cell>
          <cell r="G332" t="str">
            <v>#N/A N.A.</v>
          </cell>
          <cell r="H332">
            <v>40219</v>
          </cell>
          <cell r="I332" t="str">
            <v>#N/A N.A.</v>
          </cell>
          <cell r="J332" t="str">
            <v>#N/A N.A.</v>
          </cell>
          <cell r="K332" t="str">
            <v>#N/A N.A.</v>
          </cell>
          <cell r="L332">
            <v>40219</v>
          </cell>
          <cell r="M332" t="str">
            <v>#N/A N.A.</v>
          </cell>
          <cell r="N332" t="str">
            <v>#N/A N.A.</v>
          </cell>
          <cell r="O332" t="str">
            <v>#N/A N.A.</v>
          </cell>
          <cell r="P332">
            <v>40219</v>
          </cell>
          <cell r="Q332">
            <v>100.125</v>
          </cell>
          <cell r="R332">
            <v>-33.58</v>
          </cell>
          <cell r="S332">
            <v>52.280999999999999</v>
          </cell>
          <cell r="T332">
            <v>40219</v>
          </cell>
          <cell r="U332">
            <v>100.4126</v>
          </cell>
          <cell r="V332">
            <v>0.89</v>
          </cell>
          <cell r="W332">
            <v>2.35</v>
          </cell>
          <cell r="X332">
            <v>40219</v>
          </cell>
          <cell r="Y332">
            <v>103.5</v>
          </cell>
          <cell r="Z332">
            <v>1.615</v>
          </cell>
          <cell r="AA332">
            <v>1.615</v>
          </cell>
          <cell r="AB332">
            <v>40219</v>
          </cell>
          <cell r="AC332">
            <v>106.02500000000001</v>
          </cell>
          <cell r="AD332">
            <v>4.3019999999999996</v>
          </cell>
          <cell r="AE332">
            <v>4.4089999999999998</v>
          </cell>
          <cell r="AF332">
            <v>40219</v>
          </cell>
          <cell r="AG332">
            <v>110.60899999999999</v>
          </cell>
          <cell r="AH332">
            <v>2.9539999999999997</v>
          </cell>
          <cell r="AI332">
            <v>3.0449999999999999</v>
          </cell>
          <cell r="AJ332">
            <v>40219</v>
          </cell>
          <cell r="AK332">
            <v>113.85</v>
          </cell>
          <cell r="AL332">
            <v>2.6150000000000002</v>
          </cell>
          <cell r="AM332">
            <v>2.6150000000000002</v>
          </cell>
          <cell r="AN332">
            <v>40219</v>
          </cell>
          <cell r="AO332">
            <v>120.3</v>
          </cell>
          <cell r="AP332">
            <v>3.3740000000000001</v>
          </cell>
          <cell r="AQ332">
            <v>3.3740000000000001</v>
          </cell>
          <cell r="AU332">
            <v>40219</v>
          </cell>
          <cell r="AV332">
            <v>116.95</v>
          </cell>
          <cell r="AW332">
            <v>4.335</v>
          </cell>
          <cell r="AX332">
            <v>4.335</v>
          </cell>
          <cell r="AY332">
            <v>40219</v>
          </cell>
          <cell r="AZ332">
            <v>123.203</v>
          </cell>
          <cell r="BA332">
            <v>6.9059999999999997</v>
          </cell>
          <cell r="BB332">
            <v>6.9180000000000001</v>
          </cell>
          <cell r="BC332">
            <v>40219</v>
          </cell>
          <cell r="BD332">
            <v>99</v>
          </cell>
          <cell r="BE332">
            <v>2.234</v>
          </cell>
          <cell r="BF332">
            <v>2.234</v>
          </cell>
          <cell r="BG332">
            <v>40219</v>
          </cell>
          <cell r="BH332">
            <v>113.208</v>
          </cell>
          <cell r="BI332">
            <v>6.0419999999999998</v>
          </cell>
          <cell r="BJ332">
            <v>6.1349999999999998</v>
          </cell>
          <cell r="BO332">
            <v>40219</v>
          </cell>
          <cell r="BP332">
            <v>120.642</v>
          </cell>
          <cell r="BQ332">
            <v>4.9710000000000001</v>
          </cell>
          <cell r="BR332">
            <v>4.9710000000000001</v>
          </cell>
          <cell r="BS332">
            <v>40219</v>
          </cell>
          <cell r="BT332">
            <v>111</v>
          </cell>
          <cell r="BU332">
            <v>5.4509999999999996</v>
          </cell>
          <cell r="BV332">
            <v>5.4509999999999996</v>
          </cell>
          <cell r="BW332">
            <v>40219</v>
          </cell>
          <cell r="BX332">
            <v>141</v>
          </cell>
          <cell r="BY332">
            <v>6.1970000000000001</v>
          </cell>
          <cell r="BZ332">
            <v>6.1970000000000001</v>
          </cell>
          <cell r="CA332">
            <v>40219</v>
          </cell>
          <cell r="CB332">
            <v>114.75</v>
          </cell>
          <cell r="CC332">
            <v>6.5190000000000001</v>
          </cell>
          <cell r="CD332">
            <v>6.5190000000000001</v>
          </cell>
          <cell r="CE332">
            <v>40219</v>
          </cell>
          <cell r="CF332">
            <v>114.05</v>
          </cell>
          <cell r="CG332">
            <v>6.9530000000000003</v>
          </cell>
          <cell r="CH332">
            <v>6.9619999999999997</v>
          </cell>
          <cell r="CI332">
            <v>40219</v>
          </cell>
          <cell r="CJ332">
            <v>92.790999999999997</v>
          </cell>
          <cell r="CK332">
            <v>10.769</v>
          </cell>
          <cell r="CL332">
            <v>10.802</v>
          </cell>
          <cell r="CM332">
            <v>40219</v>
          </cell>
          <cell r="CN332">
            <v>161.78899999999999</v>
          </cell>
          <cell r="CO332">
            <v>6.14</v>
          </cell>
          <cell r="CP332">
            <v>6.14</v>
          </cell>
          <cell r="CQ332">
            <v>40219</v>
          </cell>
          <cell r="CR332">
            <v>135.75</v>
          </cell>
          <cell r="CS332">
            <v>7.1749999999999998</v>
          </cell>
          <cell r="CT332">
            <v>7.1749999999999998</v>
          </cell>
          <cell r="CU332">
            <v>40219</v>
          </cell>
          <cell r="CV332">
            <v>106.001</v>
          </cell>
          <cell r="CW332">
            <v>6.8860000000000001</v>
          </cell>
          <cell r="CX332">
            <v>6.9</v>
          </cell>
          <cell r="CY332">
            <v>40219</v>
          </cell>
          <cell r="CZ332">
            <v>110.25</v>
          </cell>
          <cell r="DA332">
            <v>5.9009999999999998</v>
          </cell>
          <cell r="DB332">
            <v>5.9009999999999998</v>
          </cell>
        </row>
        <row r="333">
          <cell r="D333">
            <v>40220</v>
          </cell>
          <cell r="E333" t="str">
            <v>#N/A N.A.</v>
          </cell>
          <cell r="F333" t="str">
            <v>#N/A N.A.</v>
          </cell>
          <cell r="G333" t="str">
            <v>#N/A N.A.</v>
          </cell>
          <cell r="H333">
            <v>40220</v>
          </cell>
          <cell r="I333" t="str">
            <v>#N/A N.A.</v>
          </cell>
          <cell r="J333" t="str">
            <v>#N/A N.A.</v>
          </cell>
          <cell r="K333" t="str">
            <v>#N/A N.A.</v>
          </cell>
          <cell r="L333">
            <v>40220</v>
          </cell>
          <cell r="M333" t="str">
            <v>#N/A N.A.</v>
          </cell>
          <cell r="N333" t="str">
            <v>#N/A N.A.</v>
          </cell>
          <cell r="O333" t="str">
            <v>#N/A N.A.</v>
          </cell>
          <cell r="P333">
            <v>40220</v>
          </cell>
          <cell r="Q333">
            <v>100.125</v>
          </cell>
          <cell r="R333">
            <v>-33.58</v>
          </cell>
          <cell r="S333">
            <v>52.280999999999999</v>
          </cell>
          <cell r="T333">
            <v>40220</v>
          </cell>
          <cell r="U333">
            <v>100.4126</v>
          </cell>
          <cell r="V333">
            <v>0.89</v>
          </cell>
          <cell r="W333">
            <v>2.35</v>
          </cell>
          <cell r="X333">
            <v>40220</v>
          </cell>
          <cell r="Y333">
            <v>103.5</v>
          </cell>
          <cell r="Z333">
            <v>1.5549999999999999</v>
          </cell>
          <cell r="AA333">
            <v>1.5549999999999999</v>
          </cell>
          <cell r="AB333">
            <v>40220</v>
          </cell>
          <cell r="AC333">
            <v>106.02500000000001</v>
          </cell>
          <cell r="AD333">
            <v>4.2889999999999997</v>
          </cell>
          <cell r="AE333">
            <v>4.3979999999999997</v>
          </cell>
          <cell r="AF333">
            <v>40220</v>
          </cell>
          <cell r="AG333">
            <v>110.298</v>
          </cell>
          <cell r="AH333">
            <v>3.1659999999999999</v>
          </cell>
          <cell r="AI333">
            <v>3.2890000000000001</v>
          </cell>
          <cell r="AJ333">
            <v>40220</v>
          </cell>
          <cell r="AK333">
            <v>114</v>
          </cell>
          <cell r="AL333">
            <v>2.532</v>
          </cell>
          <cell r="AM333">
            <v>2.532</v>
          </cell>
          <cell r="AN333">
            <v>40220</v>
          </cell>
          <cell r="AO333">
            <v>120.3</v>
          </cell>
          <cell r="AP333">
            <v>3.3679999999999999</v>
          </cell>
          <cell r="AQ333">
            <v>3.3679999999999999</v>
          </cell>
          <cell r="AU333">
            <v>40220</v>
          </cell>
          <cell r="AV333">
            <v>117</v>
          </cell>
          <cell r="AW333">
            <v>4.3230000000000004</v>
          </cell>
          <cell r="AX333">
            <v>4.3230000000000004</v>
          </cell>
          <cell r="AY333">
            <v>40220</v>
          </cell>
          <cell r="AZ333">
            <v>123.253</v>
          </cell>
          <cell r="BA333">
            <v>6.8949999999999996</v>
          </cell>
          <cell r="BB333">
            <v>6.907</v>
          </cell>
          <cell r="BC333">
            <v>40220</v>
          </cell>
          <cell r="BD333">
            <v>99.5</v>
          </cell>
          <cell r="BE333">
            <v>2.1419999999999999</v>
          </cell>
          <cell r="BF333">
            <v>2.1419999999999999</v>
          </cell>
          <cell r="BG333">
            <v>40220</v>
          </cell>
          <cell r="BH333">
            <v>113.55200000000001</v>
          </cell>
          <cell r="BI333">
            <v>5.9770000000000003</v>
          </cell>
          <cell r="BJ333">
            <v>6.07</v>
          </cell>
          <cell r="BO333">
            <v>40220</v>
          </cell>
          <cell r="BP333">
            <v>121.13800000000001</v>
          </cell>
          <cell r="BQ333">
            <v>4.891</v>
          </cell>
          <cell r="BR333">
            <v>4.891</v>
          </cell>
          <cell r="BS333">
            <v>40220</v>
          </cell>
          <cell r="BT333">
            <v>112.5</v>
          </cell>
          <cell r="BU333">
            <v>5.2060000000000004</v>
          </cell>
          <cell r="BV333">
            <v>5.2060000000000004</v>
          </cell>
          <cell r="BW333">
            <v>40220</v>
          </cell>
          <cell r="BX333">
            <v>142.68799999999999</v>
          </cell>
          <cell r="BY333">
            <v>6.016</v>
          </cell>
          <cell r="BZ333">
            <v>6.016</v>
          </cell>
          <cell r="CA333">
            <v>40220</v>
          </cell>
          <cell r="CB333">
            <v>115.5</v>
          </cell>
          <cell r="CC333">
            <v>6.4450000000000003</v>
          </cell>
          <cell r="CD333">
            <v>6.4450000000000003</v>
          </cell>
          <cell r="CE333">
            <v>40220</v>
          </cell>
          <cell r="CF333">
            <v>116.13800000000001</v>
          </cell>
          <cell r="CG333">
            <v>6.7629999999999999</v>
          </cell>
          <cell r="CH333">
            <v>6.7859999999999996</v>
          </cell>
          <cell r="CI333">
            <v>40220</v>
          </cell>
          <cell r="CJ333">
            <v>92.790999999999997</v>
          </cell>
          <cell r="CK333">
            <v>10.77</v>
          </cell>
          <cell r="CL333">
            <v>10.802</v>
          </cell>
          <cell r="CM333">
            <v>40220</v>
          </cell>
          <cell r="CN333">
            <v>163.43299999999999</v>
          </cell>
          <cell r="CO333">
            <v>6.0339999999999998</v>
          </cell>
          <cell r="CP333">
            <v>6.0339999999999998</v>
          </cell>
          <cell r="CQ333">
            <v>40220</v>
          </cell>
          <cell r="CR333">
            <v>137</v>
          </cell>
          <cell r="CS333">
            <v>7.0869999999999997</v>
          </cell>
          <cell r="CT333">
            <v>7.0869999999999997</v>
          </cell>
          <cell r="CU333">
            <v>40220</v>
          </cell>
          <cell r="CV333">
            <v>106.816</v>
          </cell>
          <cell r="CW333">
            <v>6.8230000000000004</v>
          </cell>
          <cell r="CX333">
            <v>6.8479999999999999</v>
          </cell>
          <cell r="CY333">
            <v>40220</v>
          </cell>
          <cell r="CZ333">
            <v>112</v>
          </cell>
          <cell r="DA333">
            <v>5.6660000000000004</v>
          </cell>
          <cell r="DB333">
            <v>5.6660000000000004</v>
          </cell>
        </row>
        <row r="334">
          <cell r="D334">
            <v>40221</v>
          </cell>
          <cell r="E334" t="str">
            <v>#N/A N.A.</v>
          </cell>
          <cell r="F334" t="str">
            <v>#N/A N.A.</v>
          </cell>
          <cell r="G334" t="str">
            <v>#N/A N.A.</v>
          </cell>
          <cell r="H334">
            <v>40221</v>
          </cell>
          <cell r="I334" t="str">
            <v>#N/A N.A.</v>
          </cell>
          <cell r="J334" t="str">
            <v>#N/A N.A.</v>
          </cell>
          <cell r="K334" t="str">
            <v>#N/A N.A.</v>
          </cell>
          <cell r="L334">
            <v>40221</v>
          </cell>
          <cell r="M334" t="str">
            <v>#N/A N.A.</v>
          </cell>
          <cell r="N334" t="str">
            <v>#N/A N.A.</v>
          </cell>
          <cell r="O334" t="str">
            <v>#N/A N.A.</v>
          </cell>
          <cell r="P334">
            <v>40221</v>
          </cell>
          <cell r="Q334">
            <v>100.125</v>
          </cell>
          <cell r="R334">
            <v>-33.58</v>
          </cell>
          <cell r="S334">
            <v>52.280999999999999</v>
          </cell>
          <cell r="T334">
            <v>40221</v>
          </cell>
          <cell r="U334">
            <v>100.3776</v>
          </cell>
          <cell r="V334">
            <v>0.23799999999999999</v>
          </cell>
          <cell r="W334">
            <v>1.9409999999999998</v>
          </cell>
          <cell r="X334">
            <v>40221</v>
          </cell>
          <cell r="Y334">
            <v>103.5</v>
          </cell>
          <cell r="Z334">
            <v>1.4950000000000001</v>
          </cell>
          <cell r="AA334">
            <v>1.4950000000000001</v>
          </cell>
          <cell r="AB334">
            <v>40221</v>
          </cell>
          <cell r="AC334">
            <v>105.925</v>
          </cell>
          <cell r="AD334">
            <v>4.3639999999999999</v>
          </cell>
          <cell r="AE334">
            <v>4.4719999999999995</v>
          </cell>
          <cell r="AF334">
            <v>40221</v>
          </cell>
          <cell r="AG334">
            <v>110.28</v>
          </cell>
          <cell r="AH334">
            <v>3.1629999999999998</v>
          </cell>
          <cell r="AI334">
            <v>3.2869999999999999</v>
          </cell>
          <cell r="AJ334">
            <v>40221</v>
          </cell>
          <cell r="AK334">
            <v>114</v>
          </cell>
          <cell r="AL334">
            <v>2.5230000000000001</v>
          </cell>
          <cell r="AM334">
            <v>2.5230000000000001</v>
          </cell>
          <cell r="AN334">
            <v>40221</v>
          </cell>
          <cell r="AO334">
            <v>120.75</v>
          </cell>
          <cell r="AP334">
            <v>3.2170000000000001</v>
          </cell>
          <cell r="AQ334">
            <v>3.2170000000000001</v>
          </cell>
          <cell r="AU334">
            <v>40221</v>
          </cell>
          <cell r="AV334">
            <v>117</v>
          </cell>
          <cell r="AW334">
            <v>4.3209999999999997</v>
          </cell>
          <cell r="AX334">
            <v>4.3209999999999997</v>
          </cell>
          <cell r="AY334">
            <v>40221</v>
          </cell>
          <cell r="AZ334">
            <v>123.283</v>
          </cell>
          <cell r="BA334">
            <v>6.8879999999999999</v>
          </cell>
          <cell r="BB334">
            <v>6.899</v>
          </cell>
          <cell r="BC334">
            <v>40221</v>
          </cell>
          <cell r="BD334">
            <v>99.25</v>
          </cell>
          <cell r="BE334">
            <v>2.1880000000000002</v>
          </cell>
          <cell r="BF334">
            <v>2.1880000000000002</v>
          </cell>
          <cell r="BG334">
            <v>40221</v>
          </cell>
          <cell r="BH334">
            <v>113.77500000000001</v>
          </cell>
          <cell r="BI334">
            <v>5.9340000000000002</v>
          </cell>
          <cell r="BJ334">
            <v>6.0270000000000001</v>
          </cell>
          <cell r="BO334">
            <v>40221</v>
          </cell>
          <cell r="BP334">
            <v>121.309</v>
          </cell>
          <cell r="BQ334">
            <v>4.8629999999999995</v>
          </cell>
          <cell r="BR334">
            <v>4.8629999999999995</v>
          </cell>
          <cell r="BS334">
            <v>40221</v>
          </cell>
          <cell r="BT334">
            <v>112.5</v>
          </cell>
          <cell r="BU334">
            <v>5.2050000000000001</v>
          </cell>
          <cell r="BV334">
            <v>5.2050000000000001</v>
          </cell>
          <cell r="BW334">
            <v>40221</v>
          </cell>
          <cell r="BX334">
            <v>142</v>
          </cell>
          <cell r="BY334">
            <v>6.0880000000000001</v>
          </cell>
          <cell r="BZ334">
            <v>6.0880000000000001</v>
          </cell>
          <cell r="CA334">
            <v>40221</v>
          </cell>
          <cell r="CB334">
            <v>116</v>
          </cell>
          <cell r="CC334">
            <v>6.3959999999999999</v>
          </cell>
          <cell r="CD334">
            <v>6.3959999999999999</v>
          </cell>
          <cell r="CE334">
            <v>40221</v>
          </cell>
          <cell r="CF334">
            <v>115.06399999999999</v>
          </cell>
          <cell r="CG334">
            <v>6.86</v>
          </cell>
          <cell r="CH334">
            <v>6.883</v>
          </cell>
          <cell r="CI334">
            <v>40221</v>
          </cell>
          <cell r="CJ334">
            <v>92.790999999999997</v>
          </cell>
          <cell r="CK334">
            <v>10.77</v>
          </cell>
          <cell r="CL334">
            <v>10.802</v>
          </cell>
          <cell r="CM334">
            <v>40221</v>
          </cell>
          <cell r="CN334">
            <v>163.98500000000001</v>
          </cell>
          <cell r="CO334">
            <v>5.9989999999999997</v>
          </cell>
          <cell r="CP334">
            <v>5.9989999999999997</v>
          </cell>
          <cell r="CQ334">
            <v>40221</v>
          </cell>
          <cell r="CR334">
            <v>137.5</v>
          </cell>
          <cell r="CS334">
            <v>7.0519999999999996</v>
          </cell>
          <cell r="CT334">
            <v>7.0519999999999996</v>
          </cell>
          <cell r="CU334">
            <v>40221</v>
          </cell>
          <cell r="CV334">
            <v>106.913</v>
          </cell>
          <cell r="CW334">
            <v>6.8150000000000004</v>
          </cell>
          <cell r="CX334">
            <v>6.8309999999999995</v>
          </cell>
          <cell r="CY334">
            <v>40221</v>
          </cell>
          <cell r="CZ334">
            <v>112</v>
          </cell>
          <cell r="DA334">
            <v>5.6660000000000004</v>
          </cell>
          <cell r="DB334">
            <v>5.6660000000000004</v>
          </cell>
        </row>
        <row r="335">
          <cell r="D335">
            <v>40222</v>
          </cell>
          <cell r="E335" t="str">
            <v>#N/A N.A.</v>
          </cell>
          <cell r="F335" t="str">
            <v>#N/A N.A.</v>
          </cell>
          <cell r="G335" t="str">
            <v>#N/A N.A.</v>
          </cell>
          <cell r="H335">
            <v>40222</v>
          </cell>
          <cell r="I335" t="str">
            <v>#N/A N.A.</v>
          </cell>
          <cell r="J335" t="str">
            <v>#N/A N.A.</v>
          </cell>
          <cell r="K335" t="str">
            <v>#N/A N.A.</v>
          </cell>
          <cell r="L335">
            <v>40222</v>
          </cell>
          <cell r="M335" t="str">
            <v>#N/A N.A.</v>
          </cell>
          <cell r="N335" t="str">
            <v>#N/A N.A.</v>
          </cell>
          <cell r="O335" t="str">
            <v>#N/A N.A.</v>
          </cell>
          <cell r="P335">
            <v>40222</v>
          </cell>
          <cell r="Q335">
            <v>100.125</v>
          </cell>
          <cell r="R335">
            <v>-33.58</v>
          </cell>
          <cell r="S335">
            <v>52.280999999999999</v>
          </cell>
          <cell r="T335">
            <v>40222</v>
          </cell>
          <cell r="U335">
            <v>100.3776</v>
          </cell>
          <cell r="V335">
            <v>0.23799999999999999</v>
          </cell>
          <cell r="W335">
            <v>1.9409999999999998</v>
          </cell>
          <cell r="X335">
            <v>40222</v>
          </cell>
          <cell r="Y335">
            <v>103.5</v>
          </cell>
          <cell r="Z335">
            <v>1.4950000000000001</v>
          </cell>
          <cell r="AA335">
            <v>1.4950000000000001</v>
          </cell>
          <cell r="AB335">
            <v>40222</v>
          </cell>
          <cell r="AC335">
            <v>105.925</v>
          </cell>
          <cell r="AD335">
            <v>4.3639999999999999</v>
          </cell>
          <cell r="AE335">
            <v>4.4719999999999995</v>
          </cell>
          <cell r="AF335">
            <v>40222</v>
          </cell>
          <cell r="AG335">
            <v>110.28</v>
          </cell>
          <cell r="AH335">
            <v>3.1629999999999998</v>
          </cell>
          <cell r="AI335">
            <v>3.2869999999999999</v>
          </cell>
          <cell r="AJ335">
            <v>40222</v>
          </cell>
          <cell r="AK335">
            <v>114</v>
          </cell>
          <cell r="AL335">
            <v>2.5230000000000001</v>
          </cell>
          <cell r="AM335">
            <v>2.5230000000000001</v>
          </cell>
          <cell r="AN335">
            <v>40222</v>
          </cell>
          <cell r="AO335">
            <v>120.75</v>
          </cell>
          <cell r="AP335">
            <v>3.2170000000000001</v>
          </cell>
          <cell r="AQ335">
            <v>3.2170000000000001</v>
          </cell>
          <cell r="AU335">
            <v>40222</v>
          </cell>
          <cell r="AV335">
            <v>117</v>
          </cell>
          <cell r="AW335">
            <v>4.3209999999999997</v>
          </cell>
          <cell r="AX335">
            <v>4.3209999999999997</v>
          </cell>
          <cell r="AY335">
            <v>40222</v>
          </cell>
          <cell r="AZ335">
            <v>123.283</v>
          </cell>
          <cell r="BA335">
            <v>6.8879999999999999</v>
          </cell>
          <cell r="BB335">
            <v>6.899</v>
          </cell>
          <cell r="BC335">
            <v>40222</v>
          </cell>
          <cell r="BD335">
            <v>99.25</v>
          </cell>
          <cell r="BE335">
            <v>2.1880000000000002</v>
          </cell>
          <cell r="BF335">
            <v>2.1880000000000002</v>
          </cell>
          <cell r="BG335">
            <v>40222</v>
          </cell>
          <cell r="BH335">
            <v>113.77500000000001</v>
          </cell>
          <cell r="BI335">
            <v>5.9340000000000002</v>
          </cell>
          <cell r="BJ335">
            <v>6.0270000000000001</v>
          </cell>
          <cell r="BO335">
            <v>40222</v>
          </cell>
          <cell r="BP335">
            <v>121.309</v>
          </cell>
          <cell r="BQ335">
            <v>4.8629999999999995</v>
          </cell>
          <cell r="BR335">
            <v>4.8629999999999995</v>
          </cell>
          <cell r="BS335">
            <v>40222</v>
          </cell>
          <cell r="BT335">
            <v>112.5</v>
          </cell>
          <cell r="BU335">
            <v>5.2050000000000001</v>
          </cell>
          <cell r="BV335">
            <v>5.2050000000000001</v>
          </cell>
          <cell r="BW335">
            <v>40222</v>
          </cell>
          <cell r="BX335">
            <v>142</v>
          </cell>
          <cell r="BY335">
            <v>6.0880000000000001</v>
          </cell>
          <cell r="BZ335">
            <v>6.0880000000000001</v>
          </cell>
          <cell r="CA335">
            <v>40222</v>
          </cell>
          <cell r="CB335">
            <v>116</v>
          </cell>
          <cell r="CC335">
            <v>6.3959999999999999</v>
          </cell>
          <cell r="CD335">
            <v>6.3959999999999999</v>
          </cell>
          <cell r="CE335">
            <v>40222</v>
          </cell>
          <cell r="CF335">
            <v>115.06399999999999</v>
          </cell>
          <cell r="CG335">
            <v>6.86</v>
          </cell>
          <cell r="CH335">
            <v>6.883</v>
          </cell>
          <cell r="CI335">
            <v>40222</v>
          </cell>
          <cell r="CJ335">
            <v>92.790999999999997</v>
          </cell>
          <cell r="CK335">
            <v>10.77</v>
          </cell>
          <cell r="CL335">
            <v>10.802</v>
          </cell>
          <cell r="CM335">
            <v>40222</v>
          </cell>
          <cell r="CN335">
            <v>163.98500000000001</v>
          </cell>
          <cell r="CO335">
            <v>5.9989999999999997</v>
          </cell>
          <cell r="CP335">
            <v>5.9989999999999997</v>
          </cell>
          <cell r="CQ335">
            <v>40222</v>
          </cell>
          <cell r="CR335">
            <v>137.5</v>
          </cell>
          <cell r="CS335">
            <v>7.0519999999999996</v>
          </cell>
          <cell r="CT335">
            <v>7.0519999999999996</v>
          </cell>
          <cell r="CU335">
            <v>40222</v>
          </cell>
          <cell r="CV335">
            <v>106.913</v>
          </cell>
          <cell r="CW335">
            <v>6.8150000000000004</v>
          </cell>
          <cell r="CX335">
            <v>6.8309999999999995</v>
          </cell>
          <cell r="CY335">
            <v>40222</v>
          </cell>
          <cell r="CZ335">
            <v>112</v>
          </cell>
          <cell r="DA335">
            <v>5.6660000000000004</v>
          </cell>
          <cell r="DB335">
            <v>5.6660000000000004</v>
          </cell>
        </row>
        <row r="336">
          <cell r="D336">
            <v>40223</v>
          </cell>
          <cell r="E336" t="str">
            <v>#N/A N.A.</v>
          </cell>
          <cell r="F336" t="str">
            <v>#N/A N.A.</v>
          </cell>
          <cell r="G336" t="str">
            <v>#N/A N.A.</v>
          </cell>
          <cell r="H336">
            <v>40223</v>
          </cell>
          <cell r="I336" t="str">
            <v>#N/A N.A.</v>
          </cell>
          <cell r="J336" t="str">
            <v>#N/A N.A.</v>
          </cell>
          <cell r="K336" t="str">
            <v>#N/A N.A.</v>
          </cell>
          <cell r="L336">
            <v>40223</v>
          </cell>
          <cell r="M336" t="str">
            <v>#N/A N.A.</v>
          </cell>
          <cell r="N336" t="str">
            <v>#N/A N.A.</v>
          </cell>
          <cell r="O336" t="str">
            <v>#N/A N.A.</v>
          </cell>
          <cell r="P336">
            <v>40223</v>
          </cell>
          <cell r="Q336">
            <v>100.125</v>
          </cell>
          <cell r="R336">
            <v>-33.58</v>
          </cell>
          <cell r="S336">
            <v>52.280999999999999</v>
          </cell>
          <cell r="T336">
            <v>40223</v>
          </cell>
          <cell r="U336">
            <v>100.3776</v>
          </cell>
          <cell r="V336">
            <v>0.23799999999999999</v>
          </cell>
          <cell r="W336">
            <v>1.9409999999999998</v>
          </cell>
          <cell r="X336">
            <v>40223</v>
          </cell>
          <cell r="Y336">
            <v>103.5</v>
          </cell>
          <cell r="Z336">
            <v>1.4950000000000001</v>
          </cell>
          <cell r="AA336">
            <v>1.4950000000000001</v>
          </cell>
          <cell r="AB336">
            <v>40223</v>
          </cell>
          <cell r="AC336">
            <v>105.925</v>
          </cell>
          <cell r="AD336">
            <v>4.3639999999999999</v>
          </cell>
          <cell r="AE336">
            <v>4.4719999999999995</v>
          </cell>
          <cell r="AF336">
            <v>40223</v>
          </cell>
          <cell r="AG336">
            <v>110.28</v>
          </cell>
          <cell r="AH336">
            <v>3.1629999999999998</v>
          </cell>
          <cell r="AI336">
            <v>3.2869999999999999</v>
          </cell>
          <cell r="AJ336">
            <v>40223</v>
          </cell>
          <cell r="AK336">
            <v>114</v>
          </cell>
          <cell r="AL336">
            <v>2.5230000000000001</v>
          </cell>
          <cell r="AM336">
            <v>2.5230000000000001</v>
          </cell>
          <cell r="AN336">
            <v>40223</v>
          </cell>
          <cell r="AO336">
            <v>120.75</v>
          </cell>
          <cell r="AP336">
            <v>3.2170000000000001</v>
          </cell>
          <cell r="AQ336">
            <v>3.2170000000000001</v>
          </cell>
          <cell r="AU336">
            <v>40223</v>
          </cell>
          <cell r="AV336">
            <v>117</v>
          </cell>
          <cell r="AW336">
            <v>4.3209999999999997</v>
          </cell>
          <cell r="AX336">
            <v>4.3209999999999997</v>
          </cell>
          <cell r="AY336">
            <v>40223</v>
          </cell>
          <cell r="AZ336">
            <v>123.283</v>
          </cell>
          <cell r="BA336">
            <v>6.8879999999999999</v>
          </cell>
          <cell r="BB336">
            <v>6.899</v>
          </cell>
          <cell r="BC336">
            <v>40223</v>
          </cell>
          <cell r="BD336">
            <v>99.25</v>
          </cell>
          <cell r="BE336">
            <v>2.1880000000000002</v>
          </cell>
          <cell r="BF336">
            <v>2.1880000000000002</v>
          </cell>
          <cell r="BG336">
            <v>40223</v>
          </cell>
          <cell r="BH336">
            <v>113.77500000000001</v>
          </cell>
          <cell r="BI336">
            <v>5.9340000000000002</v>
          </cell>
          <cell r="BJ336">
            <v>6.0270000000000001</v>
          </cell>
          <cell r="BO336">
            <v>40223</v>
          </cell>
          <cell r="BP336">
            <v>121.309</v>
          </cell>
          <cell r="BQ336">
            <v>4.8629999999999995</v>
          </cell>
          <cell r="BR336">
            <v>4.8629999999999995</v>
          </cell>
          <cell r="BS336">
            <v>40223</v>
          </cell>
          <cell r="BT336">
            <v>112.5</v>
          </cell>
          <cell r="BU336">
            <v>5.2050000000000001</v>
          </cell>
          <cell r="BV336">
            <v>5.2050000000000001</v>
          </cell>
          <cell r="BW336">
            <v>40223</v>
          </cell>
          <cell r="BX336">
            <v>142</v>
          </cell>
          <cell r="BY336">
            <v>6.0880000000000001</v>
          </cell>
          <cell r="BZ336">
            <v>6.0880000000000001</v>
          </cell>
          <cell r="CA336">
            <v>40223</v>
          </cell>
          <cell r="CB336">
            <v>116</v>
          </cell>
          <cell r="CC336">
            <v>6.3959999999999999</v>
          </cell>
          <cell r="CD336">
            <v>6.3959999999999999</v>
          </cell>
          <cell r="CE336">
            <v>40223</v>
          </cell>
          <cell r="CF336">
            <v>115.06399999999999</v>
          </cell>
          <cell r="CG336">
            <v>6.86</v>
          </cell>
          <cell r="CH336">
            <v>6.883</v>
          </cell>
          <cell r="CI336">
            <v>40223</v>
          </cell>
          <cell r="CJ336">
            <v>92.790999999999997</v>
          </cell>
          <cell r="CK336">
            <v>10.77</v>
          </cell>
          <cell r="CL336">
            <v>10.802</v>
          </cell>
          <cell r="CM336">
            <v>40223</v>
          </cell>
          <cell r="CN336">
            <v>163.98500000000001</v>
          </cell>
          <cell r="CO336">
            <v>5.9989999999999997</v>
          </cell>
          <cell r="CP336">
            <v>5.9989999999999997</v>
          </cell>
          <cell r="CQ336">
            <v>40223</v>
          </cell>
          <cell r="CR336">
            <v>137.5</v>
          </cell>
          <cell r="CS336">
            <v>7.0519999999999996</v>
          </cell>
          <cell r="CT336">
            <v>7.0519999999999996</v>
          </cell>
          <cell r="CU336">
            <v>40223</v>
          </cell>
          <cell r="CV336">
            <v>106.913</v>
          </cell>
          <cell r="CW336">
            <v>6.8150000000000004</v>
          </cell>
          <cell r="CX336">
            <v>6.8309999999999995</v>
          </cell>
          <cell r="CY336">
            <v>40223</v>
          </cell>
          <cell r="CZ336">
            <v>112</v>
          </cell>
          <cell r="DA336">
            <v>5.6660000000000004</v>
          </cell>
          <cell r="DB336">
            <v>5.6660000000000004</v>
          </cell>
        </row>
        <row r="337">
          <cell r="D337">
            <v>40224</v>
          </cell>
          <cell r="E337" t="str">
            <v>#N/A N.A.</v>
          </cell>
          <cell r="F337" t="str">
            <v>#N/A N.A.</v>
          </cell>
          <cell r="G337" t="str">
            <v>#N/A N.A.</v>
          </cell>
          <cell r="H337">
            <v>40224</v>
          </cell>
          <cell r="I337" t="str">
            <v>#N/A N.A.</v>
          </cell>
          <cell r="J337" t="str">
            <v>#N/A N.A.</v>
          </cell>
          <cell r="K337" t="str">
            <v>#N/A N.A.</v>
          </cell>
          <cell r="L337">
            <v>40224</v>
          </cell>
          <cell r="M337" t="str">
            <v>#N/A N.A.</v>
          </cell>
          <cell r="N337" t="str">
            <v>#N/A N.A.</v>
          </cell>
          <cell r="O337" t="str">
            <v>#N/A N.A.</v>
          </cell>
          <cell r="P337">
            <v>40224</v>
          </cell>
          <cell r="Q337">
            <v>100.125</v>
          </cell>
          <cell r="R337">
            <v>-33.58</v>
          </cell>
          <cell r="S337">
            <v>52.280999999999999</v>
          </cell>
          <cell r="T337">
            <v>40224</v>
          </cell>
          <cell r="U337">
            <v>100.3776</v>
          </cell>
          <cell r="V337">
            <v>0.23799999999999999</v>
          </cell>
          <cell r="W337">
            <v>1.9409999999999998</v>
          </cell>
          <cell r="X337">
            <v>40224</v>
          </cell>
          <cell r="Y337">
            <v>103.5</v>
          </cell>
          <cell r="Z337">
            <v>1.4950000000000001</v>
          </cell>
          <cell r="AA337">
            <v>1.4950000000000001</v>
          </cell>
          <cell r="AB337">
            <v>40224</v>
          </cell>
          <cell r="AC337">
            <v>105.925</v>
          </cell>
          <cell r="AD337">
            <v>4.3639999999999999</v>
          </cell>
          <cell r="AE337">
            <v>4.4719999999999995</v>
          </cell>
          <cell r="AF337">
            <v>40224</v>
          </cell>
          <cell r="AG337">
            <v>110.24</v>
          </cell>
          <cell r="AH337">
            <v>3.177</v>
          </cell>
          <cell r="AI337">
            <v>3.2690000000000001</v>
          </cell>
          <cell r="AJ337">
            <v>40224</v>
          </cell>
          <cell r="AK337">
            <v>114</v>
          </cell>
          <cell r="AL337">
            <v>2.5230000000000001</v>
          </cell>
          <cell r="AM337">
            <v>2.5230000000000001</v>
          </cell>
          <cell r="AN337">
            <v>40224</v>
          </cell>
          <cell r="AO337">
            <v>120.25</v>
          </cell>
          <cell r="AP337">
            <v>3.379</v>
          </cell>
          <cell r="AQ337">
            <v>3.379</v>
          </cell>
          <cell r="AU337">
            <v>40224</v>
          </cell>
          <cell r="AV337">
            <v>117</v>
          </cell>
          <cell r="AW337">
            <v>4.3209999999999997</v>
          </cell>
          <cell r="AX337">
            <v>4.3209999999999997</v>
          </cell>
          <cell r="AY337">
            <v>40224</v>
          </cell>
          <cell r="AZ337">
            <v>123.283</v>
          </cell>
          <cell r="BA337">
            <v>6.8879999999999999</v>
          </cell>
          <cell r="BB337">
            <v>6.899</v>
          </cell>
          <cell r="BC337">
            <v>40224</v>
          </cell>
          <cell r="BD337">
            <v>99.5</v>
          </cell>
          <cell r="BE337">
            <v>2.1419999999999999</v>
          </cell>
          <cell r="BF337">
            <v>2.1419999999999999</v>
          </cell>
          <cell r="BG337">
            <v>40224</v>
          </cell>
          <cell r="BH337">
            <v>113.831</v>
          </cell>
          <cell r="BI337">
            <v>5.9240000000000004</v>
          </cell>
          <cell r="BJ337">
            <v>6.0170000000000003</v>
          </cell>
          <cell r="BO337">
            <v>40224</v>
          </cell>
          <cell r="BP337">
            <v>121.376</v>
          </cell>
          <cell r="BQ337">
            <v>4.8520000000000003</v>
          </cell>
          <cell r="BR337">
            <v>4.8520000000000003</v>
          </cell>
          <cell r="BS337">
            <v>40224</v>
          </cell>
          <cell r="BT337">
            <v>112.5</v>
          </cell>
          <cell r="BU337">
            <v>5.2050000000000001</v>
          </cell>
          <cell r="BV337">
            <v>5.2050000000000001</v>
          </cell>
          <cell r="BW337">
            <v>40224</v>
          </cell>
          <cell r="BX337">
            <v>142</v>
          </cell>
          <cell r="BY337">
            <v>6.0880000000000001</v>
          </cell>
          <cell r="BZ337">
            <v>6.0880000000000001</v>
          </cell>
          <cell r="CA337">
            <v>40224</v>
          </cell>
          <cell r="CB337">
            <v>115.75</v>
          </cell>
          <cell r="CC337">
            <v>6.42</v>
          </cell>
          <cell r="CD337">
            <v>6.42</v>
          </cell>
          <cell r="CE337">
            <v>40224</v>
          </cell>
          <cell r="CF337">
            <v>114.83499999999999</v>
          </cell>
          <cell r="CG337">
            <v>6.8810000000000002</v>
          </cell>
          <cell r="CH337">
            <v>6.923</v>
          </cell>
          <cell r="CI337">
            <v>40224</v>
          </cell>
          <cell r="CJ337">
            <v>92.790999999999997</v>
          </cell>
          <cell r="CK337">
            <v>10.77</v>
          </cell>
          <cell r="CL337">
            <v>10.803000000000001</v>
          </cell>
          <cell r="CM337">
            <v>40224</v>
          </cell>
          <cell r="CN337">
            <v>164.01599999999999</v>
          </cell>
          <cell r="CO337">
            <v>5.9969999999999999</v>
          </cell>
          <cell r="CP337">
            <v>5.9969999999999999</v>
          </cell>
          <cell r="CQ337">
            <v>40224</v>
          </cell>
          <cell r="CR337">
            <v>136</v>
          </cell>
          <cell r="CS337">
            <v>7.157</v>
          </cell>
          <cell r="CT337">
            <v>7.157</v>
          </cell>
          <cell r="CU337">
            <v>40224</v>
          </cell>
          <cell r="CV337">
            <v>107.00700000000001</v>
          </cell>
          <cell r="CW337">
            <v>6.8079999999999998</v>
          </cell>
          <cell r="CX337">
            <v>6.8230000000000004</v>
          </cell>
          <cell r="CY337">
            <v>40224</v>
          </cell>
          <cell r="CZ337">
            <v>112</v>
          </cell>
          <cell r="DA337">
            <v>5.6660000000000004</v>
          </cell>
          <cell r="DB337">
            <v>5.6660000000000004</v>
          </cell>
        </row>
        <row r="338">
          <cell r="D338">
            <v>40225</v>
          </cell>
          <cell r="E338" t="str">
            <v>#N/A N.A.</v>
          </cell>
          <cell r="F338" t="str">
            <v>#N/A N.A.</v>
          </cell>
          <cell r="G338" t="str">
            <v>#N/A N.A.</v>
          </cell>
          <cell r="H338">
            <v>40225</v>
          </cell>
          <cell r="I338" t="str">
            <v>#N/A N.A.</v>
          </cell>
          <cell r="J338" t="str">
            <v>#N/A N.A.</v>
          </cell>
          <cell r="K338" t="str">
            <v>#N/A N.A.</v>
          </cell>
          <cell r="L338">
            <v>40225</v>
          </cell>
          <cell r="M338" t="str">
            <v>#N/A N.A.</v>
          </cell>
          <cell r="N338" t="str">
            <v>#N/A N.A.</v>
          </cell>
          <cell r="O338" t="str">
            <v>#N/A N.A.</v>
          </cell>
          <cell r="P338">
            <v>40225</v>
          </cell>
          <cell r="Q338">
            <v>100.125</v>
          </cell>
          <cell r="R338">
            <v>-33.58</v>
          </cell>
          <cell r="S338">
            <v>52.280999999999999</v>
          </cell>
          <cell r="T338">
            <v>40225</v>
          </cell>
          <cell r="U338">
            <v>100.3776</v>
          </cell>
          <cell r="V338">
            <v>0.23799999999999999</v>
          </cell>
          <cell r="W338">
            <v>1.9409999999999998</v>
          </cell>
          <cell r="X338">
            <v>40225</v>
          </cell>
          <cell r="Y338">
            <v>103.5</v>
          </cell>
          <cell r="Z338">
            <v>1.4330000000000001</v>
          </cell>
          <cell r="AA338">
            <v>1.4330000000000001</v>
          </cell>
          <cell r="AB338">
            <v>40225</v>
          </cell>
          <cell r="AC338">
            <v>106.125</v>
          </cell>
          <cell r="AD338">
            <v>4.1779999999999999</v>
          </cell>
          <cell r="AE338">
            <v>4.2859999999999996</v>
          </cell>
          <cell r="AF338">
            <v>40225</v>
          </cell>
          <cell r="AG338">
            <v>110.33799999999999</v>
          </cell>
          <cell r="AH338">
            <v>3.089</v>
          </cell>
          <cell r="AI338">
            <v>3.181</v>
          </cell>
          <cell r="AJ338">
            <v>40225</v>
          </cell>
          <cell r="AK338">
            <v>114</v>
          </cell>
          <cell r="AL338">
            <v>2.5129999999999999</v>
          </cell>
          <cell r="AM338">
            <v>2.5129999999999999</v>
          </cell>
          <cell r="AN338">
            <v>40225</v>
          </cell>
          <cell r="AO338">
            <v>120</v>
          </cell>
          <cell r="AP338">
            <v>3.4540000000000002</v>
          </cell>
          <cell r="AQ338">
            <v>3.4540000000000002</v>
          </cell>
          <cell r="AU338">
            <v>40225</v>
          </cell>
          <cell r="AV338">
            <v>117.25</v>
          </cell>
          <cell r="AW338">
            <v>4.2670000000000003</v>
          </cell>
          <cell r="AX338">
            <v>4.2670000000000003</v>
          </cell>
          <cell r="AY338">
            <v>40225</v>
          </cell>
          <cell r="AZ338">
            <v>123.283</v>
          </cell>
          <cell r="BA338">
            <v>6.8879999999999999</v>
          </cell>
          <cell r="BB338">
            <v>6.899</v>
          </cell>
          <cell r="BC338">
            <v>40225</v>
          </cell>
          <cell r="BD338">
            <v>99</v>
          </cell>
          <cell r="BE338">
            <v>2.234</v>
          </cell>
          <cell r="BF338">
            <v>2.234</v>
          </cell>
          <cell r="BG338">
            <v>40225</v>
          </cell>
          <cell r="BH338">
            <v>113.831</v>
          </cell>
          <cell r="BI338">
            <v>5.923</v>
          </cell>
          <cell r="BJ338">
            <v>6.016</v>
          </cell>
          <cell r="BO338">
            <v>40225</v>
          </cell>
          <cell r="BP338">
            <v>121.548</v>
          </cell>
          <cell r="BQ338">
            <v>4.8239999999999998</v>
          </cell>
          <cell r="BR338">
            <v>4.8239999999999998</v>
          </cell>
          <cell r="BS338">
            <v>40225</v>
          </cell>
          <cell r="BT338">
            <v>112.75</v>
          </cell>
          <cell r="BU338">
            <v>5.1639999999999997</v>
          </cell>
          <cell r="BV338">
            <v>5.1639999999999997</v>
          </cell>
          <cell r="BW338">
            <v>40225</v>
          </cell>
          <cell r="BX338">
            <v>141.5</v>
          </cell>
          <cell r="BY338">
            <v>6.141</v>
          </cell>
          <cell r="BZ338">
            <v>6.141</v>
          </cell>
          <cell r="CA338">
            <v>40225</v>
          </cell>
          <cell r="CB338">
            <v>116.2</v>
          </cell>
          <cell r="CC338">
            <v>6.3760000000000003</v>
          </cell>
          <cell r="CD338">
            <v>6.3760000000000003</v>
          </cell>
          <cell r="CE338">
            <v>40225</v>
          </cell>
          <cell r="CF338">
            <v>115.318</v>
          </cell>
          <cell r="CG338">
            <v>6.8369999999999997</v>
          </cell>
          <cell r="CH338">
            <v>6.8680000000000003</v>
          </cell>
          <cell r="CI338">
            <v>40225</v>
          </cell>
          <cell r="CJ338">
            <v>92.790999999999997</v>
          </cell>
          <cell r="CK338">
            <v>10.77</v>
          </cell>
          <cell r="CL338">
            <v>10.803000000000001</v>
          </cell>
          <cell r="CM338">
            <v>40225</v>
          </cell>
          <cell r="CN338">
            <v>164.32400000000001</v>
          </cell>
          <cell r="CO338">
            <v>5.9770000000000003</v>
          </cell>
          <cell r="CP338">
            <v>5.9770000000000003</v>
          </cell>
          <cell r="CQ338">
            <v>40225</v>
          </cell>
          <cell r="CR338">
            <v>136</v>
          </cell>
          <cell r="CS338">
            <v>7.157</v>
          </cell>
          <cell r="CT338">
            <v>7.157</v>
          </cell>
          <cell r="CU338">
            <v>40225</v>
          </cell>
          <cell r="CV338">
            <v>107.163</v>
          </cell>
          <cell r="CW338">
            <v>6.7960000000000003</v>
          </cell>
          <cell r="CX338">
            <v>6.8250000000000002</v>
          </cell>
          <cell r="CY338">
            <v>40225</v>
          </cell>
          <cell r="CZ338">
            <v>112.5</v>
          </cell>
          <cell r="DA338">
            <v>5.5990000000000002</v>
          </cell>
          <cell r="DB338">
            <v>5.5990000000000002</v>
          </cell>
        </row>
        <row r="339">
          <cell r="D339">
            <v>40226</v>
          </cell>
          <cell r="E339" t="str">
            <v>#N/A N.A.</v>
          </cell>
          <cell r="F339" t="str">
            <v>#N/A N.A.</v>
          </cell>
          <cell r="G339" t="str">
            <v>#N/A N.A.</v>
          </cell>
          <cell r="H339">
            <v>40226</v>
          </cell>
          <cell r="I339" t="str">
            <v>#N/A N.A.</v>
          </cell>
          <cell r="J339" t="str">
            <v>#N/A N.A.</v>
          </cell>
          <cell r="K339" t="str">
            <v>#N/A N.A.</v>
          </cell>
          <cell r="L339">
            <v>40226</v>
          </cell>
          <cell r="M339" t="str">
            <v>#N/A N.A.</v>
          </cell>
          <cell r="N339" t="str">
            <v>#N/A N.A.</v>
          </cell>
          <cell r="O339" t="str">
            <v>#N/A N.A.</v>
          </cell>
          <cell r="P339">
            <v>40226</v>
          </cell>
          <cell r="Q339">
            <v>100.125</v>
          </cell>
          <cell r="R339">
            <v>-33.58</v>
          </cell>
          <cell r="S339">
            <v>52.280999999999999</v>
          </cell>
          <cell r="T339">
            <v>40226</v>
          </cell>
          <cell r="U339">
            <v>100.3776</v>
          </cell>
          <cell r="V339">
            <v>0.23799999999999999</v>
          </cell>
          <cell r="W339">
            <v>1.9409999999999998</v>
          </cell>
          <cell r="X339">
            <v>40226</v>
          </cell>
          <cell r="Y339">
            <v>103</v>
          </cell>
          <cell r="Z339">
            <v>2.5099999999999998</v>
          </cell>
          <cell r="AA339">
            <v>2.5099999999999998</v>
          </cell>
          <cell r="AB339">
            <v>40226</v>
          </cell>
          <cell r="AC339">
            <v>106.125</v>
          </cell>
          <cell r="AD339">
            <v>4.1399999999999997</v>
          </cell>
          <cell r="AE339">
            <v>4.2489999999999997</v>
          </cell>
          <cell r="AF339">
            <v>40226</v>
          </cell>
          <cell r="AG339">
            <v>110.181</v>
          </cell>
          <cell r="AH339">
            <v>3.157</v>
          </cell>
          <cell r="AI339">
            <v>3.2810000000000001</v>
          </cell>
          <cell r="AJ339">
            <v>40226</v>
          </cell>
          <cell r="AK339">
            <v>114</v>
          </cell>
          <cell r="AL339">
            <v>2.484</v>
          </cell>
          <cell r="AM339">
            <v>2.484</v>
          </cell>
          <cell r="AN339">
            <v>40226</v>
          </cell>
          <cell r="AO339">
            <v>120.25</v>
          </cell>
          <cell r="AP339">
            <v>3.3540000000000001</v>
          </cell>
          <cell r="AQ339">
            <v>3.3540000000000001</v>
          </cell>
          <cell r="AU339">
            <v>40226</v>
          </cell>
          <cell r="AV339">
            <v>117</v>
          </cell>
          <cell r="AW339">
            <v>4.3129999999999997</v>
          </cell>
          <cell r="AX339">
            <v>4.3129999999999997</v>
          </cell>
          <cell r="AY339">
            <v>40226</v>
          </cell>
          <cell r="AZ339">
            <v>123.283</v>
          </cell>
          <cell r="BA339">
            <v>6.8879999999999999</v>
          </cell>
          <cell r="BB339">
            <v>6.899</v>
          </cell>
          <cell r="BC339">
            <v>40226</v>
          </cell>
          <cell r="BD339">
            <v>99</v>
          </cell>
          <cell r="BE339">
            <v>2.2349999999999999</v>
          </cell>
          <cell r="BF339">
            <v>2.2349999999999999</v>
          </cell>
          <cell r="BG339">
            <v>40226</v>
          </cell>
          <cell r="BH339">
            <v>113.89100000000001</v>
          </cell>
          <cell r="BI339">
            <v>5.9089999999999998</v>
          </cell>
          <cell r="BJ339">
            <v>6.0019999999999998</v>
          </cell>
          <cell r="BO339">
            <v>40226</v>
          </cell>
          <cell r="BP339">
            <v>121.636</v>
          </cell>
          <cell r="BQ339">
            <v>4.806</v>
          </cell>
          <cell r="BR339">
            <v>4.806</v>
          </cell>
          <cell r="BS339">
            <v>40226</v>
          </cell>
          <cell r="BT339">
            <v>112.5</v>
          </cell>
          <cell r="BU339">
            <v>5.2030000000000003</v>
          </cell>
          <cell r="BV339">
            <v>5.2030000000000003</v>
          </cell>
          <cell r="BW339">
            <v>40226</v>
          </cell>
          <cell r="BX339">
            <v>142.25</v>
          </cell>
          <cell r="BY339">
            <v>6.0579999999999998</v>
          </cell>
          <cell r="BZ339">
            <v>6.0579999999999998</v>
          </cell>
          <cell r="CA339">
            <v>40226</v>
          </cell>
          <cell r="CB339">
            <v>116</v>
          </cell>
          <cell r="CC339">
            <v>6.3949999999999996</v>
          </cell>
          <cell r="CD339">
            <v>6.3949999999999996</v>
          </cell>
          <cell r="CE339">
            <v>40226</v>
          </cell>
          <cell r="CF339">
            <v>115.07899999999999</v>
          </cell>
          <cell r="CG339">
            <v>6.8579999999999997</v>
          </cell>
          <cell r="CH339">
            <v>6.8970000000000002</v>
          </cell>
          <cell r="CI339">
            <v>40226</v>
          </cell>
          <cell r="CJ339">
            <v>92.790999999999997</v>
          </cell>
          <cell r="CK339">
            <v>10.77</v>
          </cell>
          <cell r="CL339">
            <v>10.803000000000001</v>
          </cell>
          <cell r="CM339">
            <v>40226</v>
          </cell>
          <cell r="CN339">
            <v>164.46</v>
          </cell>
          <cell r="CO339">
            <v>5.9669999999999996</v>
          </cell>
          <cell r="CP339">
            <v>5.9669999999999996</v>
          </cell>
          <cell r="CQ339">
            <v>40226</v>
          </cell>
          <cell r="CR339">
            <v>138.25</v>
          </cell>
          <cell r="CS339">
            <v>7</v>
          </cell>
          <cell r="CT339">
            <v>7</v>
          </cell>
          <cell r="CU339">
            <v>40226</v>
          </cell>
          <cell r="CV339">
            <v>106.91</v>
          </cell>
          <cell r="CW339">
            <v>6.8150000000000004</v>
          </cell>
          <cell r="CX339">
            <v>6.85</v>
          </cell>
          <cell r="CY339">
            <v>40226</v>
          </cell>
          <cell r="CZ339">
            <v>112.065</v>
          </cell>
          <cell r="DA339">
            <v>5.6559999999999997</v>
          </cell>
          <cell r="DB339">
            <v>5.6559999999999997</v>
          </cell>
        </row>
        <row r="340">
          <cell r="D340">
            <v>40227</v>
          </cell>
          <cell r="E340" t="str">
            <v>#N/A N.A.</v>
          </cell>
          <cell r="F340" t="str">
            <v>#N/A N.A.</v>
          </cell>
          <cell r="G340" t="str">
            <v>#N/A N.A.</v>
          </cell>
          <cell r="H340">
            <v>40227</v>
          </cell>
          <cell r="I340" t="str">
            <v>#N/A N.A.</v>
          </cell>
          <cell r="J340" t="str">
            <v>#N/A N.A.</v>
          </cell>
          <cell r="K340" t="str">
            <v>#N/A N.A.</v>
          </cell>
          <cell r="L340">
            <v>40227</v>
          </cell>
          <cell r="M340" t="str">
            <v>#N/A N.A.</v>
          </cell>
          <cell r="N340" t="str">
            <v>#N/A N.A.</v>
          </cell>
          <cell r="O340" t="str">
            <v>#N/A N.A.</v>
          </cell>
          <cell r="P340">
            <v>40227</v>
          </cell>
          <cell r="Q340">
            <v>100.125</v>
          </cell>
          <cell r="R340">
            <v>-33.58</v>
          </cell>
          <cell r="S340">
            <v>52.280999999999999</v>
          </cell>
          <cell r="T340">
            <v>40227</v>
          </cell>
          <cell r="U340">
            <v>100.3776</v>
          </cell>
          <cell r="V340">
            <v>0.23799999999999999</v>
          </cell>
          <cell r="W340">
            <v>1.9409999999999998</v>
          </cell>
          <cell r="X340">
            <v>40227</v>
          </cell>
          <cell r="Y340">
            <v>103</v>
          </cell>
          <cell r="Z340">
            <v>2.4540000000000002</v>
          </cell>
          <cell r="AA340">
            <v>2.4540000000000002</v>
          </cell>
          <cell r="AB340">
            <v>40227</v>
          </cell>
          <cell r="AC340">
            <v>106.125</v>
          </cell>
          <cell r="AD340">
            <v>4.1269999999999998</v>
          </cell>
          <cell r="AE340">
            <v>4.2370000000000001</v>
          </cell>
          <cell r="AF340">
            <v>40227</v>
          </cell>
          <cell r="AG340">
            <v>110.28100000000001</v>
          </cell>
          <cell r="AH340">
            <v>3.0670000000000002</v>
          </cell>
          <cell r="AI340">
            <v>3.16</v>
          </cell>
          <cell r="AJ340">
            <v>40227</v>
          </cell>
          <cell r="AK340">
            <v>114.25</v>
          </cell>
          <cell r="AL340">
            <v>2.351</v>
          </cell>
          <cell r="AM340">
            <v>2.351</v>
          </cell>
          <cell r="AN340">
            <v>40227</v>
          </cell>
          <cell r="AO340">
            <v>120.25</v>
          </cell>
          <cell r="AP340">
            <v>3.3479999999999999</v>
          </cell>
          <cell r="AQ340">
            <v>3.3479999999999999</v>
          </cell>
          <cell r="AU340">
            <v>40227</v>
          </cell>
          <cell r="AV340">
            <v>117.25</v>
          </cell>
          <cell r="AW340">
            <v>4.2590000000000003</v>
          </cell>
          <cell r="AX340">
            <v>4.2590000000000003</v>
          </cell>
          <cell r="AY340">
            <v>40227</v>
          </cell>
          <cell r="AZ340">
            <v>121.014</v>
          </cell>
          <cell r="BA340">
            <v>7.3129999999999997</v>
          </cell>
          <cell r="BB340">
            <v>7.3250000000000002</v>
          </cell>
          <cell r="BC340">
            <v>40227</v>
          </cell>
          <cell r="BD340">
            <v>99.25</v>
          </cell>
          <cell r="BE340">
            <v>2.1890000000000001</v>
          </cell>
          <cell r="BF340">
            <v>2.1890000000000001</v>
          </cell>
          <cell r="BG340">
            <v>40227</v>
          </cell>
          <cell r="BH340">
            <v>113.90300000000001</v>
          </cell>
          <cell r="BI340">
            <v>5.9050000000000002</v>
          </cell>
          <cell r="BJ340">
            <v>5.9980000000000002</v>
          </cell>
          <cell r="BO340">
            <v>40227</v>
          </cell>
          <cell r="BP340">
            <v>121.625</v>
          </cell>
          <cell r="BQ340">
            <v>4.8070000000000004</v>
          </cell>
          <cell r="BR340">
            <v>4.8070000000000004</v>
          </cell>
          <cell r="BS340">
            <v>40227</v>
          </cell>
          <cell r="BT340">
            <v>112.325</v>
          </cell>
          <cell r="BU340">
            <v>5.23</v>
          </cell>
          <cell r="BV340">
            <v>5.23</v>
          </cell>
          <cell r="BW340">
            <v>40227</v>
          </cell>
          <cell r="BX340">
            <v>141.5</v>
          </cell>
          <cell r="BY340">
            <v>6.1379999999999999</v>
          </cell>
          <cell r="BZ340">
            <v>6.1379999999999999</v>
          </cell>
          <cell r="CA340">
            <v>40227</v>
          </cell>
          <cell r="CB340">
            <v>116</v>
          </cell>
          <cell r="CC340">
            <v>6.3949999999999996</v>
          </cell>
          <cell r="CD340">
            <v>6.3949999999999996</v>
          </cell>
          <cell r="CE340">
            <v>40227</v>
          </cell>
          <cell r="CF340">
            <v>115.122</v>
          </cell>
          <cell r="CG340">
            <v>6.8540000000000001</v>
          </cell>
          <cell r="CH340">
            <v>6.875</v>
          </cell>
          <cell r="CI340">
            <v>40227</v>
          </cell>
          <cell r="CJ340">
            <v>92.790999999999997</v>
          </cell>
          <cell r="CK340">
            <v>10.77</v>
          </cell>
          <cell r="CL340">
            <v>10.803000000000001</v>
          </cell>
          <cell r="CM340">
            <v>40227</v>
          </cell>
          <cell r="CN340">
            <v>164.346</v>
          </cell>
          <cell r="CO340">
            <v>5.9740000000000002</v>
          </cell>
          <cell r="CP340">
            <v>5.9740000000000002</v>
          </cell>
          <cell r="CQ340">
            <v>40227</v>
          </cell>
          <cell r="CR340">
            <v>136.5</v>
          </cell>
          <cell r="CS340">
            <v>7.1210000000000004</v>
          </cell>
          <cell r="CT340">
            <v>7.1210000000000004</v>
          </cell>
          <cell r="CU340">
            <v>40227</v>
          </cell>
          <cell r="CV340">
            <v>106.496</v>
          </cell>
          <cell r="CW340">
            <v>6.8469999999999995</v>
          </cell>
          <cell r="CX340">
            <v>6.8760000000000003</v>
          </cell>
          <cell r="CY340">
            <v>40227</v>
          </cell>
          <cell r="CZ340">
            <v>112.24</v>
          </cell>
          <cell r="DA340">
            <v>5.6319999999999997</v>
          </cell>
          <cell r="DB340">
            <v>5.6319999999999997</v>
          </cell>
        </row>
        <row r="341">
          <cell r="D341">
            <v>40228</v>
          </cell>
          <cell r="E341" t="str">
            <v>#N/A N.A.</v>
          </cell>
          <cell r="F341" t="str">
            <v>#N/A N.A.</v>
          </cell>
          <cell r="G341" t="str">
            <v>#N/A N.A.</v>
          </cell>
          <cell r="H341">
            <v>40228</v>
          </cell>
          <cell r="I341" t="str">
            <v>#N/A N.A.</v>
          </cell>
          <cell r="J341" t="str">
            <v>#N/A N.A.</v>
          </cell>
          <cell r="K341" t="str">
            <v>#N/A N.A.</v>
          </cell>
          <cell r="L341">
            <v>40228</v>
          </cell>
          <cell r="M341" t="str">
            <v>#N/A N.A.</v>
          </cell>
          <cell r="N341" t="str">
            <v>#N/A N.A.</v>
          </cell>
          <cell r="O341" t="str">
            <v>#N/A N.A.</v>
          </cell>
          <cell r="P341">
            <v>40228</v>
          </cell>
          <cell r="Q341">
            <v>100.125</v>
          </cell>
          <cell r="R341">
            <v>-33.58</v>
          </cell>
          <cell r="S341">
            <v>52.280999999999999</v>
          </cell>
          <cell r="T341">
            <v>40228</v>
          </cell>
          <cell r="U341">
            <v>100.3776</v>
          </cell>
          <cell r="V341">
            <v>0.23799999999999999</v>
          </cell>
          <cell r="W341">
            <v>1.9409999999999998</v>
          </cell>
          <cell r="X341">
            <v>40228</v>
          </cell>
          <cell r="Y341">
            <v>103</v>
          </cell>
          <cell r="Z341">
            <v>2.3970000000000002</v>
          </cell>
          <cell r="AA341">
            <v>2.3970000000000002</v>
          </cell>
          <cell r="AB341">
            <v>40228</v>
          </cell>
          <cell r="AC341">
            <v>106.468</v>
          </cell>
          <cell r="AD341">
            <v>3.8140000000000001</v>
          </cell>
          <cell r="AE341">
            <v>3.923</v>
          </cell>
          <cell r="AF341">
            <v>40228</v>
          </cell>
          <cell r="AG341">
            <v>110.098</v>
          </cell>
          <cell r="AH341">
            <v>3.1880000000000002</v>
          </cell>
          <cell r="AI341">
            <v>3.3039999999999998</v>
          </cell>
          <cell r="AJ341">
            <v>40228</v>
          </cell>
          <cell r="AK341">
            <v>114</v>
          </cell>
          <cell r="AL341">
            <v>2.464</v>
          </cell>
          <cell r="AM341">
            <v>2.464</v>
          </cell>
          <cell r="AN341">
            <v>40228</v>
          </cell>
          <cell r="AO341">
            <v>120</v>
          </cell>
          <cell r="AP341">
            <v>3.4239999999999999</v>
          </cell>
          <cell r="AQ341">
            <v>3.4239999999999999</v>
          </cell>
          <cell r="AU341">
            <v>40228</v>
          </cell>
          <cell r="AV341">
            <v>117</v>
          </cell>
          <cell r="AW341">
            <v>4.3099999999999996</v>
          </cell>
          <cell r="AX341">
            <v>4.3099999999999996</v>
          </cell>
          <cell r="AY341">
            <v>40228</v>
          </cell>
          <cell r="AZ341">
            <v>121.053</v>
          </cell>
          <cell r="BA341">
            <v>7.3040000000000003</v>
          </cell>
          <cell r="BB341">
            <v>7.3159999999999998</v>
          </cell>
          <cell r="BC341">
            <v>40228</v>
          </cell>
          <cell r="BD341">
            <v>99</v>
          </cell>
          <cell r="BE341">
            <v>2.2359999999999998</v>
          </cell>
          <cell r="BF341">
            <v>2.2359999999999998</v>
          </cell>
          <cell r="BG341">
            <v>40228</v>
          </cell>
          <cell r="BH341">
            <v>114.04600000000001</v>
          </cell>
          <cell r="BI341">
            <v>5.8780000000000001</v>
          </cell>
          <cell r="BJ341">
            <v>5.9710000000000001</v>
          </cell>
          <cell r="BO341">
            <v>40228</v>
          </cell>
          <cell r="BP341">
            <v>121.545</v>
          </cell>
          <cell r="BQ341">
            <v>4.8179999999999996</v>
          </cell>
          <cell r="BR341">
            <v>4.8179999999999996</v>
          </cell>
          <cell r="BS341">
            <v>40228</v>
          </cell>
          <cell r="BT341">
            <v>112</v>
          </cell>
          <cell r="BU341">
            <v>5.282</v>
          </cell>
          <cell r="BV341">
            <v>5.282</v>
          </cell>
          <cell r="BW341">
            <v>40228</v>
          </cell>
          <cell r="BX341">
            <v>143</v>
          </cell>
          <cell r="BY341">
            <v>5.9770000000000003</v>
          </cell>
          <cell r="BZ341">
            <v>5.9770000000000003</v>
          </cell>
          <cell r="CA341">
            <v>40228</v>
          </cell>
          <cell r="CB341">
            <v>115.5</v>
          </cell>
          <cell r="CC341">
            <v>6.444</v>
          </cell>
          <cell r="CD341">
            <v>6.444</v>
          </cell>
          <cell r="CE341">
            <v>40228</v>
          </cell>
          <cell r="CF341">
            <v>114.77200000000001</v>
          </cell>
          <cell r="CG341">
            <v>6.8860000000000001</v>
          </cell>
          <cell r="CH341">
            <v>6.9089999999999998</v>
          </cell>
          <cell r="CI341">
            <v>40228</v>
          </cell>
          <cell r="CJ341">
            <v>92.790999999999997</v>
          </cell>
          <cell r="CK341">
            <v>10.77</v>
          </cell>
          <cell r="CL341">
            <v>10.803000000000001</v>
          </cell>
          <cell r="CM341">
            <v>40228</v>
          </cell>
          <cell r="CN341">
            <v>164.09700000000001</v>
          </cell>
          <cell r="CO341">
            <v>5.99</v>
          </cell>
          <cell r="CP341">
            <v>5.99</v>
          </cell>
          <cell r="CQ341">
            <v>40228</v>
          </cell>
          <cell r="CR341">
            <v>136.5</v>
          </cell>
          <cell r="CS341">
            <v>7.1210000000000004</v>
          </cell>
          <cell r="CT341">
            <v>7.1210000000000004</v>
          </cell>
          <cell r="CU341">
            <v>40228</v>
          </cell>
          <cell r="CV341">
            <v>106.22499999999999</v>
          </cell>
          <cell r="CW341">
            <v>6.8680000000000003</v>
          </cell>
          <cell r="CX341">
            <v>6.8970000000000002</v>
          </cell>
          <cell r="CY341">
            <v>40228</v>
          </cell>
          <cell r="CZ341">
            <v>111.75</v>
          </cell>
          <cell r="DA341">
            <v>5.6970000000000001</v>
          </cell>
          <cell r="DB341">
            <v>5.6970000000000001</v>
          </cell>
        </row>
        <row r="342">
          <cell r="D342">
            <v>40229</v>
          </cell>
          <cell r="E342" t="str">
            <v>#N/A N.A.</v>
          </cell>
          <cell r="F342" t="str">
            <v>#N/A N.A.</v>
          </cell>
          <cell r="G342" t="str">
            <v>#N/A N.A.</v>
          </cell>
          <cell r="H342">
            <v>40229</v>
          </cell>
          <cell r="I342" t="str">
            <v>#N/A N.A.</v>
          </cell>
          <cell r="J342" t="str">
            <v>#N/A N.A.</v>
          </cell>
          <cell r="K342" t="str">
            <v>#N/A N.A.</v>
          </cell>
          <cell r="L342">
            <v>40229</v>
          </cell>
          <cell r="M342" t="str">
            <v>#N/A N.A.</v>
          </cell>
          <cell r="N342" t="str">
            <v>#N/A N.A.</v>
          </cell>
          <cell r="O342" t="str">
            <v>#N/A N.A.</v>
          </cell>
          <cell r="P342">
            <v>40229</v>
          </cell>
          <cell r="Q342">
            <v>100.125</v>
          </cell>
          <cell r="R342">
            <v>-33.58</v>
          </cell>
          <cell r="S342">
            <v>52.280999999999999</v>
          </cell>
          <cell r="T342">
            <v>40229</v>
          </cell>
          <cell r="U342">
            <v>100.3776</v>
          </cell>
          <cell r="V342">
            <v>0.23799999999999999</v>
          </cell>
          <cell r="W342">
            <v>1.9409999999999998</v>
          </cell>
          <cell r="X342">
            <v>40229</v>
          </cell>
          <cell r="Y342">
            <v>103</v>
          </cell>
          <cell r="Z342">
            <v>2.3970000000000002</v>
          </cell>
          <cell r="AA342">
            <v>2.3970000000000002</v>
          </cell>
          <cell r="AB342">
            <v>40229</v>
          </cell>
          <cell r="AC342">
            <v>106.468</v>
          </cell>
          <cell r="AD342">
            <v>3.8140000000000001</v>
          </cell>
          <cell r="AE342">
            <v>3.923</v>
          </cell>
          <cell r="AF342">
            <v>40229</v>
          </cell>
          <cell r="AG342">
            <v>110.098</v>
          </cell>
          <cell r="AH342">
            <v>3.1880000000000002</v>
          </cell>
          <cell r="AI342">
            <v>3.3039999999999998</v>
          </cell>
          <cell r="AJ342">
            <v>40229</v>
          </cell>
          <cell r="AK342">
            <v>114</v>
          </cell>
          <cell r="AL342">
            <v>2.464</v>
          </cell>
          <cell r="AM342">
            <v>2.464</v>
          </cell>
          <cell r="AN342">
            <v>40229</v>
          </cell>
          <cell r="AO342">
            <v>120</v>
          </cell>
          <cell r="AP342">
            <v>3.4239999999999999</v>
          </cell>
          <cell r="AQ342">
            <v>3.4239999999999999</v>
          </cell>
          <cell r="AU342">
            <v>40229</v>
          </cell>
          <cell r="AV342">
            <v>117</v>
          </cell>
          <cell r="AW342">
            <v>4.3099999999999996</v>
          </cell>
          <cell r="AX342">
            <v>4.3099999999999996</v>
          </cell>
          <cell r="AY342">
            <v>40229</v>
          </cell>
          <cell r="AZ342">
            <v>121.053</v>
          </cell>
          <cell r="BA342">
            <v>7.3040000000000003</v>
          </cell>
          <cell r="BB342">
            <v>7.3159999999999998</v>
          </cell>
          <cell r="BC342">
            <v>40229</v>
          </cell>
          <cell r="BD342">
            <v>99</v>
          </cell>
          <cell r="BE342">
            <v>2.2359999999999998</v>
          </cell>
          <cell r="BF342">
            <v>2.2359999999999998</v>
          </cell>
          <cell r="BG342">
            <v>40229</v>
          </cell>
          <cell r="BH342">
            <v>114.04600000000001</v>
          </cell>
          <cell r="BI342">
            <v>5.8780000000000001</v>
          </cell>
          <cell r="BJ342">
            <v>5.9710000000000001</v>
          </cell>
          <cell r="BO342">
            <v>40229</v>
          </cell>
          <cell r="BP342">
            <v>121.545</v>
          </cell>
          <cell r="BQ342">
            <v>4.8179999999999996</v>
          </cell>
          <cell r="BR342">
            <v>4.8179999999999996</v>
          </cell>
          <cell r="BS342">
            <v>40229</v>
          </cell>
          <cell r="BT342">
            <v>112</v>
          </cell>
          <cell r="BU342">
            <v>5.282</v>
          </cell>
          <cell r="BV342">
            <v>5.282</v>
          </cell>
          <cell r="BW342">
            <v>40229</v>
          </cell>
          <cell r="BX342">
            <v>143</v>
          </cell>
          <cell r="BY342">
            <v>5.9770000000000003</v>
          </cell>
          <cell r="BZ342">
            <v>5.9770000000000003</v>
          </cell>
          <cell r="CA342">
            <v>40229</v>
          </cell>
          <cell r="CB342">
            <v>115.5</v>
          </cell>
          <cell r="CC342">
            <v>6.444</v>
          </cell>
          <cell r="CD342">
            <v>6.444</v>
          </cell>
          <cell r="CE342">
            <v>40229</v>
          </cell>
          <cell r="CF342">
            <v>114.77200000000001</v>
          </cell>
          <cell r="CG342">
            <v>6.8860000000000001</v>
          </cell>
          <cell r="CH342">
            <v>6.9089999999999998</v>
          </cell>
          <cell r="CI342">
            <v>40229</v>
          </cell>
          <cell r="CJ342">
            <v>92.790999999999997</v>
          </cell>
          <cell r="CK342">
            <v>10.77</v>
          </cell>
          <cell r="CL342">
            <v>10.803000000000001</v>
          </cell>
          <cell r="CM342">
            <v>40229</v>
          </cell>
          <cell r="CN342">
            <v>164.09700000000001</v>
          </cell>
          <cell r="CO342">
            <v>5.99</v>
          </cell>
          <cell r="CP342">
            <v>5.99</v>
          </cell>
          <cell r="CQ342">
            <v>40229</v>
          </cell>
          <cell r="CR342">
            <v>136.5</v>
          </cell>
          <cell r="CS342">
            <v>7.1210000000000004</v>
          </cell>
          <cell r="CT342">
            <v>7.1210000000000004</v>
          </cell>
          <cell r="CU342">
            <v>40229</v>
          </cell>
          <cell r="CV342">
            <v>106.22499999999999</v>
          </cell>
          <cell r="CW342">
            <v>6.8680000000000003</v>
          </cell>
          <cell r="CX342">
            <v>6.8970000000000002</v>
          </cell>
          <cell r="CY342">
            <v>40229</v>
          </cell>
          <cell r="CZ342">
            <v>111.75</v>
          </cell>
          <cell r="DA342">
            <v>5.6970000000000001</v>
          </cell>
          <cell r="DB342">
            <v>5.6970000000000001</v>
          </cell>
        </row>
        <row r="343">
          <cell r="D343">
            <v>40230</v>
          </cell>
          <cell r="E343" t="str">
            <v>#N/A N.A.</v>
          </cell>
          <cell r="F343" t="str">
            <v>#N/A N.A.</v>
          </cell>
          <cell r="G343" t="str">
            <v>#N/A N.A.</v>
          </cell>
          <cell r="H343">
            <v>40230</v>
          </cell>
          <cell r="I343" t="str">
            <v>#N/A N.A.</v>
          </cell>
          <cell r="J343" t="str">
            <v>#N/A N.A.</v>
          </cell>
          <cell r="K343" t="str">
            <v>#N/A N.A.</v>
          </cell>
          <cell r="L343">
            <v>40230</v>
          </cell>
          <cell r="M343" t="str">
            <v>#N/A N.A.</v>
          </cell>
          <cell r="N343" t="str">
            <v>#N/A N.A.</v>
          </cell>
          <cell r="O343" t="str">
            <v>#N/A N.A.</v>
          </cell>
          <cell r="P343">
            <v>40230</v>
          </cell>
          <cell r="Q343">
            <v>100.125</v>
          </cell>
          <cell r="R343">
            <v>-33.58</v>
          </cell>
          <cell r="S343">
            <v>52.280999999999999</v>
          </cell>
          <cell r="T343">
            <v>40230</v>
          </cell>
          <cell r="U343">
            <v>100.3776</v>
          </cell>
          <cell r="V343">
            <v>0.23799999999999999</v>
          </cell>
          <cell r="W343">
            <v>1.9409999999999998</v>
          </cell>
          <cell r="X343">
            <v>40230</v>
          </cell>
          <cell r="Y343">
            <v>103</v>
          </cell>
          <cell r="Z343">
            <v>2.3970000000000002</v>
          </cell>
          <cell r="AA343">
            <v>2.3970000000000002</v>
          </cell>
          <cell r="AB343">
            <v>40230</v>
          </cell>
          <cell r="AC343">
            <v>106.468</v>
          </cell>
          <cell r="AD343">
            <v>3.8140000000000001</v>
          </cell>
          <cell r="AE343">
            <v>3.923</v>
          </cell>
          <cell r="AF343">
            <v>40230</v>
          </cell>
          <cell r="AG343">
            <v>110.098</v>
          </cell>
          <cell r="AH343">
            <v>3.1880000000000002</v>
          </cell>
          <cell r="AI343">
            <v>3.3039999999999998</v>
          </cell>
          <cell r="AJ343">
            <v>40230</v>
          </cell>
          <cell r="AK343">
            <v>114</v>
          </cell>
          <cell r="AL343">
            <v>2.464</v>
          </cell>
          <cell r="AM343">
            <v>2.464</v>
          </cell>
          <cell r="AN343">
            <v>40230</v>
          </cell>
          <cell r="AO343">
            <v>120</v>
          </cell>
          <cell r="AP343">
            <v>3.4239999999999999</v>
          </cell>
          <cell r="AQ343">
            <v>3.4239999999999999</v>
          </cell>
          <cell r="AU343">
            <v>40230</v>
          </cell>
          <cell r="AV343">
            <v>117</v>
          </cell>
          <cell r="AW343">
            <v>4.3099999999999996</v>
          </cell>
          <cell r="AX343">
            <v>4.3099999999999996</v>
          </cell>
          <cell r="AY343">
            <v>40230</v>
          </cell>
          <cell r="AZ343">
            <v>121.053</v>
          </cell>
          <cell r="BA343">
            <v>7.3040000000000003</v>
          </cell>
          <cell r="BB343">
            <v>7.3159999999999998</v>
          </cell>
          <cell r="BC343">
            <v>40230</v>
          </cell>
          <cell r="BD343">
            <v>99</v>
          </cell>
          <cell r="BE343">
            <v>2.2359999999999998</v>
          </cell>
          <cell r="BF343">
            <v>2.2359999999999998</v>
          </cell>
          <cell r="BG343">
            <v>40230</v>
          </cell>
          <cell r="BH343">
            <v>114.04600000000001</v>
          </cell>
          <cell r="BI343">
            <v>5.8780000000000001</v>
          </cell>
          <cell r="BJ343">
            <v>5.9710000000000001</v>
          </cell>
          <cell r="BO343">
            <v>40230</v>
          </cell>
          <cell r="BP343">
            <v>121.545</v>
          </cell>
          <cell r="BQ343">
            <v>4.8179999999999996</v>
          </cell>
          <cell r="BR343">
            <v>4.8179999999999996</v>
          </cell>
          <cell r="BS343">
            <v>40230</v>
          </cell>
          <cell r="BT343">
            <v>112</v>
          </cell>
          <cell r="BU343">
            <v>5.282</v>
          </cell>
          <cell r="BV343">
            <v>5.282</v>
          </cell>
          <cell r="BW343">
            <v>40230</v>
          </cell>
          <cell r="BX343">
            <v>143</v>
          </cell>
          <cell r="BY343">
            <v>5.9770000000000003</v>
          </cell>
          <cell r="BZ343">
            <v>5.9770000000000003</v>
          </cell>
          <cell r="CA343">
            <v>40230</v>
          </cell>
          <cell r="CB343">
            <v>115.5</v>
          </cell>
          <cell r="CC343">
            <v>6.444</v>
          </cell>
          <cell r="CD343">
            <v>6.444</v>
          </cell>
          <cell r="CE343">
            <v>40230</v>
          </cell>
          <cell r="CF343">
            <v>114.77200000000001</v>
          </cell>
          <cell r="CG343">
            <v>6.8860000000000001</v>
          </cell>
          <cell r="CH343">
            <v>6.9089999999999998</v>
          </cell>
          <cell r="CI343">
            <v>40230</v>
          </cell>
          <cell r="CJ343">
            <v>92.790999999999997</v>
          </cell>
          <cell r="CK343">
            <v>10.77</v>
          </cell>
          <cell r="CL343">
            <v>10.803000000000001</v>
          </cell>
          <cell r="CM343">
            <v>40230</v>
          </cell>
          <cell r="CN343">
            <v>164.09700000000001</v>
          </cell>
          <cell r="CO343">
            <v>5.99</v>
          </cell>
          <cell r="CP343">
            <v>5.99</v>
          </cell>
          <cell r="CQ343">
            <v>40230</v>
          </cell>
          <cell r="CR343">
            <v>136.5</v>
          </cell>
          <cell r="CS343">
            <v>7.1210000000000004</v>
          </cell>
          <cell r="CT343">
            <v>7.1210000000000004</v>
          </cell>
          <cell r="CU343">
            <v>40230</v>
          </cell>
          <cell r="CV343">
            <v>106.22499999999999</v>
          </cell>
          <cell r="CW343">
            <v>6.8680000000000003</v>
          </cell>
          <cell r="CX343">
            <v>6.8970000000000002</v>
          </cell>
          <cell r="CY343">
            <v>40230</v>
          </cell>
          <cell r="CZ343">
            <v>111.75</v>
          </cell>
          <cell r="DA343">
            <v>5.6970000000000001</v>
          </cell>
          <cell r="DB343">
            <v>5.6970000000000001</v>
          </cell>
        </row>
        <row r="344">
          <cell r="D344">
            <v>40231</v>
          </cell>
          <cell r="E344" t="str">
            <v>#N/A N.A.</v>
          </cell>
          <cell r="F344" t="str">
            <v>#N/A N.A.</v>
          </cell>
          <cell r="G344" t="str">
            <v>#N/A N.A.</v>
          </cell>
          <cell r="H344">
            <v>40231</v>
          </cell>
          <cell r="I344" t="str">
            <v>#N/A N.A.</v>
          </cell>
          <cell r="J344" t="str">
            <v>#N/A N.A.</v>
          </cell>
          <cell r="K344" t="str">
            <v>#N/A N.A.</v>
          </cell>
          <cell r="L344">
            <v>40231</v>
          </cell>
          <cell r="M344" t="str">
            <v>#N/A N.A.</v>
          </cell>
          <cell r="N344" t="str">
            <v>#N/A N.A.</v>
          </cell>
          <cell r="O344" t="str">
            <v>#N/A N.A.</v>
          </cell>
          <cell r="P344">
            <v>40231</v>
          </cell>
          <cell r="Q344">
            <v>100.125</v>
          </cell>
          <cell r="R344">
            <v>-33.58</v>
          </cell>
          <cell r="S344">
            <v>52.280999999999999</v>
          </cell>
          <cell r="T344">
            <v>40231</v>
          </cell>
          <cell r="U344">
            <v>100.3776</v>
          </cell>
          <cell r="V344">
            <v>0.23799999999999999</v>
          </cell>
          <cell r="W344">
            <v>1.9409999999999998</v>
          </cell>
          <cell r="X344">
            <v>40231</v>
          </cell>
          <cell r="Y344">
            <v>103</v>
          </cell>
          <cell r="Z344">
            <v>2.339</v>
          </cell>
          <cell r="AA344">
            <v>2.339</v>
          </cell>
          <cell r="AB344">
            <v>40231</v>
          </cell>
          <cell r="AC344">
            <v>106.22</v>
          </cell>
          <cell r="AD344">
            <v>4.0179999999999998</v>
          </cell>
          <cell r="AE344">
            <v>4.1280000000000001</v>
          </cell>
          <cell r="AF344">
            <v>40231</v>
          </cell>
          <cell r="AG344">
            <v>110.22199999999999</v>
          </cell>
          <cell r="AH344">
            <v>3.0790000000000002</v>
          </cell>
          <cell r="AI344">
            <v>3.1949999999999998</v>
          </cell>
          <cell r="AJ344">
            <v>40231</v>
          </cell>
          <cell r="AK344">
            <v>113.8</v>
          </cell>
          <cell r="AL344">
            <v>2.5529999999999999</v>
          </cell>
          <cell r="AM344">
            <v>2.5529999999999999</v>
          </cell>
          <cell r="AN344">
            <v>40231</v>
          </cell>
          <cell r="AO344">
            <v>120.35</v>
          </cell>
          <cell r="AP344">
            <v>3.3039999999999998</v>
          </cell>
          <cell r="AQ344">
            <v>3.3039999999999998</v>
          </cell>
          <cell r="AU344">
            <v>40231</v>
          </cell>
          <cell r="AV344">
            <v>117</v>
          </cell>
          <cell r="AW344">
            <v>4.3079999999999998</v>
          </cell>
          <cell r="AX344">
            <v>4.3079999999999998</v>
          </cell>
          <cell r="AY344">
            <v>40231</v>
          </cell>
          <cell r="AZ344">
            <v>121.06399999999999</v>
          </cell>
          <cell r="BA344">
            <v>7.3</v>
          </cell>
          <cell r="BB344">
            <v>7.3120000000000003</v>
          </cell>
          <cell r="BC344">
            <v>40231</v>
          </cell>
          <cell r="BD344">
            <v>99.25</v>
          </cell>
          <cell r="BE344">
            <v>2.19</v>
          </cell>
          <cell r="BF344">
            <v>2.19</v>
          </cell>
          <cell r="BG344">
            <v>40231</v>
          </cell>
          <cell r="BH344">
            <v>114.08</v>
          </cell>
          <cell r="BI344">
            <v>5.87</v>
          </cell>
          <cell r="BJ344">
            <v>5.9630000000000001</v>
          </cell>
          <cell r="BO344">
            <v>40231</v>
          </cell>
          <cell r="BP344">
            <v>121.556</v>
          </cell>
          <cell r="BQ344">
            <v>4.8150000000000004</v>
          </cell>
          <cell r="BR344">
            <v>4.8150000000000004</v>
          </cell>
          <cell r="BS344">
            <v>40231</v>
          </cell>
          <cell r="BT344">
            <v>112.2</v>
          </cell>
          <cell r="BU344">
            <v>5.2489999999999997</v>
          </cell>
          <cell r="BV344">
            <v>5.2489999999999997</v>
          </cell>
          <cell r="BW344">
            <v>40231</v>
          </cell>
          <cell r="BX344">
            <v>142.25</v>
          </cell>
          <cell r="BY344">
            <v>6.056</v>
          </cell>
          <cell r="BZ344">
            <v>6.056</v>
          </cell>
          <cell r="CA344">
            <v>40231</v>
          </cell>
          <cell r="CB344">
            <v>115.5</v>
          </cell>
          <cell r="CC344">
            <v>6.444</v>
          </cell>
          <cell r="CD344">
            <v>6.444</v>
          </cell>
          <cell r="CE344">
            <v>40231</v>
          </cell>
          <cell r="CF344">
            <v>113.288</v>
          </cell>
          <cell r="CG344">
            <v>7.0220000000000002</v>
          </cell>
          <cell r="CH344">
            <v>7.0620000000000003</v>
          </cell>
          <cell r="CI344">
            <v>40231</v>
          </cell>
          <cell r="CJ344">
            <v>92.790999999999997</v>
          </cell>
          <cell r="CK344">
            <v>10.771000000000001</v>
          </cell>
          <cell r="CL344">
            <v>10.803000000000001</v>
          </cell>
          <cell r="CM344">
            <v>40231</v>
          </cell>
          <cell r="CN344">
            <v>164.005</v>
          </cell>
          <cell r="CO344">
            <v>5.9950000000000001</v>
          </cell>
          <cell r="CP344">
            <v>5.9950000000000001</v>
          </cell>
          <cell r="CQ344">
            <v>40231</v>
          </cell>
          <cell r="CR344">
            <v>135</v>
          </cell>
          <cell r="CS344">
            <v>7.226</v>
          </cell>
          <cell r="CT344">
            <v>7.226</v>
          </cell>
          <cell r="CU344">
            <v>40231</v>
          </cell>
          <cell r="CV344">
            <v>105.95099999999999</v>
          </cell>
          <cell r="CW344">
            <v>6.89</v>
          </cell>
          <cell r="CX344">
            <v>6.915</v>
          </cell>
          <cell r="CY344">
            <v>40231</v>
          </cell>
          <cell r="CZ344">
            <v>112.24</v>
          </cell>
          <cell r="DA344">
            <v>5.6310000000000002</v>
          </cell>
          <cell r="DB344">
            <v>5.6310000000000002</v>
          </cell>
        </row>
        <row r="345">
          <cell r="D345">
            <v>40232</v>
          </cell>
          <cell r="E345" t="str">
            <v>#N/A N.A.</v>
          </cell>
          <cell r="F345" t="str">
            <v>#N/A N.A.</v>
          </cell>
          <cell r="G345" t="str">
            <v>#N/A N.A.</v>
          </cell>
          <cell r="H345">
            <v>40232</v>
          </cell>
          <cell r="I345" t="str">
            <v>#N/A N.A.</v>
          </cell>
          <cell r="J345" t="str">
            <v>#N/A N.A.</v>
          </cell>
          <cell r="K345" t="str">
            <v>#N/A N.A.</v>
          </cell>
          <cell r="L345">
            <v>40232</v>
          </cell>
          <cell r="M345" t="str">
            <v>#N/A N.A.</v>
          </cell>
          <cell r="N345" t="str">
            <v>#N/A N.A.</v>
          </cell>
          <cell r="O345" t="str">
            <v>#N/A N.A.</v>
          </cell>
          <cell r="P345">
            <v>40232</v>
          </cell>
          <cell r="Q345">
            <v>100.125</v>
          </cell>
          <cell r="R345">
            <v>-33.58</v>
          </cell>
          <cell r="S345">
            <v>52.280999999999999</v>
          </cell>
          <cell r="T345">
            <v>40232</v>
          </cell>
          <cell r="U345">
            <v>100.3776</v>
          </cell>
          <cell r="V345">
            <v>0.23799999999999999</v>
          </cell>
          <cell r="W345">
            <v>1.9409999999999998</v>
          </cell>
          <cell r="X345">
            <v>40232</v>
          </cell>
          <cell r="Y345">
            <v>103</v>
          </cell>
          <cell r="Z345">
            <v>2.2799999999999998</v>
          </cell>
          <cell r="AA345">
            <v>2.2799999999999998</v>
          </cell>
          <cell r="AB345">
            <v>40232</v>
          </cell>
          <cell r="AC345">
            <v>106.20399999999999</v>
          </cell>
          <cell r="AD345">
            <v>4.0190000000000001</v>
          </cell>
          <cell r="AE345">
            <v>4.1289999999999996</v>
          </cell>
          <cell r="AF345">
            <v>40232</v>
          </cell>
          <cell r="AG345">
            <v>110.404</v>
          </cell>
          <cell r="AH345">
            <v>2.927</v>
          </cell>
          <cell r="AI345">
            <v>3.02</v>
          </cell>
          <cell r="AJ345">
            <v>40232</v>
          </cell>
          <cell r="AK345">
            <v>114.1</v>
          </cell>
          <cell r="AL345">
            <v>2.395</v>
          </cell>
          <cell r="AM345">
            <v>2.395</v>
          </cell>
          <cell r="AN345">
            <v>40232</v>
          </cell>
          <cell r="AO345">
            <v>120.1</v>
          </cell>
          <cell r="AP345">
            <v>3.379</v>
          </cell>
          <cell r="AQ345">
            <v>3.379</v>
          </cell>
          <cell r="AU345">
            <v>40232</v>
          </cell>
          <cell r="AV345">
            <v>117.2</v>
          </cell>
          <cell r="AW345">
            <v>4.2640000000000002</v>
          </cell>
          <cell r="AX345">
            <v>4.2640000000000002</v>
          </cell>
          <cell r="AY345">
            <v>40232</v>
          </cell>
          <cell r="AZ345">
            <v>121.12</v>
          </cell>
          <cell r="BA345">
            <v>7.2869999999999999</v>
          </cell>
          <cell r="BB345">
            <v>7.2990000000000004</v>
          </cell>
          <cell r="BC345">
            <v>40232</v>
          </cell>
          <cell r="BD345">
            <v>98.25</v>
          </cell>
          <cell r="BE345">
            <v>2.3759999999999999</v>
          </cell>
          <cell r="BF345">
            <v>2.3759999999999999</v>
          </cell>
          <cell r="BG345">
            <v>40232</v>
          </cell>
          <cell r="BH345">
            <v>114.264</v>
          </cell>
          <cell r="BI345">
            <v>5.835</v>
          </cell>
          <cell r="BJ345">
            <v>5.9279999999999999</v>
          </cell>
          <cell r="BO345">
            <v>40232</v>
          </cell>
          <cell r="BP345">
            <v>121.35299999999999</v>
          </cell>
          <cell r="BQ345">
            <v>4.8460000000000001</v>
          </cell>
          <cell r="BR345">
            <v>4.8460000000000001</v>
          </cell>
          <cell r="BS345">
            <v>40232</v>
          </cell>
          <cell r="BT345">
            <v>111.73</v>
          </cell>
          <cell r="BU345">
            <v>5.3250000000000002</v>
          </cell>
          <cell r="BV345">
            <v>5.3250000000000002</v>
          </cell>
          <cell r="BW345">
            <v>40232</v>
          </cell>
          <cell r="BX345">
            <v>144</v>
          </cell>
          <cell r="BY345">
            <v>5.8689999999999998</v>
          </cell>
          <cell r="BZ345">
            <v>5.8689999999999998</v>
          </cell>
          <cell r="CA345">
            <v>40232</v>
          </cell>
          <cell r="CB345">
            <v>115</v>
          </cell>
          <cell r="CC345">
            <v>6.4930000000000003</v>
          </cell>
          <cell r="CD345">
            <v>6.4930000000000003</v>
          </cell>
          <cell r="CE345">
            <v>40232</v>
          </cell>
          <cell r="CF345">
            <v>113.133</v>
          </cell>
          <cell r="CG345">
            <v>7.0369999999999999</v>
          </cell>
          <cell r="CH345">
            <v>7.0830000000000002</v>
          </cell>
          <cell r="CI345">
            <v>40232</v>
          </cell>
          <cell r="CJ345">
            <v>92.790999999999997</v>
          </cell>
          <cell r="CK345">
            <v>10.771000000000001</v>
          </cell>
          <cell r="CL345">
            <v>10.803000000000001</v>
          </cell>
          <cell r="CM345">
            <v>40232</v>
          </cell>
          <cell r="CN345">
            <v>163.036</v>
          </cell>
          <cell r="CO345">
            <v>6.0570000000000004</v>
          </cell>
          <cell r="CP345">
            <v>6.0570000000000004</v>
          </cell>
          <cell r="CQ345">
            <v>40232</v>
          </cell>
          <cell r="CR345">
            <v>134.5</v>
          </cell>
          <cell r="CS345">
            <v>7.2620000000000005</v>
          </cell>
          <cell r="CT345">
            <v>7.2620000000000005</v>
          </cell>
          <cell r="CU345">
            <v>40232</v>
          </cell>
          <cell r="CV345">
            <v>105.74299999999999</v>
          </cell>
          <cell r="CW345">
            <v>6.9059999999999997</v>
          </cell>
          <cell r="CX345">
            <v>6.9349999999999996</v>
          </cell>
          <cell r="CY345">
            <v>40232</v>
          </cell>
          <cell r="CZ345">
            <v>111.5</v>
          </cell>
          <cell r="DA345">
            <v>5.73</v>
          </cell>
          <cell r="DB345">
            <v>5.73</v>
          </cell>
        </row>
        <row r="346">
          <cell r="D346">
            <v>40233</v>
          </cell>
          <cell r="E346" t="str">
            <v>#N/A N.A.</v>
          </cell>
          <cell r="F346" t="str">
            <v>#N/A N.A.</v>
          </cell>
          <cell r="G346" t="str">
            <v>#N/A N.A.</v>
          </cell>
          <cell r="H346">
            <v>40233</v>
          </cell>
          <cell r="I346" t="str">
            <v>#N/A N.A.</v>
          </cell>
          <cell r="J346" t="str">
            <v>#N/A N.A.</v>
          </cell>
          <cell r="K346" t="str">
            <v>#N/A N.A.</v>
          </cell>
          <cell r="L346">
            <v>40233</v>
          </cell>
          <cell r="M346" t="str">
            <v>#N/A N.A.</v>
          </cell>
          <cell r="N346" t="str">
            <v>#N/A N.A.</v>
          </cell>
          <cell r="O346" t="str">
            <v>#N/A N.A.</v>
          </cell>
          <cell r="P346">
            <v>40233</v>
          </cell>
          <cell r="Q346">
            <v>100.125</v>
          </cell>
          <cell r="R346">
            <v>-33.58</v>
          </cell>
          <cell r="S346">
            <v>52.280999999999999</v>
          </cell>
          <cell r="T346">
            <v>40233</v>
          </cell>
          <cell r="U346">
            <v>100.3776</v>
          </cell>
          <cell r="V346">
            <v>0.23799999999999999</v>
          </cell>
          <cell r="W346">
            <v>1.9409999999999998</v>
          </cell>
          <cell r="X346">
            <v>40233</v>
          </cell>
          <cell r="Y346">
            <v>103</v>
          </cell>
          <cell r="Z346">
            <v>1.9729999999999999</v>
          </cell>
          <cell r="AA346">
            <v>1.9729999999999999</v>
          </cell>
          <cell r="AB346">
            <v>40233</v>
          </cell>
          <cell r="AC346">
            <v>106.312</v>
          </cell>
          <cell r="AD346">
            <v>3.8559999999999999</v>
          </cell>
          <cell r="AE346">
            <v>3.9670000000000001</v>
          </cell>
          <cell r="AF346">
            <v>40233</v>
          </cell>
          <cell r="AG346">
            <v>110.285</v>
          </cell>
          <cell r="AH346">
            <v>2.9660000000000002</v>
          </cell>
          <cell r="AI346">
            <v>3.06</v>
          </cell>
          <cell r="AJ346">
            <v>40233</v>
          </cell>
          <cell r="AK346">
            <v>114</v>
          </cell>
          <cell r="AL346">
            <v>2.3940000000000001</v>
          </cell>
          <cell r="AM346">
            <v>2.3940000000000001</v>
          </cell>
          <cell r="AN346">
            <v>40233</v>
          </cell>
          <cell r="AO346">
            <v>120.4</v>
          </cell>
          <cell r="AP346">
            <v>3.25</v>
          </cell>
          <cell r="AQ346">
            <v>3.25</v>
          </cell>
          <cell r="AU346">
            <v>40233</v>
          </cell>
          <cell r="AV346">
            <v>117.65</v>
          </cell>
          <cell r="AW346">
            <v>4.16</v>
          </cell>
          <cell r="AX346">
            <v>4.16</v>
          </cell>
          <cell r="AY346">
            <v>40233</v>
          </cell>
          <cell r="AZ346">
            <v>121.127</v>
          </cell>
          <cell r="BA346">
            <v>7.2809999999999997</v>
          </cell>
          <cell r="BB346">
            <v>7.2930000000000001</v>
          </cell>
          <cell r="BC346">
            <v>40233</v>
          </cell>
          <cell r="BD346">
            <v>99.8</v>
          </cell>
          <cell r="BE346">
            <v>2.089</v>
          </cell>
          <cell r="BF346">
            <v>2.089</v>
          </cell>
          <cell r="BG346">
            <v>40233</v>
          </cell>
          <cell r="BH346">
            <v>115.092</v>
          </cell>
          <cell r="BI346">
            <v>5.6769999999999996</v>
          </cell>
          <cell r="BJ346">
            <v>5.7510000000000003</v>
          </cell>
          <cell r="BO346">
            <v>40233</v>
          </cell>
          <cell r="BP346">
            <v>121.75</v>
          </cell>
          <cell r="BQ346">
            <v>4.7770000000000001</v>
          </cell>
          <cell r="BR346">
            <v>4.7770000000000001</v>
          </cell>
          <cell r="BS346">
            <v>40233</v>
          </cell>
          <cell r="BT346">
            <v>111.75</v>
          </cell>
          <cell r="BU346">
            <v>5.3179999999999996</v>
          </cell>
          <cell r="BV346">
            <v>5.3179999999999996</v>
          </cell>
          <cell r="BW346">
            <v>40233</v>
          </cell>
          <cell r="BX346">
            <v>143.5</v>
          </cell>
          <cell r="BY346">
            <v>5.9169999999999998</v>
          </cell>
          <cell r="BZ346">
            <v>5.9169999999999998</v>
          </cell>
          <cell r="CA346">
            <v>40233</v>
          </cell>
          <cell r="CB346">
            <v>116.5</v>
          </cell>
          <cell r="CC346">
            <v>6.3449999999999998</v>
          </cell>
          <cell r="CD346">
            <v>6.3449999999999998</v>
          </cell>
          <cell r="CE346">
            <v>40233</v>
          </cell>
          <cell r="CF346">
            <v>113.871</v>
          </cell>
          <cell r="CG346">
            <v>6.9669999999999996</v>
          </cell>
          <cell r="CH346">
            <v>7.0140000000000002</v>
          </cell>
          <cell r="CI346">
            <v>40233</v>
          </cell>
          <cell r="CJ346">
            <v>92.790999999999997</v>
          </cell>
          <cell r="CK346">
            <v>10.771000000000001</v>
          </cell>
          <cell r="CL346">
            <v>10.804</v>
          </cell>
          <cell r="CM346">
            <v>40233</v>
          </cell>
          <cell r="CN346">
            <v>163.96100000000001</v>
          </cell>
          <cell r="CO346">
            <v>5.9960000000000004</v>
          </cell>
          <cell r="CP346">
            <v>5.9960000000000004</v>
          </cell>
          <cell r="CQ346">
            <v>40233</v>
          </cell>
          <cell r="CR346">
            <v>135</v>
          </cell>
          <cell r="CS346">
            <v>7.226</v>
          </cell>
          <cell r="CT346">
            <v>7.226</v>
          </cell>
          <cell r="CU346">
            <v>40233</v>
          </cell>
          <cell r="CV346">
            <v>106.33499999999999</v>
          </cell>
          <cell r="CW346">
            <v>6.86</v>
          </cell>
          <cell r="CX346">
            <v>6.8730000000000002</v>
          </cell>
          <cell r="CY346">
            <v>40233</v>
          </cell>
          <cell r="CZ346">
            <v>111.75</v>
          </cell>
          <cell r="DA346">
            <v>5.694</v>
          </cell>
          <cell r="DB346">
            <v>5.694</v>
          </cell>
        </row>
        <row r="347">
          <cell r="D347">
            <v>40234</v>
          </cell>
          <cell r="E347" t="str">
            <v>#N/A N.A.</v>
          </cell>
          <cell r="F347" t="str">
            <v>#N/A N.A.</v>
          </cell>
          <cell r="G347" t="str">
            <v>#N/A N.A.</v>
          </cell>
          <cell r="H347">
            <v>40234</v>
          </cell>
          <cell r="I347" t="str">
            <v>#N/A N.A.</v>
          </cell>
          <cell r="J347" t="str">
            <v>#N/A N.A.</v>
          </cell>
          <cell r="K347" t="str">
            <v>#N/A N.A.</v>
          </cell>
          <cell r="L347">
            <v>40234</v>
          </cell>
          <cell r="M347" t="str">
            <v>#N/A N.A.</v>
          </cell>
          <cell r="N347" t="str">
            <v>#N/A N.A.</v>
          </cell>
          <cell r="O347" t="str">
            <v>#N/A N.A.</v>
          </cell>
          <cell r="P347">
            <v>40234</v>
          </cell>
          <cell r="Q347">
            <v>100.125</v>
          </cell>
          <cell r="R347">
            <v>-33.58</v>
          </cell>
          <cell r="S347">
            <v>52.280999999999999</v>
          </cell>
          <cell r="T347">
            <v>40234</v>
          </cell>
          <cell r="U347">
            <v>100.3776</v>
          </cell>
          <cell r="V347">
            <v>0.23799999999999999</v>
          </cell>
          <cell r="W347">
            <v>1.9409999999999998</v>
          </cell>
          <cell r="X347">
            <v>40234</v>
          </cell>
          <cell r="Y347">
            <v>103</v>
          </cell>
          <cell r="Z347">
            <v>1.909</v>
          </cell>
          <cell r="AA347">
            <v>1.909</v>
          </cell>
          <cell r="AB347">
            <v>40234</v>
          </cell>
          <cell r="AC347">
            <v>106.282</v>
          </cell>
          <cell r="AD347">
            <v>3.8689999999999998</v>
          </cell>
          <cell r="AE347">
            <v>3.9939999999999998</v>
          </cell>
          <cell r="AF347">
            <v>40234</v>
          </cell>
          <cell r="AG347">
            <v>110.41500000000001</v>
          </cell>
          <cell r="AH347">
            <v>2.8519999999999999</v>
          </cell>
          <cell r="AI347">
            <v>2.9459999999999997</v>
          </cell>
          <cell r="AJ347">
            <v>40234</v>
          </cell>
          <cell r="AK347">
            <v>114</v>
          </cell>
          <cell r="AL347">
            <v>2.3839999999999999</v>
          </cell>
          <cell r="AM347">
            <v>2.3839999999999999</v>
          </cell>
          <cell r="AN347">
            <v>40234</v>
          </cell>
          <cell r="AO347">
            <v>120.85</v>
          </cell>
          <cell r="AP347">
            <v>3.097</v>
          </cell>
          <cell r="AQ347">
            <v>3.097</v>
          </cell>
          <cell r="AU347">
            <v>40234</v>
          </cell>
          <cell r="AV347">
            <v>118.5</v>
          </cell>
          <cell r="AW347">
            <v>3.98</v>
          </cell>
          <cell r="AX347">
            <v>3.98</v>
          </cell>
          <cell r="AY347">
            <v>40234</v>
          </cell>
          <cell r="AZ347">
            <v>121.199</v>
          </cell>
          <cell r="BA347">
            <v>7.2649999999999997</v>
          </cell>
          <cell r="BB347">
            <v>7.2770000000000001</v>
          </cell>
          <cell r="BC347">
            <v>40234</v>
          </cell>
          <cell r="BD347">
            <v>100.25</v>
          </cell>
          <cell r="BE347">
            <v>2.0059999999999998</v>
          </cell>
          <cell r="BF347">
            <v>2.0059999999999998</v>
          </cell>
          <cell r="BG347">
            <v>40234</v>
          </cell>
          <cell r="BH347">
            <v>115.47799999999999</v>
          </cell>
          <cell r="BI347">
            <v>5.6050000000000004</v>
          </cell>
          <cell r="BJ347">
            <v>5.6970000000000001</v>
          </cell>
          <cell r="BO347">
            <v>40234</v>
          </cell>
          <cell r="BP347">
            <v>122.206</v>
          </cell>
          <cell r="BQ347">
            <v>4.7039999999999997</v>
          </cell>
          <cell r="BR347">
            <v>4.7039999999999997</v>
          </cell>
          <cell r="BS347">
            <v>40234</v>
          </cell>
          <cell r="BT347">
            <v>114</v>
          </cell>
          <cell r="BU347">
            <v>4.9539999999999997</v>
          </cell>
          <cell r="BV347">
            <v>4.9539999999999997</v>
          </cell>
          <cell r="BW347">
            <v>40234</v>
          </cell>
          <cell r="BX347">
            <v>143</v>
          </cell>
          <cell r="BY347">
            <v>5.9690000000000003</v>
          </cell>
          <cell r="BZ347">
            <v>5.9690000000000003</v>
          </cell>
          <cell r="CA347">
            <v>40234</v>
          </cell>
          <cell r="CB347">
            <v>118</v>
          </cell>
          <cell r="CC347">
            <v>6.2</v>
          </cell>
          <cell r="CD347">
            <v>6.2</v>
          </cell>
          <cell r="CE347">
            <v>40234</v>
          </cell>
          <cell r="CF347">
            <v>114.81</v>
          </cell>
          <cell r="CG347">
            <v>6.8810000000000002</v>
          </cell>
          <cell r="CH347">
            <v>6.9269999999999996</v>
          </cell>
          <cell r="CI347">
            <v>40234</v>
          </cell>
          <cell r="CJ347">
            <v>92.790999999999997</v>
          </cell>
          <cell r="CK347">
            <v>10.771000000000001</v>
          </cell>
          <cell r="CL347">
            <v>10.804</v>
          </cell>
          <cell r="CM347">
            <v>40234</v>
          </cell>
          <cell r="CN347">
            <v>165.17599999999999</v>
          </cell>
          <cell r="CO347">
            <v>5.9190000000000005</v>
          </cell>
          <cell r="CP347">
            <v>5.9190000000000005</v>
          </cell>
          <cell r="CQ347">
            <v>40234</v>
          </cell>
          <cell r="CR347">
            <v>138.25</v>
          </cell>
          <cell r="CS347">
            <v>6.9989999999999997</v>
          </cell>
          <cell r="CT347">
            <v>6.9989999999999997</v>
          </cell>
          <cell r="CU347">
            <v>40234</v>
          </cell>
          <cell r="CV347">
            <v>107.459</v>
          </cell>
          <cell r="CW347">
            <v>6.7729999999999997</v>
          </cell>
          <cell r="CX347">
            <v>6.8019999999999996</v>
          </cell>
          <cell r="CY347">
            <v>40234</v>
          </cell>
          <cell r="CZ347">
            <v>114</v>
          </cell>
          <cell r="DA347">
            <v>5.3979999999999997</v>
          </cell>
          <cell r="DB347">
            <v>5.3979999999999997</v>
          </cell>
        </row>
        <row r="348">
          <cell r="D348">
            <v>40235</v>
          </cell>
          <cell r="E348" t="str">
            <v>#N/A N.A.</v>
          </cell>
          <cell r="F348" t="str">
            <v>#N/A N.A.</v>
          </cell>
          <cell r="G348" t="str">
            <v>#N/A N.A.</v>
          </cell>
          <cell r="H348">
            <v>40235</v>
          </cell>
          <cell r="I348" t="str">
            <v>#N/A N.A.</v>
          </cell>
          <cell r="J348" t="str">
            <v>#N/A N.A.</v>
          </cell>
          <cell r="K348" t="str">
            <v>#N/A N.A.</v>
          </cell>
          <cell r="L348">
            <v>40235</v>
          </cell>
          <cell r="M348" t="str">
            <v>#N/A N.A.</v>
          </cell>
          <cell r="N348" t="str">
            <v>#N/A N.A.</v>
          </cell>
          <cell r="O348" t="str">
            <v>#N/A N.A.</v>
          </cell>
          <cell r="P348">
            <v>40235</v>
          </cell>
          <cell r="Q348">
            <v>100.125</v>
          </cell>
          <cell r="R348">
            <v>-33.58</v>
          </cell>
          <cell r="S348">
            <v>52.280999999999999</v>
          </cell>
          <cell r="T348">
            <v>40235</v>
          </cell>
          <cell r="U348">
            <v>100.3776</v>
          </cell>
          <cell r="V348">
            <v>0.23799999999999999</v>
          </cell>
          <cell r="W348">
            <v>1.9409999999999998</v>
          </cell>
          <cell r="X348">
            <v>40235</v>
          </cell>
          <cell r="Y348">
            <v>103</v>
          </cell>
          <cell r="Z348">
            <v>1.8439999999999999</v>
          </cell>
          <cell r="AA348">
            <v>1.8439999999999999</v>
          </cell>
          <cell r="AB348">
            <v>40235</v>
          </cell>
          <cell r="AC348">
            <v>106.282</v>
          </cell>
          <cell r="AD348">
            <v>3.8559999999999999</v>
          </cell>
          <cell r="AE348">
            <v>3.9670000000000001</v>
          </cell>
          <cell r="AF348">
            <v>40235</v>
          </cell>
          <cell r="AG348">
            <v>110.848</v>
          </cell>
          <cell r="AH348">
            <v>2.5110000000000001</v>
          </cell>
          <cell r="AI348">
            <v>2.605</v>
          </cell>
          <cell r="AJ348">
            <v>40235</v>
          </cell>
          <cell r="AK348">
            <v>114</v>
          </cell>
          <cell r="AL348">
            <v>2.3740000000000001</v>
          </cell>
          <cell r="AM348">
            <v>2.3740000000000001</v>
          </cell>
          <cell r="AN348">
            <v>40235</v>
          </cell>
          <cell r="AO348">
            <v>120.75</v>
          </cell>
          <cell r="AP348">
            <v>3.1230000000000002</v>
          </cell>
          <cell r="AQ348">
            <v>3.1230000000000002</v>
          </cell>
          <cell r="AU348">
            <v>40235</v>
          </cell>
          <cell r="AV348">
            <v>117.5</v>
          </cell>
          <cell r="AW348">
            <v>4.1870000000000003</v>
          </cell>
          <cell r="AX348">
            <v>4.1870000000000003</v>
          </cell>
          <cell r="AY348">
            <v>40235</v>
          </cell>
          <cell r="AZ348">
            <v>121.60299999999999</v>
          </cell>
          <cell r="BA348">
            <v>7.1849999999999996</v>
          </cell>
          <cell r="BB348">
            <v>7.1970000000000001</v>
          </cell>
          <cell r="BC348">
            <v>40235</v>
          </cell>
          <cell r="BD348">
            <v>100</v>
          </cell>
          <cell r="BE348">
            <v>2.052</v>
          </cell>
          <cell r="BF348">
            <v>2.052</v>
          </cell>
          <cell r="BG348">
            <v>40235</v>
          </cell>
          <cell r="BH348">
            <v>115.47799999999999</v>
          </cell>
          <cell r="BI348">
            <v>5.6040000000000001</v>
          </cell>
          <cell r="BJ348">
            <v>5.6959999999999997</v>
          </cell>
          <cell r="BO348">
            <v>40235</v>
          </cell>
          <cell r="BP348">
            <v>122.80200000000001</v>
          </cell>
          <cell r="BQ348">
            <v>4.609</v>
          </cell>
          <cell r="BR348">
            <v>4.609</v>
          </cell>
          <cell r="BS348">
            <v>40235</v>
          </cell>
          <cell r="BT348">
            <v>114.25</v>
          </cell>
          <cell r="BU348">
            <v>4.9139999999999997</v>
          </cell>
          <cell r="BV348">
            <v>4.9139999999999997</v>
          </cell>
          <cell r="BW348">
            <v>40235</v>
          </cell>
          <cell r="BX348">
            <v>145.5</v>
          </cell>
          <cell r="BY348">
            <v>5.7059999999999995</v>
          </cell>
          <cell r="BZ348">
            <v>5.7059999999999995</v>
          </cell>
          <cell r="CA348">
            <v>40235</v>
          </cell>
          <cell r="CB348">
            <v>119.25</v>
          </cell>
          <cell r="CC348">
            <v>6.0810000000000004</v>
          </cell>
          <cell r="CD348">
            <v>6.0810000000000004</v>
          </cell>
          <cell r="CE348">
            <v>40235</v>
          </cell>
          <cell r="CF348">
            <v>115.557</v>
          </cell>
          <cell r="CG348">
            <v>6.8129999999999997</v>
          </cell>
          <cell r="CH348">
            <v>6.8579999999999997</v>
          </cell>
          <cell r="CI348">
            <v>40235</v>
          </cell>
          <cell r="CJ348">
            <v>92.790999999999997</v>
          </cell>
          <cell r="CK348">
            <v>10.771000000000001</v>
          </cell>
          <cell r="CL348">
            <v>10.804</v>
          </cell>
          <cell r="CM348">
            <v>40235</v>
          </cell>
          <cell r="CN348">
            <v>166.99299999999999</v>
          </cell>
          <cell r="CO348">
            <v>5.8049999999999997</v>
          </cell>
          <cell r="CP348">
            <v>5.8049999999999997</v>
          </cell>
          <cell r="CQ348">
            <v>40235</v>
          </cell>
          <cell r="CR348">
            <v>140.167</v>
          </cell>
          <cell r="CS348">
            <v>6.8680000000000003</v>
          </cell>
          <cell r="CT348">
            <v>6.8680000000000003</v>
          </cell>
          <cell r="CU348">
            <v>40235</v>
          </cell>
          <cell r="CV348">
            <v>109.139</v>
          </cell>
          <cell r="CW348">
            <v>6.6470000000000002</v>
          </cell>
          <cell r="CX348">
            <v>6.6749999999999998</v>
          </cell>
          <cell r="CY348">
            <v>40235</v>
          </cell>
          <cell r="CZ348">
            <v>114.5</v>
          </cell>
          <cell r="DA348">
            <v>5.3319999999999999</v>
          </cell>
          <cell r="DB348">
            <v>5.3319999999999999</v>
          </cell>
        </row>
        <row r="349">
          <cell r="D349">
            <v>40236</v>
          </cell>
          <cell r="E349" t="str">
            <v>#N/A N.A.</v>
          </cell>
          <cell r="F349" t="str">
            <v>#N/A N.A.</v>
          </cell>
          <cell r="G349" t="str">
            <v>#N/A N.A.</v>
          </cell>
          <cell r="H349">
            <v>40236</v>
          </cell>
          <cell r="I349" t="str">
            <v>#N/A N.A.</v>
          </cell>
          <cell r="J349" t="str">
            <v>#N/A N.A.</v>
          </cell>
          <cell r="K349" t="str">
            <v>#N/A N.A.</v>
          </cell>
          <cell r="L349">
            <v>40236</v>
          </cell>
          <cell r="M349" t="str">
            <v>#N/A N.A.</v>
          </cell>
          <cell r="N349" t="str">
            <v>#N/A N.A.</v>
          </cell>
          <cell r="O349" t="str">
            <v>#N/A N.A.</v>
          </cell>
          <cell r="P349">
            <v>40236</v>
          </cell>
          <cell r="Q349">
            <v>100.125</v>
          </cell>
          <cell r="R349">
            <v>-33.58</v>
          </cell>
          <cell r="S349">
            <v>52.280999999999999</v>
          </cell>
          <cell r="T349">
            <v>40236</v>
          </cell>
          <cell r="U349">
            <v>100.3776</v>
          </cell>
          <cell r="V349">
            <v>0.23799999999999999</v>
          </cell>
          <cell r="W349">
            <v>1.9409999999999998</v>
          </cell>
          <cell r="X349">
            <v>40236</v>
          </cell>
          <cell r="Y349">
            <v>103</v>
          </cell>
          <cell r="Z349">
            <v>1.8439999999999999</v>
          </cell>
          <cell r="AA349">
            <v>1.8439999999999999</v>
          </cell>
          <cell r="AB349">
            <v>40236</v>
          </cell>
          <cell r="AC349">
            <v>106.282</v>
          </cell>
          <cell r="AD349">
            <v>3.8559999999999999</v>
          </cell>
          <cell r="AE349">
            <v>3.9670000000000001</v>
          </cell>
          <cell r="AF349">
            <v>40236</v>
          </cell>
          <cell r="AG349">
            <v>110.848</v>
          </cell>
          <cell r="AH349">
            <v>2.5110000000000001</v>
          </cell>
          <cell r="AI349">
            <v>2.605</v>
          </cell>
          <cell r="AJ349">
            <v>40236</v>
          </cell>
          <cell r="AK349">
            <v>114</v>
          </cell>
          <cell r="AL349">
            <v>2.3740000000000001</v>
          </cell>
          <cell r="AM349">
            <v>2.3740000000000001</v>
          </cell>
          <cell r="AN349">
            <v>40236</v>
          </cell>
          <cell r="AO349">
            <v>120.75</v>
          </cell>
          <cell r="AP349">
            <v>3.1230000000000002</v>
          </cell>
          <cell r="AQ349">
            <v>3.1230000000000002</v>
          </cell>
          <cell r="AU349">
            <v>40236</v>
          </cell>
          <cell r="AV349">
            <v>117.5</v>
          </cell>
          <cell r="AW349">
            <v>4.1870000000000003</v>
          </cell>
          <cell r="AX349">
            <v>4.1870000000000003</v>
          </cell>
          <cell r="AY349">
            <v>40236</v>
          </cell>
          <cell r="AZ349">
            <v>121.60299999999999</v>
          </cell>
          <cell r="BA349">
            <v>7.1849999999999996</v>
          </cell>
          <cell r="BB349">
            <v>7.1970000000000001</v>
          </cell>
          <cell r="BC349">
            <v>40236</v>
          </cell>
          <cell r="BD349">
            <v>100</v>
          </cell>
          <cell r="BE349">
            <v>2.052</v>
          </cell>
          <cell r="BF349">
            <v>2.052</v>
          </cell>
          <cell r="BG349">
            <v>40236</v>
          </cell>
          <cell r="BH349">
            <v>115.47799999999999</v>
          </cell>
          <cell r="BI349">
            <v>5.6040000000000001</v>
          </cell>
          <cell r="BJ349">
            <v>5.6959999999999997</v>
          </cell>
          <cell r="BO349">
            <v>40236</v>
          </cell>
          <cell r="BP349">
            <v>122.80200000000001</v>
          </cell>
          <cell r="BQ349">
            <v>4.609</v>
          </cell>
          <cell r="BR349">
            <v>4.609</v>
          </cell>
          <cell r="BS349">
            <v>40236</v>
          </cell>
          <cell r="BT349">
            <v>114.25</v>
          </cell>
          <cell r="BU349">
            <v>4.9139999999999997</v>
          </cell>
          <cell r="BV349">
            <v>4.9139999999999997</v>
          </cell>
          <cell r="BW349">
            <v>40236</v>
          </cell>
          <cell r="BX349">
            <v>145.5</v>
          </cell>
          <cell r="BY349">
            <v>5.7059999999999995</v>
          </cell>
          <cell r="BZ349">
            <v>5.7059999999999995</v>
          </cell>
          <cell r="CA349">
            <v>40236</v>
          </cell>
          <cell r="CB349">
            <v>119.25</v>
          </cell>
          <cell r="CC349">
            <v>6.0810000000000004</v>
          </cell>
          <cell r="CD349">
            <v>6.0810000000000004</v>
          </cell>
          <cell r="CE349">
            <v>40236</v>
          </cell>
          <cell r="CF349">
            <v>115.557</v>
          </cell>
          <cell r="CG349">
            <v>6.8129999999999997</v>
          </cell>
          <cell r="CH349">
            <v>6.8579999999999997</v>
          </cell>
          <cell r="CI349">
            <v>40236</v>
          </cell>
          <cell r="CJ349">
            <v>92.790999999999997</v>
          </cell>
          <cell r="CK349">
            <v>10.771000000000001</v>
          </cell>
          <cell r="CL349">
            <v>10.804</v>
          </cell>
          <cell r="CM349">
            <v>40236</v>
          </cell>
          <cell r="CN349">
            <v>166.99299999999999</v>
          </cell>
          <cell r="CO349">
            <v>5.8049999999999997</v>
          </cell>
          <cell r="CP349">
            <v>5.8049999999999997</v>
          </cell>
          <cell r="CQ349">
            <v>40236</v>
          </cell>
          <cell r="CR349">
            <v>140.167</v>
          </cell>
          <cell r="CS349">
            <v>6.8680000000000003</v>
          </cell>
          <cell r="CT349">
            <v>6.8680000000000003</v>
          </cell>
          <cell r="CU349">
            <v>40236</v>
          </cell>
          <cell r="CV349">
            <v>109.139</v>
          </cell>
          <cell r="CW349">
            <v>6.6470000000000002</v>
          </cell>
          <cell r="CX349">
            <v>6.6749999999999998</v>
          </cell>
          <cell r="CY349">
            <v>40236</v>
          </cell>
          <cell r="CZ349">
            <v>114.5</v>
          </cell>
          <cell r="DA349">
            <v>5.3319999999999999</v>
          </cell>
          <cell r="DB349">
            <v>5.3319999999999999</v>
          </cell>
        </row>
        <row r="350">
          <cell r="D350">
            <v>40237</v>
          </cell>
          <cell r="E350" t="str">
            <v>#N/A N.A.</v>
          </cell>
          <cell r="F350" t="str">
            <v>#N/A N.A.</v>
          </cell>
          <cell r="G350" t="str">
            <v>#N/A N.A.</v>
          </cell>
          <cell r="H350">
            <v>40237</v>
          </cell>
          <cell r="I350" t="str">
            <v>#N/A N.A.</v>
          </cell>
          <cell r="J350" t="str">
            <v>#N/A N.A.</v>
          </cell>
          <cell r="K350" t="str">
            <v>#N/A N.A.</v>
          </cell>
          <cell r="L350">
            <v>40237</v>
          </cell>
          <cell r="M350" t="str">
            <v>#N/A N.A.</v>
          </cell>
          <cell r="N350" t="str">
            <v>#N/A N.A.</v>
          </cell>
          <cell r="O350" t="str">
            <v>#N/A N.A.</v>
          </cell>
          <cell r="P350">
            <v>40237</v>
          </cell>
          <cell r="Q350">
            <v>100.125</v>
          </cell>
          <cell r="R350">
            <v>-33.58</v>
          </cell>
          <cell r="S350">
            <v>52.280999999999999</v>
          </cell>
          <cell r="T350">
            <v>40237</v>
          </cell>
          <cell r="U350">
            <v>100.3776</v>
          </cell>
          <cell r="V350">
            <v>0.23799999999999999</v>
          </cell>
          <cell r="W350">
            <v>1.9409999999999998</v>
          </cell>
          <cell r="X350">
            <v>40237</v>
          </cell>
          <cell r="Y350">
            <v>103</v>
          </cell>
          <cell r="Z350">
            <v>1.8439999999999999</v>
          </cell>
          <cell r="AA350">
            <v>1.8439999999999999</v>
          </cell>
          <cell r="AB350">
            <v>40237</v>
          </cell>
          <cell r="AC350">
            <v>106.282</v>
          </cell>
          <cell r="AD350">
            <v>3.8559999999999999</v>
          </cell>
          <cell r="AE350">
            <v>3.9670000000000001</v>
          </cell>
          <cell r="AF350">
            <v>40237</v>
          </cell>
          <cell r="AG350">
            <v>110.848</v>
          </cell>
          <cell r="AH350">
            <v>2.5110000000000001</v>
          </cell>
          <cell r="AI350">
            <v>2.605</v>
          </cell>
          <cell r="AJ350">
            <v>40237</v>
          </cell>
          <cell r="AK350">
            <v>114</v>
          </cell>
          <cell r="AL350">
            <v>2.3740000000000001</v>
          </cell>
          <cell r="AM350">
            <v>2.3740000000000001</v>
          </cell>
          <cell r="AN350">
            <v>40237</v>
          </cell>
          <cell r="AO350">
            <v>120.75</v>
          </cell>
          <cell r="AP350">
            <v>3.1230000000000002</v>
          </cell>
          <cell r="AQ350">
            <v>3.1230000000000002</v>
          </cell>
          <cell r="AU350">
            <v>40237</v>
          </cell>
          <cell r="AV350">
            <v>117.5</v>
          </cell>
          <cell r="AW350">
            <v>4.1870000000000003</v>
          </cell>
          <cell r="AX350">
            <v>4.1870000000000003</v>
          </cell>
          <cell r="AY350">
            <v>40237</v>
          </cell>
          <cell r="AZ350">
            <v>121.60299999999999</v>
          </cell>
          <cell r="BA350">
            <v>7.1849999999999996</v>
          </cell>
          <cell r="BB350">
            <v>7.1970000000000001</v>
          </cell>
          <cell r="BC350">
            <v>40237</v>
          </cell>
          <cell r="BD350">
            <v>100</v>
          </cell>
          <cell r="BE350">
            <v>2.052</v>
          </cell>
          <cell r="BF350">
            <v>2.052</v>
          </cell>
          <cell r="BG350">
            <v>40237</v>
          </cell>
          <cell r="BH350">
            <v>115.47799999999999</v>
          </cell>
          <cell r="BI350">
            <v>5.6040000000000001</v>
          </cell>
          <cell r="BJ350">
            <v>5.6959999999999997</v>
          </cell>
          <cell r="BO350">
            <v>40237</v>
          </cell>
          <cell r="BP350">
            <v>122.80200000000001</v>
          </cell>
          <cell r="BQ350">
            <v>4.609</v>
          </cell>
          <cell r="BR350">
            <v>4.609</v>
          </cell>
          <cell r="BS350">
            <v>40237</v>
          </cell>
          <cell r="BT350">
            <v>114.25</v>
          </cell>
          <cell r="BU350">
            <v>4.9139999999999997</v>
          </cell>
          <cell r="BV350">
            <v>4.9139999999999997</v>
          </cell>
          <cell r="BW350">
            <v>40237</v>
          </cell>
          <cell r="BX350">
            <v>145.5</v>
          </cell>
          <cell r="BY350">
            <v>5.7059999999999995</v>
          </cell>
          <cell r="BZ350">
            <v>5.7059999999999995</v>
          </cell>
          <cell r="CA350">
            <v>40237</v>
          </cell>
          <cell r="CB350">
            <v>119.25</v>
          </cell>
          <cell r="CC350">
            <v>6.0810000000000004</v>
          </cell>
          <cell r="CD350">
            <v>6.0810000000000004</v>
          </cell>
          <cell r="CE350">
            <v>40237</v>
          </cell>
          <cell r="CF350">
            <v>115.557</v>
          </cell>
          <cell r="CG350">
            <v>6.8129999999999997</v>
          </cell>
          <cell r="CH350">
            <v>6.8579999999999997</v>
          </cell>
          <cell r="CI350">
            <v>40237</v>
          </cell>
          <cell r="CJ350">
            <v>92.790999999999997</v>
          </cell>
          <cell r="CK350">
            <v>10.771000000000001</v>
          </cell>
          <cell r="CL350">
            <v>10.804</v>
          </cell>
          <cell r="CM350">
            <v>40237</v>
          </cell>
          <cell r="CN350">
            <v>166.99299999999999</v>
          </cell>
          <cell r="CO350">
            <v>5.8049999999999997</v>
          </cell>
          <cell r="CP350">
            <v>5.8049999999999997</v>
          </cell>
          <cell r="CQ350">
            <v>40237</v>
          </cell>
          <cell r="CR350">
            <v>140.167</v>
          </cell>
          <cell r="CS350">
            <v>6.8680000000000003</v>
          </cell>
          <cell r="CT350">
            <v>6.8680000000000003</v>
          </cell>
          <cell r="CU350">
            <v>40237</v>
          </cell>
          <cell r="CV350">
            <v>109.139</v>
          </cell>
          <cell r="CW350">
            <v>6.6470000000000002</v>
          </cell>
          <cell r="CX350">
            <v>6.6749999999999998</v>
          </cell>
          <cell r="CY350">
            <v>40237</v>
          </cell>
          <cell r="CZ350">
            <v>114.5</v>
          </cell>
          <cell r="DA350">
            <v>5.3319999999999999</v>
          </cell>
          <cell r="DB350">
            <v>5.3319999999999999</v>
          </cell>
        </row>
        <row r="351">
          <cell r="D351">
            <v>40238</v>
          </cell>
          <cell r="E351" t="str">
            <v>#N/A N.A.</v>
          </cell>
          <cell r="F351" t="str">
            <v>#N/A N.A.</v>
          </cell>
          <cell r="G351" t="str">
            <v>#N/A N.A.</v>
          </cell>
          <cell r="H351">
            <v>40238</v>
          </cell>
          <cell r="I351" t="str">
            <v>#N/A N.A.</v>
          </cell>
          <cell r="J351" t="str">
            <v>#N/A N.A.</v>
          </cell>
          <cell r="K351" t="str">
            <v>#N/A N.A.</v>
          </cell>
          <cell r="L351">
            <v>40238</v>
          </cell>
          <cell r="M351" t="str">
            <v>#N/A N.A.</v>
          </cell>
          <cell r="N351" t="str">
            <v>#N/A N.A.</v>
          </cell>
          <cell r="O351" t="str">
            <v>#N/A N.A.</v>
          </cell>
          <cell r="P351">
            <v>40238</v>
          </cell>
          <cell r="Q351">
            <v>100.125</v>
          </cell>
          <cell r="R351">
            <v>-33.58</v>
          </cell>
          <cell r="S351">
            <v>52.280999999999999</v>
          </cell>
          <cell r="T351">
            <v>40238</v>
          </cell>
          <cell r="U351">
            <v>100.3776</v>
          </cell>
          <cell r="V351">
            <v>0.23799999999999999</v>
          </cell>
          <cell r="W351">
            <v>1.9409999999999998</v>
          </cell>
          <cell r="X351">
            <v>40238</v>
          </cell>
          <cell r="Y351">
            <v>103</v>
          </cell>
          <cell r="Z351">
            <v>1.778</v>
          </cell>
          <cell r="AA351">
            <v>1.778</v>
          </cell>
          <cell r="AB351">
            <v>40238</v>
          </cell>
          <cell r="AC351">
            <v>106.038</v>
          </cell>
          <cell r="AD351">
            <v>4.0609999999999999</v>
          </cell>
          <cell r="AE351">
            <v>4.173</v>
          </cell>
          <cell r="AF351">
            <v>40238</v>
          </cell>
          <cell r="AG351">
            <v>110.97</v>
          </cell>
          <cell r="AH351">
            <v>2.4020000000000001</v>
          </cell>
          <cell r="AI351">
            <v>2.496</v>
          </cell>
          <cell r="AJ351">
            <v>40238</v>
          </cell>
          <cell r="AK351">
            <v>114.35</v>
          </cell>
          <cell r="AL351">
            <v>2.1890000000000001</v>
          </cell>
          <cell r="AM351">
            <v>2.1890000000000001</v>
          </cell>
          <cell r="AN351">
            <v>40238</v>
          </cell>
          <cell r="AO351">
            <v>121.1</v>
          </cell>
          <cell r="AP351">
            <v>3.0030000000000001</v>
          </cell>
          <cell r="AQ351">
            <v>3.0030000000000001</v>
          </cell>
          <cell r="AU351">
            <v>40238</v>
          </cell>
          <cell r="AV351">
            <v>118.5</v>
          </cell>
          <cell r="AW351">
            <v>3.976</v>
          </cell>
          <cell r="AX351">
            <v>3.976</v>
          </cell>
          <cell r="AY351">
            <v>40238</v>
          </cell>
          <cell r="AZ351">
            <v>121.583</v>
          </cell>
          <cell r="BA351">
            <v>7.1870000000000003</v>
          </cell>
          <cell r="BB351">
            <v>7.1989999999999998</v>
          </cell>
          <cell r="BC351">
            <v>40238</v>
          </cell>
          <cell r="BD351">
            <v>100.44</v>
          </cell>
          <cell r="BE351">
            <v>1.9710000000000001</v>
          </cell>
          <cell r="BF351">
            <v>1.9710000000000001</v>
          </cell>
          <cell r="BG351">
            <v>40238</v>
          </cell>
          <cell r="BH351">
            <v>116.21299999999999</v>
          </cell>
          <cell r="BI351">
            <v>5.4690000000000003</v>
          </cell>
          <cell r="BJ351">
            <v>5.56</v>
          </cell>
          <cell r="BO351">
            <v>40238</v>
          </cell>
          <cell r="BP351">
            <v>123.196</v>
          </cell>
          <cell r="BQ351">
            <v>4.5469999999999997</v>
          </cell>
          <cell r="BR351">
            <v>4.5469999999999997</v>
          </cell>
          <cell r="BS351">
            <v>40238</v>
          </cell>
          <cell r="BT351">
            <v>115</v>
          </cell>
          <cell r="BU351">
            <v>4.7940000000000005</v>
          </cell>
          <cell r="BV351">
            <v>4.7940000000000005</v>
          </cell>
          <cell r="BW351">
            <v>40238</v>
          </cell>
          <cell r="BX351">
            <v>147</v>
          </cell>
          <cell r="BY351">
            <v>5.55</v>
          </cell>
          <cell r="BZ351">
            <v>5.55</v>
          </cell>
          <cell r="CA351">
            <v>40238</v>
          </cell>
          <cell r="CB351">
            <v>120.05</v>
          </cell>
          <cell r="CC351">
            <v>6.0060000000000002</v>
          </cell>
          <cell r="CD351">
            <v>6.0060000000000002</v>
          </cell>
          <cell r="CE351">
            <v>40238</v>
          </cell>
          <cell r="CF351">
            <v>117.658</v>
          </cell>
          <cell r="CG351">
            <v>6.625</v>
          </cell>
          <cell r="CH351">
            <v>6.6690000000000005</v>
          </cell>
          <cell r="CI351">
            <v>40238</v>
          </cell>
          <cell r="CJ351">
            <v>92.790999999999997</v>
          </cell>
          <cell r="CK351">
            <v>10.771000000000001</v>
          </cell>
          <cell r="CL351">
            <v>10.804</v>
          </cell>
          <cell r="CM351">
            <v>40238</v>
          </cell>
          <cell r="CN351">
            <v>168.35</v>
          </cell>
          <cell r="CO351">
            <v>5.7210000000000001</v>
          </cell>
          <cell r="CP351">
            <v>5.7210000000000001</v>
          </cell>
          <cell r="CQ351">
            <v>40238</v>
          </cell>
          <cell r="CR351">
            <v>138</v>
          </cell>
          <cell r="CS351">
            <v>7.0149999999999997</v>
          </cell>
          <cell r="CT351">
            <v>7.0149999999999997</v>
          </cell>
          <cell r="CU351">
            <v>40238</v>
          </cell>
          <cell r="CV351">
            <v>111.179</v>
          </cell>
          <cell r="CW351">
            <v>6.4980000000000002</v>
          </cell>
          <cell r="CX351">
            <v>6.52</v>
          </cell>
          <cell r="CY351">
            <v>40238</v>
          </cell>
          <cell r="CZ351">
            <v>115.35</v>
          </cell>
          <cell r="DA351">
            <v>5.2220000000000004</v>
          </cell>
          <cell r="DB351">
            <v>5.2220000000000004</v>
          </cell>
        </row>
        <row r="352">
          <cell r="D352">
            <v>40239</v>
          </cell>
          <cell r="E352" t="str">
            <v>#N/A N.A.</v>
          </cell>
          <cell r="F352" t="str">
            <v>#N/A N.A.</v>
          </cell>
          <cell r="G352" t="str">
            <v>#N/A N.A.</v>
          </cell>
          <cell r="H352">
            <v>40239</v>
          </cell>
          <cell r="I352" t="str">
            <v>#N/A N.A.</v>
          </cell>
          <cell r="J352" t="str">
            <v>#N/A N.A.</v>
          </cell>
          <cell r="K352" t="str">
            <v>#N/A N.A.</v>
          </cell>
          <cell r="L352">
            <v>40239</v>
          </cell>
          <cell r="M352" t="str">
            <v>#N/A N.A.</v>
          </cell>
          <cell r="N352" t="str">
            <v>#N/A N.A.</v>
          </cell>
          <cell r="O352" t="str">
            <v>#N/A N.A.</v>
          </cell>
          <cell r="P352">
            <v>40239</v>
          </cell>
          <cell r="Q352">
            <v>100.125</v>
          </cell>
          <cell r="R352">
            <v>-33.58</v>
          </cell>
          <cell r="S352">
            <v>52.280999999999999</v>
          </cell>
          <cell r="T352">
            <v>40239</v>
          </cell>
          <cell r="U352">
            <v>100.3776</v>
          </cell>
          <cell r="V352">
            <v>0.23799999999999999</v>
          </cell>
          <cell r="W352">
            <v>1.9409999999999998</v>
          </cell>
          <cell r="X352">
            <v>40239</v>
          </cell>
          <cell r="Y352">
            <v>103</v>
          </cell>
          <cell r="Z352">
            <v>1.7109999999999999</v>
          </cell>
          <cell r="AA352">
            <v>1.7109999999999999</v>
          </cell>
          <cell r="AB352">
            <v>40239</v>
          </cell>
          <cell r="AC352">
            <v>105.86</v>
          </cell>
          <cell r="AD352">
            <v>4.2080000000000002</v>
          </cell>
          <cell r="AE352">
            <v>4.3209999999999997</v>
          </cell>
          <cell r="AF352">
            <v>40239</v>
          </cell>
          <cell r="AG352">
            <v>110.79</v>
          </cell>
          <cell r="AH352">
            <v>2.5190000000000001</v>
          </cell>
          <cell r="AI352">
            <v>2.613</v>
          </cell>
          <cell r="AJ352">
            <v>40239</v>
          </cell>
          <cell r="AK352">
            <v>114</v>
          </cell>
          <cell r="AL352">
            <v>2.3540000000000001</v>
          </cell>
          <cell r="AM352">
            <v>2.3540000000000001</v>
          </cell>
          <cell r="AN352">
            <v>40239</v>
          </cell>
          <cell r="AO352">
            <v>121.35</v>
          </cell>
          <cell r="AP352">
            <v>2.915</v>
          </cell>
          <cell r="AQ352">
            <v>2.915</v>
          </cell>
          <cell r="AU352">
            <v>40239</v>
          </cell>
          <cell r="AV352">
            <v>118.5</v>
          </cell>
          <cell r="AW352">
            <v>3.9740000000000002</v>
          </cell>
          <cell r="AX352">
            <v>3.9740000000000002</v>
          </cell>
          <cell r="AY352">
            <v>40239</v>
          </cell>
          <cell r="AZ352">
            <v>121.59</v>
          </cell>
          <cell r="BA352">
            <v>7.1840000000000002</v>
          </cell>
          <cell r="BB352">
            <v>7.1959999999999997</v>
          </cell>
          <cell r="BC352">
            <v>40239</v>
          </cell>
          <cell r="BD352">
            <v>101</v>
          </cell>
          <cell r="BE352">
            <v>1.869</v>
          </cell>
          <cell r="BF352">
            <v>1.869</v>
          </cell>
          <cell r="BG352">
            <v>40239</v>
          </cell>
          <cell r="BH352">
            <v>116.402</v>
          </cell>
          <cell r="BI352">
            <v>5.4329999999999998</v>
          </cell>
          <cell r="BJ352">
            <v>5.524</v>
          </cell>
          <cell r="BO352">
            <v>40239</v>
          </cell>
          <cell r="BP352">
            <v>123.36</v>
          </cell>
          <cell r="BQ352">
            <v>4.5199999999999996</v>
          </cell>
          <cell r="BR352">
            <v>4.5199999999999996</v>
          </cell>
          <cell r="BS352">
            <v>40239</v>
          </cell>
          <cell r="BT352">
            <v>114.6</v>
          </cell>
          <cell r="BU352">
            <v>4.8559999999999999</v>
          </cell>
          <cell r="BV352">
            <v>4.8559999999999999</v>
          </cell>
          <cell r="BW352">
            <v>40239</v>
          </cell>
          <cell r="BX352">
            <v>145.75</v>
          </cell>
          <cell r="BY352">
            <v>5.6779999999999999</v>
          </cell>
          <cell r="BZ352">
            <v>5.6779999999999999</v>
          </cell>
          <cell r="CA352">
            <v>40239</v>
          </cell>
          <cell r="CB352">
            <v>120</v>
          </cell>
          <cell r="CC352">
            <v>6.0110000000000001</v>
          </cell>
          <cell r="CD352">
            <v>6.0110000000000001</v>
          </cell>
          <cell r="CE352">
            <v>40239</v>
          </cell>
          <cell r="CF352">
            <v>117.92100000000001</v>
          </cell>
          <cell r="CG352">
            <v>6.601</v>
          </cell>
          <cell r="CH352">
            <v>6.6459999999999999</v>
          </cell>
          <cell r="CI352">
            <v>40239</v>
          </cell>
          <cell r="CJ352">
            <v>92.790999999999997</v>
          </cell>
          <cell r="CK352">
            <v>10.771000000000001</v>
          </cell>
          <cell r="CL352">
            <v>10.804</v>
          </cell>
          <cell r="CM352">
            <v>40239</v>
          </cell>
          <cell r="CN352">
            <v>168.68899999999999</v>
          </cell>
          <cell r="CO352">
            <v>5.7</v>
          </cell>
          <cell r="CP352">
            <v>5.7</v>
          </cell>
          <cell r="CQ352">
            <v>40239</v>
          </cell>
          <cell r="CR352">
            <v>140.5</v>
          </cell>
          <cell r="CS352">
            <v>6.8460000000000001</v>
          </cell>
          <cell r="CT352">
            <v>6.8460000000000001</v>
          </cell>
          <cell r="CU352">
            <v>40239</v>
          </cell>
          <cell r="CV352">
            <v>110.97199999999999</v>
          </cell>
          <cell r="CW352">
            <v>6.5120000000000005</v>
          </cell>
          <cell r="CX352">
            <v>6.5339999999999998</v>
          </cell>
          <cell r="CY352">
            <v>40239</v>
          </cell>
          <cell r="CZ352">
            <v>114.92100000000001</v>
          </cell>
          <cell r="DA352">
            <v>5.2770000000000001</v>
          </cell>
          <cell r="DB352">
            <v>5.2770000000000001</v>
          </cell>
        </row>
        <row r="353">
          <cell r="D353">
            <v>40240</v>
          </cell>
          <cell r="E353" t="str">
            <v>#N/A N.A.</v>
          </cell>
          <cell r="F353" t="str">
            <v>#N/A N.A.</v>
          </cell>
          <cell r="G353" t="str">
            <v>#N/A N.A.</v>
          </cell>
          <cell r="H353">
            <v>40240</v>
          </cell>
          <cell r="I353" t="str">
            <v>#N/A N.A.</v>
          </cell>
          <cell r="J353" t="str">
            <v>#N/A N.A.</v>
          </cell>
          <cell r="K353" t="str">
            <v>#N/A N.A.</v>
          </cell>
          <cell r="L353">
            <v>40240</v>
          </cell>
          <cell r="M353" t="str">
            <v>#N/A N.A.</v>
          </cell>
          <cell r="N353" t="str">
            <v>#N/A N.A.</v>
          </cell>
          <cell r="O353" t="str">
            <v>#N/A N.A.</v>
          </cell>
          <cell r="P353">
            <v>40240</v>
          </cell>
          <cell r="Q353">
            <v>100.125</v>
          </cell>
          <cell r="R353">
            <v>-33.58</v>
          </cell>
          <cell r="S353">
            <v>52.280999999999999</v>
          </cell>
          <cell r="T353">
            <v>40240</v>
          </cell>
          <cell r="U353">
            <v>100.3776</v>
          </cell>
          <cell r="V353">
            <v>0.23799999999999999</v>
          </cell>
          <cell r="W353">
            <v>1.9409999999999998</v>
          </cell>
          <cell r="X353">
            <v>40240</v>
          </cell>
          <cell r="Y353">
            <v>103</v>
          </cell>
          <cell r="Z353">
            <v>1.5030000000000001</v>
          </cell>
          <cell r="AA353">
            <v>1.5030000000000001</v>
          </cell>
          <cell r="AB353">
            <v>40240</v>
          </cell>
          <cell r="AC353">
            <v>105.866</v>
          </cell>
          <cell r="AD353">
            <v>4.1630000000000003</v>
          </cell>
          <cell r="AE353">
            <v>4.2770000000000001</v>
          </cell>
          <cell r="AF353">
            <v>40240</v>
          </cell>
          <cell r="AG353">
            <v>110.473</v>
          </cell>
          <cell r="AH353">
            <v>2.706</v>
          </cell>
          <cell r="AI353">
            <v>2.8010000000000002</v>
          </cell>
          <cell r="AJ353">
            <v>40240</v>
          </cell>
          <cell r="AK353">
            <v>113.75</v>
          </cell>
          <cell r="AL353">
            <v>2.4489999999999998</v>
          </cell>
          <cell r="AM353">
            <v>2.4489999999999998</v>
          </cell>
          <cell r="AN353">
            <v>40240</v>
          </cell>
          <cell r="AO353">
            <v>121.25</v>
          </cell>
          <cell r="AP353">
            <v>2.9279999999999999</v>
          </cell>
          <cell r="AQ353">
            <v>2.9279999999999999</v>
          </cell>
          <cell r="AU353">
            <v>40240</v>
          </cell>
          <cell r="AV353">
            <v>118.1</v>
          </cell>
          <cell r="AW353">
            <v>4.0519999999999996</v>
          </cell>
          <cell r="AX353">
            <v>4.0519999999999996</v>
          </cell>
          <cell r="AY353">
            <v>40240</v>
          </cell>
          <cell r="AZ353">
            <v>121.59</v>
          </cell>
          <cell r="BA353">
            <v>7.1840000000000002</v>
          </cell>
          <cell r="BB353">
            <v>7.1959999999999997</v>
          </cell>
          <cell r="BC353">
            <v>40240</v>
          </cell>
          <cell r="BD353">
            <v>100</v>
          </cell>
          <cell r="BE353">
            <v>2.052</v>
          </cell>
          <cell r="BF353">
            <v>2.052</v>
          </cell>
          <cell r="BG353">
            <v>40240</v>
          </cell>
          <cell r="BH353">
            <v>116.39</v>
          </cell>
          <cell r="BI353">
            <v>5.4320000000000004</v>
          </cell>
          <cell r="BJ353">
            <v>5.5229999999999997</v>
          </cell>
          <cell r="BO353">
            <v>40240</v>
          </cell>
          <cell r="BP353">
            <v>123.143</v>
          </cell>
          <cell r="BQ353">
            <v>4.55</v>
          </cell>
          <cell r="BR353">
            <v>4.55</v>
          </cell>
          <cell r="BS353">
            <v>40240</v>
          </cell>
          <cell r="BT353">
            <v>114</v>
          </cell>
          <cell r="BU353">
            <v>4.95</v>
          </cell>
          <cell r="BV353">
            <v>4.95</v>
          </cell>
          <cell r="BW353">
            <v>40240</v>
          </cell>
          <cell r="BX353">
            <v>145.5</v>
          </cell>
          <cell r="BY353">
            <v>5.7009999999999996</v>
          </cell>
          <cell r="BZ353">
            <v>5.7009999999999996</v>
          </cell>
          <cell r="CA353">
            <v>40240</v>
          </cell>
          <cell r="CB353">
            <v>119</v>
          </cell>
          <cell r="CC353">
            <v>6.1040000000000001</v>
          </cell>
          <cell r="CD353">
            <v>6.1040000000000001</v>
          </cell>
          <cell r="CE353">
            <v>40240</v>
          </cell>
          <cell r="CF353">
            <v>116.97</v>
          </cell>
          <cell r="CG353">
            <v>6.6849999999999996</v>
          </cell>
          <cell r="CH353">
            <v>6.7190000000000003</v>
          </cell>
          <cell r="CI353">
            <v>40240</v>
          </cell>
          <cell r="CJ353">
            <v>92.790999999999997</v>
          </cell>
          <cell r="CK353">
            <v>10.772</v>
          </cell>
          <cell r="CL353">
            <v>10.805</v>
          </cell>
          <cell r="CM353">
            <v>40240</v>
          </cell>
          <cell r="CN353">
            <v>167.86500000000001</v>
          </cell>
          <cell r="CO353">
            <v>5.7489999999999997</v>
          </cell>
          <cell r="CP353">
            <v>5.7489999999999997</v>
          </cell>
          <cell r="CQ353">
            <v>40240</v>
          </cell>
          <cell r="CR353">
            <v>142.75</v>
          </cell>
          <cell r="CS353">
            <v>6.6970000000000001</v>
          </cell>
          <cell r="CT353">
            <v>6.6970000000000001</v>
          </cell>
          <cell r="CU353">
            <v>40240</v>
          </cell>
          <cell r="CV353">
            <v>110.048</v>
          </cell>
          <cell r="CW353">
            <v>6.58</v>
          </cell>
          <cell r="CX353">
            <v>6.6070000000000002</v>
          </cell>
          <cell r="CY353">
            <v>40240</v>
          </cell>
          <cell r="CZ353">
            <v>113.75</v>
          </cell>
          <cell r="DA353">
            <v>5.4279999999999999</v>
          </cell>
          <cell r="DB353">
            <v>5.4279999999999999</v>
          </cell>
        </row>
        <row r="354">
          <cell r="D354">
            <v>40241</v>
          </cell>
          <cell r="E354" t="str">
            <v>#N/A N.A.</v>
          </cell>
          <cell r="F354" t="str">
            <v>#N/A N.A.</v>
          </cell>
          <cell r="G354" t="str">
            <v>#N/A N.A.</v>
          </cell>
          <cell r="H354">
            <v>40241</v>
          </cell>
          <cell r="I354" t="str">
            <v>#N/A N.A.</v>
          </cell>
          <cell r="J354" t="str">
            <v>#N/A N.A.</v>
          </cell>
          <cell r="K354" t="str">
            <v>#N/A N.A.</v>
          </cell>
          <cell r="L354">
            <v>40241</v>
          </cell>
          <cell r="M354" t="str">
            <v>#N/A N.A.</v>
          </cell>
          <cell r="N354" t="str">
            <v>#N/A N.A.</v>
          </cell>
          <cell r="O354" t="str">
            <v>#N/A N.A.</v>
          </cell>
          <cell r="P354">
            <v>40241</v>
          </cell>
          <cell r="Q354">
            <v>100.125</v>
          </cell>
          <cell r="R354">
            <v>-33.58</v>
          </cell>
          <cell r="S354">
            <v>52.280999999999999</v>
          </cell>
          <cell r="T354">
            <v>40241</v>
          </cell>
          <cell r="U354">
            <v>100.3776</v>
          </cell>
          <cell r="V354">
            <v>0.23799999999999999</v>
          </cell>
          <cell r="W354">
            <v>1.9409999999999998</v>
          </cell>
          <cell r="X354">
            <v>40241</v>
          </cell>
          <cell r="Y354">
            <v>102.5</v>
          </cell>
          <cell r="Z354">
            <v>2.8780000000000001</v>
          </cell>
          <cell r="AA354">
            <v>2.8780000000000001</v>
          </cell>
          <cell r="AB354">
            <v>40241</v>
          </cell>
          <cell r="AC354">
            <v>105.798</v>
          </cell>
          <cell r="AD354">
            <v>4.2119999999999997</v>
          </cell>
          <cell r="AE354">
            <v>4.3259999999999996</v>
          </cell>
          <cell r="AF354">
            <v>40241</v>
          </cell>
          <cell r="AG354">
            <v>110.744</v>
          </cell>
          <cell r="AH354">
            <v>2.4830000000000001</v>
          </cell>
          <cell r="AI354">
            <v>2.5779999999999998</v>
          </cell>
          <cell r="AJ354">
            <v>40241</v>
          </cell>
          <cell r="AK354">
            <v>113.75</v>
          </cell>
          <cell r="AL354">
            <v>2.4390000000000001</v>
          </cell>
          <cell r="AM354">
            <v>2.4390000000000001</v>
          </cell>
          <cell r="AN354">
            <v>40241</v>
          </cell>
          <cell r="AO354">
            <v>121.5</v>
          </cell>
          <cell r="AP354">
            <v>2.84</v>
          </cell>
          <cell r="AQ354">
            <v>2.84</v>
          </cell>
          <cell r="AU354">
            <v>40241</v>
          </cell>
          <cell r="AV354">
            <v>118.65</v>
          </cell>
          <cell r="AW354">
            <v>3.9350000000000001</v>
          </cell>
          <cell r="AX354">
            <v>3.9350000000000001</v>
          </cell>
          <cell r="AY354">
            <v>40241</v>
          </cell>
          <cell r="AZ354">
            <v>122.51900000000001</v>
          </cell>
          <cell r="BA354">
            <v>6.9969999999999999</v>
          </cell>
          <cell r="BB354">
            <v>7.0090000000000003</v>
          </cell>
          <cell r="BC354">
            <v>40241</v>
          </cell>
          <cell r="BD354">
            <v>100.75</v>
          </cell>
          <cell r="BE354">
            <v>1.915</v>
          </cell>
          <cell r="BF354">
            <v>1.915</v>
          </cell>
          <cell r="BG354">
            <v>40241</v>
          </cell>
          <cell r="BH354">
            <v>116.488</v>
          </cell>
          <cell r="BI354">
            <v>5.4130000000000003</v>
          </cell>
          <cell r="BJ354">
            <v>5.5039999999999996</v>
          </cell>
          <cell r="BO354">
            <v>40241</v>
          </cell>
          <cell r="BP354">
            <v>123.18</v>
          </cell>
          <cell r="BQ354">
            <v>4.5430000000000001</v>
          </cell>
          <cell r="BR354">
            <v>4.5430000000000001</v>
          </cell>
          <cell r="BS354">
            <v>40241</v>
          </cell>
          <cell r="BT354">
            <v>114.05</v>
          </cell>
          <cell r="BU354">
            <v>4.9409999999999998</v>
          </cell>
          <cell r="BV354">
            <v>4.9409999999999998</v>
          </cell>
          <cell r="BW354">
            <v>40241</v>
          </cell>
          <cell r="BX354">
            <v>144</v>
          </cell>
          <cell r="BY354">
            <v>5.8559999999999999</v>
          </cell>
          <cell r="BZ354">
            <v>5.8559999999999999</v>
          </cell>
          <cell r="CA354">
            <v>40241</v>
          </cell>
          <cell r="CB354">
            <v>119.755</v>
          </cell>
          <cell r="CC354">
            <v>6.0330000000000004</v>
          </cell>
          <cell r="CD354">
            <v>6.0330000000000004</v>
          </cell>
          <cell r="CE354">
            <v>40241</v>
          </cell>
          <cell r="CF354">
            <v>117.57299999999999</v>
          </cell>
          <cell r="CG354">
            <v>6.6319999999999997</v>
          </cell>
          <cell r="CH354">
            <v>6.6760000000000002</v>
          </cell>
          <cell r="CI354">
            <v>40241</v>
          </cell>
          <cell r="CJ354">
            <v>92.790999999999997</v>
          </cell>
          <cell r="CK354">
            <v>10.772</v>
          </cell>
          <cell r="CL354">
            <v>10.805</v>
          </cell>
          <cell r="CM354">
            <v>40241</v>
          </cell>
          <cell r="CN354">
            <v>166.47800000000001</v>
          </cell>
          <cell r="CO354">
            <v>5.835</v>
          </cell>
          <cell r="CP354">
            <v>5.835</v>
          </cell>
          <cell r="CQ354">
            <v>40241</v>
          </cell>
          <cell r="CR354">
            <v>142</v>
          </cell>
          <cell r="CS354">
            <v>6.7460000000000004</v>
          </cell>
          <cell r="CT354">
            <v>6.7460000000000004</v>
          </cell>
          <cell r="CU354">
            <v>40241</v>
          </cell>
          <cell r="CV354">
            <v>110.94</v>
          </cell>
          <cell r="CW354">
            <v>6.5149999999999997</v>
          </cell>
          <cell r="CX354">
            <v>6.5330000000000004</v>
          </cell>
          <cell r="CY354">
            <v>40241</v>
          </cell>
          <cell r="CZ354">
            <v>114.91</v>
          </cell>
          <cell r="DA354">
            <v>5.2770000000000001</v>
          </cell>
          <cell r="DB354">
            <v>5.2770000000000001</v>
          </cell>
        </row>
        <row r="355">
          <cell r="D355">
            <v>40242</v>
          </cell>
          <cell r="E355" t="str">
            <v>#N/A N.A.</v>
          </cell>
          <cell r="F355" t="str">
            <v>#N/A N.A.</v>
          </cell>
          <cell r="G355" t="str">
            <v>#N/A N.A.</v>
          </cell>
          <cell r="H355">
            <v>40242</v>
          </cell>
          <cell r="I355" t="str">
            <v>#N/A N.A.</v>
          </cell>
          <cell r="J355" t="str">
            <v>#N/A N.A.</v>
          </cell>
          <cell r="K355" t="str">
            <v>#N/A N.A.</v>
          </cell>
          <cell r="L355">
            <v>40242</v>
          </cell>
          <cell r="M355" t="str">
            <v>#N/A N.A.</v>
          </cell>
          <cell r="N355" t="str">
            <v>#N/A N.A.</v>
          </cell>
          <cell r="O355" t="str">
            <v>#N/A N.A.</v>
          </cell>
          <cell r="P355">
            <v>40242</v>
          </cell>
          <cell r="Q355">
            <v>100.125</v>
          </cell>
          <cell r="R355">
            <v>-33.58</v>
          </cell>
          <cell r="S355">
            <v>52.280999999999999</v>
          </cell>
          <cell r="T355">
            <v>40242</v>
          </cell>
          <cell r="U355">
            <v>100.3776</v>
          </cell>
          <cell r="V355">
            <v>0.23799999999999999</v>
          </cell>
          <cell r="W355">
            <v>1.9409999999999998</v>
          </cell>
          <cell r="X355">
            <v>40242</v>
          </cell>
          <cell r="Y355">
            <v>102.5</v>
          </cell>
          <cell r="Z355">
            <v>2.8159999999999998</v>
          </cell>
          <cell r="AA355">
            <v>2.8159999999999998</v>
          </cell>
          <cell r="AB355">
            <v>40242</v>
          </cell>
          <cell r="AC355">
            <v>105.831</v>
          </cell>
          <cell r="AD355">
            <v>4.1689999999999996</v>
          </cell>
          <cell r="AE355">
            <v>4.2830000000000004</v>
          </cell>
          <cell r="AF355">
            <v>40242</v>
          </cell>
          <cell r="AG355">
            <v>110.801</v>
          </cell>
          <cell r="AH355">
            <v>2.4220000000000002</v>
          </cell>
          <cell r="AI355">
            <v>2.5169999999999999</v>
          </cell>
          <cell r="AJ355">
            <v>40242</v>
          </cell>
          <cell r="AK355">
            <v>114.1</v>
          </cell>
          <cell r="AL355">
            <v>2.2519999999999998</v>
          </cell>
          <cell r="AM355">
            <v>2.2519999999999998</v>
          </cell>
          <cell r="AN355">
            <v>40242</v>
          </cell>
          <cell r="AO355">
            <v>121.5</v>
          </cell>
          <cell r="AP355">
            <v>2.8340000000000001</v>
          </cell>
          <cell r="AQ355">
            <v>2.8340000000000001</v>
          </cell>
          <cell r="AU355">
            <v>40242</v>
          </cell>
          <cell r="AV355">
            <v>118.85</v>
          </cell>
          <cell r="AW355">
            <v>3.891</v>
          </cell>
          <cell r="AX355">
            <v>3.891</v>
          </cell>
          <cell r="AY355">
            <v>40242</v>
          </cell>
          <cell r="AZ355">
            <v>122.51900000000001</v>
          </cell>
          <cell r="BA355">
            <v>6.9969999999999999</v>
          </cell>
          <cell r="BB355">
            <v>7.0090000000000003</v>
          </cell>
          <cell r="BC355">
            <v>40242</v>
          </cell>
          <cell r="BD355">
            <v>100.85</v>
          </cell>
          <cell r="BE355">
            <v>1.8980000000000001</v>
          </cell>
          <cell r="BF355">
            <v>1.8980000000000001</v>
          </cell>
          <cell r="BG355">
            <v>40242</v>
          </cell>
          <cell r="BH355">
            <v>116.508</v>
          </cell>
          <cell r="BI355">
            <v>5.4080000000000004</v>
          </cell>
          <cell r="BJ355">
            <v>5.4989999999999997</v>
          </cell>
          <cell r="BO355">
            <v>40242</v>
          </cell>
          <cell r="BP355">
            <v>123.417</v>
          </cell>
          <cell r="BQ355">
            <v>4.5039999999999996</v>
          </cell>
          <cell r="BR355">
            <v>4.5039999999999996</v>
          </cell>
          <cell r="BS355">
            <v>40242</v>
          </cell>
          <cell r="BT355">
            <v>114.9</v>
          </cell>
          <cell r="BU355">
            <v>4.8049999999999997</v>
          </cell>
          <cell r="BV355">
            <v>4.8049999999999997</v>
          </cell>
          <cell r="BW355">
            <v>40242</v>
          </cell>
          <cell r="BX355">
            <v>145.1</v>
          </cell>
          <cell r="BY355">
            <v>5.74</v>
          </cell>
          <cell r="BZ355">
            <v>5.74</v>
          </cell>
          <cell r="CA355">
            <v>40242</v>
          </cell>
          <cell r="CB355">
            <v>121.5</v>
          </cell>
          <cell r="CC355">
            <v>5.8710000000000004</v>
          </cell>
          <cell r="CD355">
            <v>5.8710000000000004</v>
          </cell>
          <cell r="CE355">
            <v>40242</v>
          </cell>
          <cell r="CF355">
            <v>117.366</v>
          </cell>
          <cell r="CG355">
            <v>6.65</v>
          </cell>
          <cell r="CH355">
            <v>6.6829999999999998</v>
          </cell>
          <cell r="CI355">
            <v>40242</v>
          </cell>
          <cell r="CJ355">
            <v>92.790999999999997</v>
          </cell>
          <cell r="CK355">
            <v>10.772</v>
          </cell>
          <cell r="CL355">
            <v>10.805</v>
          </cell>
          <cell r="CM355">
            <v>40242</v>
          </cell>
          <cell r="CN355">
            <v>167.143</v>
          </cell>
          <cell r="CO355">
            <v>5.7930000000000001</v>
          </cell>
          <cell r="CP355">
            <v>5.7930000000000001</v>
          </cell>
          <cell r="CQ355">
            <v>40242</v>
          </cell>
          <cell r="CR355">
            <v>142</v>
          </cell>
          <cell r="CS355">
            <v>6.7460000000000004</v>
          </cell>
          <cell r="CT355">
            <v>6.7460000000000004</v>
          </cell>
          <cell r="CU355">
            <v>40242</v>
          </cell>
          <cell r="CV355">
            <v>111.346</v>
          </cell>
          <cell r="CW355">
            <v>6.4850000000000003</v>
          </cell>
          <cell r="CX355">
            <v>6.5129999999999999</v>
          </cell>
          <cell r="CY355">
            <v>40242</v>
          </cell>
          <cell r="CZ355">
            <v>115</v>
          </cell>
          <cell r="DA355">
            <v>5.2649999999999997</v>
          </cell>
          <cell r="DB355">
            <v>5.2649999999999997</v>
          </cell>
        </row>
        <row r="356">
          <cell r="D356">
            <v>40243</v>
          </cell>
          <cell r="E356" t="str">
            <v>#N/A N.A.</v>
          </cell>
          <cell r="F356" t="str">
            <v>#N/A N.A.</v>
          </cell>
          <cell r="G356" t="str">
            <v>#N/A N.A.</v>
          </cell>
          <cell r="H356">
            <v>40243</v>
          </cell>
          <cell r="I356" t="str">
            <v>#N/A N.A.</v>
          </cell>
          <cell r="J356" t="str">
            <v>#N/A N.A.</v>
          </cell>
          <cell r="K356" t="str">
            <v>#N/A N.A.</v>
          </cell>
          <cell r="L356">
            <v>40243</v>
          </cell>
          <cell r="M356" t="str">
            <v>#N/A N.A.</v>
          </cell>
          <cell r="N356" t="str">
            <v>#N/A N.A.</v>
          </cell>
          <cell r="O356" t="str">
            <v>#N/A N.A.</v>
          </cell>
          <cell r="P356">
            <v>40243</v>
          </cell>
          <cell r="Q356">
            <v>100.125</v>
          </cell>
          <cell r="R356">
            <v>-33.58</v>
          </cell>
          <cell r="S356">
            <v>52.280999999999999</v>
          </cell>
          <cell r="T356">
            <v>40243</v>
          </cell>
          <cell r="U356">
            <v>100.3776</v>
          </cell>
          <cell r="V356">
            <v>0.23799999999999999</v>
          </cell>
          <cell r="W356">
            <v>1.9409999999999998</v>
          </cell>
          <cell r="X356">
            <v>40243</v>
          </cell>
          <cell r="Y356">
            <v>102.5</v>
          </cell>
          <cell r="Z356">
            <v>2.8159999999999998</v>
          </cell>
          <cell r="AA356">
            <v>2.8159999999999998</v>
          </cell>
          <cell r="AB356">
            <v>40243</v>
          </cell>
          <cell r="AC356">
            <v>105.831</v>
          </cell>
          <cell r="AD356">
            <v>4.1689999999999996</v>
          </cell>
          <cell r="AE356">
            <v>4.2830000000000004</v>
          </cell>
          <cell r="AF356">
            <v>40243</v>
          </cell>
          <cell r="AG356">
            <v>110.801</v>
          </cell>
          <cell r="AH356">
            <v>2.4220000000000002</v>
          </cell>
          <cell r="AI356">
            <v>2.5169999999999999</v>
          </cell>
          <cell r="AJ356">
            <v>40243</v>
          </cell>
          <cell r="AK356">
            <v>114.1</v>
          </cell>
          <cell r="AL356">
            <v>2.2519999999999998</v>
          </cell>
          <cell r="AM356">
            <v>2.2519999999999998</v>
          </cell>
          <cell r="AN356">
            <v>40243</v>
          </cell>
          <cell r="AO356">
            <v>121.5</v>
          </cell>
          <cell r="AP356">
            <v>2.8340000000000001</v>
          </cell>
          <cell r="AQ356">
            <v>2.8340000000000001</v>
          </cell>
          <cell r="AU356">
            <v>40243</v>
          </cell>
          <cell r="AV356">
            <v>118.85</v>
          </cell>
          <cell r="AW356">
            <v>3.891</v>
          </cell>
          <cell r="AX356">
            <v>3.891</v>
          </cell>
          <cell r="AY356">
            <v>40243</v>
          </cell>
          <cell r="AZ356">
            <v>122.51900000000001</v>
          </cell>
          <cell r="BA356">
            <v>6.9969999999999999</v>
          </cell>
          <cell r="BB356">
            <v>7.0090000000000003</v>
          </cell>
          <cell r="BC356">
            <v>40243</v>
          </cell>
          <cell r="BD356">
            <v>100.85</v>
          </cell>
          <cell r="BE356">
            <v>1.8980000000000001</v>
          </cell>
          <cell r="BF356">
            <v>1.8980000000000001</v>
          </cell>
          <cell r="BG356">
            <v>40243</v>
          </cell>
          <cell r="BH356">
            <v>116.508</v>
          </cell>
          <cell r="BI356">
            <v>5.4080000000000004</v>
          </cell>
          <cell r="BJ356">
            <v>5.4989999999999997</v>
          </cell>
          <cell r="BO356">
            <v>40243</v>
          </cell>
          <cell r="BP356">
            <v>123.417</v>
          </cell>
          <cell r="BQ356">
            <v>4.5039999999999996</v>
          </cell>
          <cell r="BR356">
            <v>4.5039999999999996</v>
          </cell>
          <cell r="BS356">
            <v>40243</v>
          </cell>
          <cell r="BT356">
            <v>114.9</v>
          </cell>
          <cell r="BU356">
            <v>4.8049999999999997</v>
          </cell>
          <cell r="BV356">
            <v>4.8049999999999997</v>
          </cell>
          <cell r="BW356">
            <v>40243</v>
          </cell>
          <cell r="BX356">
            <v>145.1</v>
          </cell>
          <cell r="BY356">
            <v>5.74</v>
          </cell>
          <cell r="BZ356">
            <v>5.74</v>
          </cell>
          <cell r="CA356">
            <v>40243</v>
          </cell>
          <cell r="CB356">
            <v>121.5</v>
          </cell>
          <cell r="CC356">
            <v>5.8710000000000004</v>
          </cell>
          <cell r="CD356">
            <v>5.8710000000000004</v>
          </cell>
          <cell r="CE356">
            <v>40243</v>
          </cell>
          <cell r="CF356">
            <v>117.366</v>
          </cell>
          <cell r="CG356">
            <v>6.65</v>
          </cell>
          <cell r="CH356">
            <v>6.6829999999999998</v>
          </cell>
          <cell r="CI356">
            <v>40243</v>
          </cell>
          <cell r="CJ356">
            <v>92.790999999999997</v>
          </cell>
          <cell r="CK356">
            <v>10.772</v>
          </cell>
          <cell r="CL356">
            <v>10.805</v>
          </cell>
          <cell r="CM356">
            <v>40243</v>
          </cell>
          <cell r="CN356">
            <v>167.143</v>
          </cell>
          <cell r="CO356">
            <v>5.7930000000000001</v>
          </cell>
          <cell r="CP356">
            <v>5.7930000000000001</v>
          </cell>
          <cell r="CQ356">
            <v>40243</v>
          </cell>
          <cell r="CR356">
            <v>142</v>
          </cell>
          <cell r="CS356">
            <v>6.7460000000000004</v>
          </cell>
          <cell r="CT356">
            <v>6.7460000000000004</v>
          </cell>
          <cell r="CU356">
            <v>40243</v>
          </cell>
          <cell r="CV356">
            <v>111.346</v>
          </cell>
          <cell r="CW356">
            <v>6.4850000000000003</v>
          </cell>
          <cell r="CX356">
            <v>6.5129999999999999</v>
          </cell>
          <cell r="CY356">
            <v>40243</v>
          </cell>
          <cell r="CZ356">
            <v>115</v>
          </cell>
          <cell r="DA356">
            <v>5.2649999999999997</v>
          </cell>
          <cell r="DB356">
            <v>5.2649999999999997</v>
          </cell>
        </row>
        <row r="357">
          <cell r="D357">
            <v>40244</v>
          </cell>
          <cell r="E357" t="str">
            <v>#N/A N.A.</v>
          </cell>
          <cell r="F357" t="str">
            <v>#N/A N.A.</v>
          </cell>
          <cell r="G357" t="str">
            <v>#N/A N.A.</v>
          </cell>
          <cell r="H357">
            <v>40244</v>
          </cell>
          <cell r="I357" t="str">
            <v>#N/A N.A.</v>
          </cell>
          <cell r="J357" t="str">
            <v>#N/A N.A.</v>
          </cell>
          <cell r="K357" t="str">
            <v>#N/A N.A.</v>
          </cell>
          <cell r="L357">
            <v>40244</v>
          </cell>
          <cell r="M357" t="str">
            <v>#N/A N.A.</v>
          </cell>
          <cell r="N357" t="str">
            <v>#N/A N.A.</v>
          </cell>
          <cell r="O357" t="str">
            <v>#N/A N.A.</v>
          </cell>
          <cell r="P357">
            <v>40244</v>
          </cell>
          <cell r="Q357">
            <v>100.125</v>
          </cell>
          <cell r="R357">
            <v>-33.58</v>
          </cell>
          <cell r="S357">
            <v>52.280999999999999</v>
          </cell>
          <cell r="T357">
            <v>40244</v>
          </cell>
          <cell r="U357">
            <v>100.3776</v>
          </cell>
          <cell r="V357">
            <v>0.23799999999999999</v>
          </cell>
          <cell r="W357">
            <v>1.9409999999999998</v>
          </cell>
          <cell r="X357">
            <v>40244</v>
          </cell>
          <cell r="Y357">
            <v>102.5</v>
          </cell>
          <cell r="Z357">
            <v>2.8159999999999998</v>
          </cell>
          <cell r="AA357">
            <v>2.8159999999999998</v>
          </cell>
          <cell r="AB357">
            <v>40244</v>
          </cell>
          <cell r="AC357">
            <v>105.831</v>
          </cell>
          <cell r="AD357">
            <v>4.1689999999999996</v>
          </cell>
          <cell r="AE357">
            <v>4.2830000000000004</v>
          </cell>
          <cell r="AF357">
            <v>40244</v>
          </cell>
          <cell r="AG357">
            <v>110.801</v>
          </cell>
          <cell r="AH357">
            <v>2.4220000000000002</v>
          </cell>
          <cell r="AI357">
            <v>2.5169999999999999</v>
          </cell>
          <cell r="AJ357">
            <v>40244</v>
          </cell>
          <cell r="AK357">
            <v>114.1</v>
          </cell>
          <cell r="AL357">
            <v>2.2519999999999998</v>
          </cell>
          <cell r="AM357">
            <v>2.2519999999999998</v>
          </cell>
          <cell r="AN357">
            <v>40244</v>
          </cell>
          <cell r="AO357">
            <v>121.5</v>
          </cell>
          <cell r="AP357">
            <v>2.8340000000000001</v>
          </cell>
          <cell r="AQ357">
            <v>2.8340000000000001</v>
          </cell>
          <cell r="AU357">
            <v>40244</v>
          </cell>
          <cell r="AV357">
            <v>118.85</v>
          </cell>
          <cell r="AW357">
            <v>3.891</v>
          </cell>
          <cell r="AX357">
            <v>3.891</v>
          </cell>
          <cell r="AY357">
            <v>40244</v>
          </cell>
          <cell r="AZ357">
            <v>122.51900000000001</v>
          </cell>
          <cell r="BA357">
            <v>6.9969999999999999</v>
          </cell>
          <cell r="BB357">
            <v>7.0090000000000003</v>
          </cell>
          <cell r="BC357">
            <v>40244</v>
          </cell>
          <cell r="BD357">
            <v>100.85</v>
          </cell>
          <cell r="BE357">
            <v>1.8980000000000001</v>
          </cell>
          <cell r="BF357">
            <v>1.8980000000000001</v>
          </cell>
          <cell r="BG357">
            <v>40244</v>
          </cell>
          <cell r="BH357">
            <v>116.508</v>
          </cell>
          <cell r="BI357">
            <v>5.4080000000000004</v>
          </cell>
          <cell r="BJ357">
            <v>5.4989999999999997</v>
          </cell>
          <cell r="BO357">
            <v>40244</v>
          </cell>
          <cell r="BP357">
            <v>123.417</v>
          </cell>
          <cell r="BQ357">
            <v>4.5039999999999996</v>
          </cell>
          <cell r="BR357">
            <v>4.5039999999999996</v>
          </cell>
          <cell r="BS357">
            <v>40244</v>
          </cell>
          <cell r="BT357">
            <v>114.9</v>
          </cell>
          <cell r="BU357">
            <v>4.8049999999999997</v>
          </cell>
          <cell r="BV357">
            <v>4.8049999999999997</v>
          </cell>
          <cell r="BW357">
            <v>40244</v>
          </cell>
          <cell r="BX357">
            <v>145.1</v>
          </cell>
          <cell r="BY357">
            <v>5.74</v>
          </cell>
          <cell r="BZ357">
            <v>5.74</v>
          </cell>
          <cell r="CA357">
            <v>40244</v>
          </cell>
          <cell r="CB357">
            <v>121.5</v>
          </cell>
          <cell r="CC357">
            <v>5.8710000000000004</v>
          </cell>
          <cell r="CD357">
            <v>5.8710000000000004</v>
          </cell>
          <cell r="CE357">
            <v>40244</v>
          </cell>
          <cell r="CF357">
            <v>117.366</v>
          </cell>
          <cell r="CG357">
            <v>6.65</v>
          </cell>
          <cell r="CH357">
            <v>6.6829999999999998</v>
          </cell>
          <cell r="CI357">
            <v>40244</v>
          </cell>
          <cell r="CJ357">
            <v>92.790999999999997</v>
          </cell>
          <cell r="CK357">
            <v>10.772</v>
          </cell>
          <cell r="CL357">
            <v>10.805</v>
          </cell>
          <cell r="CM357">
            <v>40244</v>
          </cell>
          <cell r="CN357">
            <v>167.143</v>
          </cell>
          <cell r="CO357">
            <v>5.7930000000000001</v>
          </cell>
          <cell r="CP357">
            <v>5.7930000000000001</v>
          </cell>
          <cell r="CQ357">
            <v>40244</v>
          </cell>
          <cell r="CR357">
            <v>142</v>
          </cell>
          <cell r="CS357">
            <v>6.7460000000000004</v>
          </cell>
          <cell r="CT357">
            <v>6.7460000000000004</v>
          </cell>
          <cell r="CU357">
            <v>40244</v>
          </cell>
          <cell r="CV357">
            <v>111.346</v>
          </cell>
          <cell r="CW357">
            <v>6.4850000000000003</v>
          </cell>
          <cell r="CX357">
            <v>6.5129999999999999</v>
          </cell>
          <cell r="CY357">
            <v>40244</v>
          </cell>
          <cell r="CZ357">
            <v>115</v>
          </cell>
          <cell r="DA357">
            <v>5.2649999999999997</v>
          </cell>
          <cell r="DB357">
            <v>5.2649999999999997</v>
          </cell>
        </row>
        <row r="358">
          <cell r="D358">
            <v>40245</v>
          </cell>
          <cell r="E358" t="str">
            <v>#N/A N.A.</v>
          </cell>
          <cell r="F358" t="str">
            <v>#N/A N.A.</v>
          </cell>
          <cell r="G358" t="str">
            <v>#N/A N.A.</v>
          </cell>
          <cell r="H358">
            <v>40245</v>
          </cell>
          <cell r="I358" t="str">
            <v>#N/A N.A.</v>
          </cell>
          <cell r="J358" t="str">
            <v>#N/A N.A.</v>
          </cell>
          <cell r="K358" t="str">
            <v>#N/A N.A.</v>
          </cell>
          <cell r="L358">
            <v>40245</v>
          </cell>
          <cell r="M358" t="str">
            <v>#N/A N.A.</v>
          </cell>
          <cell r="N358" t="str">
            <v>#N/A N.A.</v>
          </cell>
          <cell r="O358" t="str">
            <v>#N/A N.A.</v>
          </cell>
          <cell r="P358">
            <v>40245</v>
          </cell>
          <cell r="Q358">
            <v>100.125</v>
          </cell>
          <cell r="R358">
            <v>-33.58</v>
          </cell>
          <cell r="S358">
            <v>52.280999999999999</v>
          </cell>
          <cell r="T358">
            <v>40245</v>
          </cell>
          <cell r="U358">
            <v>100.3776</v>
          </cell>
          <cell r="V358">
            <v>0.23799999999999999</v>
          </cell>
          <cell r="W358">
            <v>1.9409999999999998</v>
          </cell>
          <cell r="X358">
            <v>40245</v>
          </cell>
          <cell r="Y358">
            <v>102.5</v>
          </cell>
          <cell r="Z358">
            <v>2.754</v>
          </cell>
          <cell r="AA358">
            <v>2.754</v>
          </cell>
          <cell r="AB358">
            <v>40245</v>
          </cell>
          <cell r="AC358">
            <v>105.782</v>
          </cell>
          <cell r="AD358">
            <v>4.2009999999999996</v>
          </cell>
          <cell r="AE358">
            <v>4.3159999999999998</v>
          </cell>
          <cell r="AF358">
            <v>40245</v>
          </cell>
          <cell r="AG358">
            <v>110.459</v>
          </cell>
          <cell r="AH358">
            <v>2.665</v>
          </cell>
          <cell r="AI358">
            <v>2.7610000000000001</v>
          </cell>
          <cell r="AJ358">
            <v>40245</v>
          </cell>
          <cell r="AK358">
            <v>114</v>
          </cell>
          <cell r="AL358">
            <v>2.2919999999999998</v>
          </cell>
          <cell r="AM358">
            <v>2.2919999999999998</v>
          </cell>
          <cell r="AN358">
            <v>40245</v>
          </cell>
          <cell r="AO358">
            <v>121.7</v>
          </cell>
          <cell r="AP358">
            <v>2.762</v>
          </cell>
          <cell r="AQ358">
            <v>2.762</v>
          </cell>
          <cell r="AU358">
            <v>40245</v>
          </cell>
          <cell r="AV358">
            <v>119.1</v>
          </cell>
          <cell r="AW358">
            <v>3.8369999999999997</v>
          </cell>
          <cell r="AX358">
            <v>3.8369999999999997</v>
          </cell>
          <cell r="AY358">
            <v>40245</v>
          </cell>
          <cell r="AZ358">
            <v>123.02</v>
          </cell>
          <cell r="BA358">
            <v>6.8970000000000002</v>
          </cell>
          <cell r="BB358">
            <v>6.9089999999999998</v>
          </cell>
          <cell r="BC358">
            <v>40245</v>
          </cell>
          <cell r="BD358">
            <v>101.35</v>
          </cell>
          <cell r="BE358">
            <v>1.8080000000000001</v>
          </cell>
          <cell r="BF358">
            <v>1.8080000000000001</v>
          </cell>
          <cell r="BG358">
            <v>40245</v>
          </cell>
          <cell r="BH358">
            <v>116.562</v>
          </cell>
          <cell r="BI358">
            <v>5.3970000000000002</v>
          </cell>
          <cell r="BJ358">
            <v>5.4879999999999995</v>
          </cell>
          <cell r="BO358">
            <v>40245</v>
          </cell>
          <cell r="BP358">
            <v>123.538</v>
          </cell>
          <cell r="BQ358">
            <v>4.484</v>
          </cell>
          <cell r="BR358">
            <v>4.484</v>
          </cell>
          <cell r="BS358">
            <v>40245</v>
          </cell>
          <cell r="BT358">
            <v>115.25</v>
          </cell>
          <cell r="BU358">
            <v>4.7489999999999997</v>
          </cell>
          <cell r="BV358">
            <v>4.7489999999999997</v>
          </cell>
          <cell r="BW358">
            <v>40245</v>
          </cell>
          <cell r="BX358">
            <v>144.75</v>
          </cell>
          <cell r="BY358">
            <v>5.7759999999999998</v>
          </cell>
          <cell r="BZ358">
            <v>5.7759999999999998</v>
          </cell>
          <cell r="CA358">
            <v>40245</v>
          </cell>
          <cell r="CB358">
            <v>120</v>
          </cell>
          <cell r="CC358">
            <v>6.0090000000000003</v>
          </cell>
          <cell r="CD358">
            <v>6.0090000000000003</v>
          </cell>
          <cell r="CE358">
            <v>40245</v>
          </cell>
          <cell r="CF358">
            <v>118.218</v>
          </cell>
          <cell r="CG358">
            <v>6.5739999999999998</v>
          </cell>
          <cell r="CH358">
            <v>6.6180000000000003</v>
          </cell>
          <cell r="CI358">
            <v>40245</v>
          </cell>
          <cell r="CJ358">
            <v>92.790999999999997</v>
          </cell>
          <cell r="CK358">
            <v>10.772</v>
          </cell>
          <cell r="CL358">
            <v>10.805</v>
          </cell>
          <cell r="CM358">
            <v>40245</v>
          </cell>
          <cell r="CN358">
            <v>167.625</v>
          </cell>
          <cell r="CO358">
            <v>5.7629999999999999</v>
          </cell>
          <cell r="CP358">
            <v>5.7629999999999999</v>
          </cell>
          <cell r="CQ358">
            <v>40245</v>
          </cell>
          <cell r="CR358">
            <v>141.5</v>
          </cell>
          <cell r="CS358">
            <v>6.7780000000000005</v>
          </cell>
          <cell r="CT358">
            <v>6.7780000000000005</v>
          </cell>
          <cell r="CU358">
            <v>40245</v>
          </cell>
          <cell r="CV358">
            <v>111.973</v>
          </cell>
          <cell r="CW358">
            <v>6.44</v>
          </cell>
          <cell r="CX358">
            <v>6.4729999999999999</v>
          </cell>
          <cell r="CY358">
            <v>40245</v>
          </cell>
          <cell r="CZ358">
            <v>115.25</v>
          </cell>
          <cell r="DA358">
            <v>5.2320000000000002</v>
          </cell>
          <cell r="DB358">
            <v>5.2320000000000002</v>
          </cell>
        </row>
        <row r="359">
          <cell r="D359">
            <v>40246</v>
          </cell>
          <cell r="E359" t="str">
            <v>#N/A N.A.</v>
          </cell>
          <cell r="F359" t="str">
            <v>#N/A N.A.</v>
          </cell>
          <cell r="G359" t="str">
            <v>#N/A N.A.</v>
          </cell>
          <cell r="H359">
            <v>40246</v>
          </cell>
          <cell r="I359" t="str">
            <v>#N/A N.A.</v>
          </cell>
          <cell r="J359" t="str">
            <v>#N/A N.A.</v>
          </cell>
          <cell r="K359" t="str">
            <v>#N/A N.A.</v>
          </cell>
          <cell r="L359">
            <v>40246</v>
          </cell>
          <cell r="M359" t="str">
            <v>#N/A N.A.</v>
          </cell>
          <cell r="N359" t="str">
            <v>#N/A N.A.</v>
          </cell>
          <cell r="O359" t="str">
            <v>#N/A N.A.</v>
          </cell>
          <cell r="P359">
            <v>40246</v>
          </cell>
          <cell r="Q359">
            <v>100.125</v>
          </cell>
          <cell r="R359">
            <v>-33.58</v>
          </cell>
          <cell r="S359">
            <v>52.280999999999999</v>
          </cell>
          <cell r="T359">
            <v>40246</v>
          </cell>
          <cell r="U359">
            <v>100.3776</v>
          </cell>
          <cell r="V359">
            <v>0.23799999999999999</v>
          </cell>
          <cell r="W359">
            <v>1.9409999999999998</v>
          </cell>
          <cell r="X359">
            <v>40246</v>
          </cell>
          <cell r="Y359">
            <v>102.5</v>
          </cell>
          <cell r="Z359">
            <v>2.6909999999999998</v>
          </cell>
          <cell r="AA359">
            <v>2.6909999999999998</v>
          </cell>
          <cell r="AB359">
            <v>40246</v>
          </cell>
          <cell r="AC359">
            <v>105.782</v>
          </cell>
          <cell r="AD359">
            <v>4.1870000000000003</v>
          </cell>
          <cell r="AE359">
            <v>4.3029999999999999</v>
          </cell>
          <cell r="AF359">
            <v>40246</v>
          </cell>
          <cell r="AG359">
            <v>110.79300000000001</v>
          </cell>
          <cell r="AH359">
            <v>2.3919999999999999</v>
          </cell>
          <cell r="AI359">
            <v>2.4870000000000001</v>
          </cell>
          <cell r="AJ359">
            <v>40246</v>
          </cell>
          <cell r="AK359">
            <v>114</v>
          </cell>
          <cell r="AL359">
            <v>2.282</v>
          </cell>
          <cell r="AM359">
            <v>2.282</v>
          </cell>
          <cell r="AN359">
            <v>40246</v>
          </cell>
          <cell r="AO359">
            <v>121.7</v>
          </cell>
          <cell r="AP359">
            <v>2.7549999999999999</v>
          </cell>
          <cell r="AQ359">
            <v>2.7549999999999999</v>
          </cell>
          <cell r="AU359">
            <v>40246</v>
          </cell>
          <cell r="AV359">
            <v>119.40600000000001</v>
          </cell>
          <cell r="AW359">
            <v>3.7709999999999999</v>
          </cell>
          <cell r="AX359">
            <v>3.7709999999999999</v>
          </cell>
          <cell r="AY359">
            <v>40246</v>
          </cell>
          <cell r="AZ359">
            <v>123.02</v>
          </cell>
          <cell r="BA359">
            <v>6.8970000000000002</v>
          </cell>
          <cell r="BB359">
            <v>6.9089999999999998</v>
          </cell>
          <cell r="BC359">
            <v>40246</v>
          </cell>
          <cell r="BD359">
            <v>101.5</v>
          </cell>
          <cell r="BE359">
            <v>1.7810000000000001</v>
          </cell>
          <cell r="BF359">
            <v>1.7810000000000001</v>
          </cell>
          <cell r="BG359">
            <v>40246</v>
          </cell>
          <cell r="BH359">
            <v>116.73699999999999</v>
          </cell>
          <cell r="BI359">
            <v>5.3639999999999999</v>
          </cell>
          <cell r="BJ359">
            <v>5.4550000000000001</v>
          </cell>
          <cell r="BO359">
            <v>40246</v>
          </cell>
          <cell r="BP359">
            <v>123.68600000000001</v>
          </cell>
          <cell r="BQ359">
            <v>4.46</v>
          </cell>
          <cell r="BR359">
            <v>4.46</v>
          </cell>
          <cell r="BS359">
            <v>40246</v>
          </cell>
          <cell r="BT359">
            <v>115.5</v>
          </cell>
          <cell r="BU359">
            <v>4.7080000000000002</v>
          </cell>
          <cell r="BV359">
            <v>4.7080000000000002</v>
          </cell>
          <cell r="BW359">
            <v>40246</v>
          </cell>
          <cell r="BX359">
            <v>145.5</v>
          </cell>
          <cell r="BY359">
            <v>5.6970000000000001</v>
          </cell>
          <cell r="BZ359">
            <v>5.6970000000000001</v>
          </cell>
          <cell r="CA359">
            <v>40246</v>
          </cell>
          <cell r="CB359">
            <v>120.5</v>
          </cell>
          <cell r="CC359">
            <v>5.9619999999999997</v>
          </cell>
          <cell r="CD359">
            <v>5.9619999999999997</v>
          </cell>
          <cell r="CE359">
            <v>40246</v>
          </cell>
          <cell r="CF359">
            <v>118.441</v>
          </cell>
          <cell r="CG359">
            <v>6.5549999999999997</v>
          </cell>
          <cell r="CH359">
            <v>6.5990000000000002</v>
          </cell>
          <cell r="CI359">
            <v>40246</v>
          </cell>
          <cell r="CJ359">
            <v>92.790999999999997</v>
          </cell>
          <cell r="CK359">
            <v>10.772</v>
          </cell>
          <cell r="CL359">
            <v>10.805</v>
          </cell>
          <cell r="CM359">
            <v>40246</v>
          </cell>
          <cell r="CN359">
            <v>167.983</v>
          </cell>
          <cell r="CO359">
            <v>5.74</v>
          </cell>
          <cell r="CP359">
            <v>5.74</v>
          </cell>
          <cell r="CQ359">
            <v>40246</v>
          </cell>
          <cell r="CR359">
            <v>141.5</v>
          </cell>
          <cell r="CS359">
            <v>6.7780000000000005</v>
          </cell>
          <cell r="CT359">
            <v>6.7780000000000005</v>
          </cell>
          <cell r="CU359">
            <v>40246</v>
          </cell>
          <cell r="CV359">
            <v>111.947</v>
          </cell>
          <cell r="CW359">
            <v>6.4420000000000002</v>
          </cell>
          <cell r="CX359">
            <v>6.46</v>
          </cell>
          <cell r="CY359">
            <v>40246</v>
          </cell>
          <cell r="CZ359">
            <v>115.2</v>
          </cell>
          <cell r="DA359">
            <v>5.2379999999999995</v>
          </cell>
          <cell r="DB359">
            <v>5.2379999999999995</v>
          </cell>
        </row>
        <row r="360">
          <cell r="D360">
            <v>40247</v>
          </cell>
          <cell r="E360" t="str">
            <v>#N/A N.A.</v>
          </cell>
          <cell r="F360" t="str">
            <v>#N/A N.A.</v>
          </cell>
          <cell r="G360" t="str">
            <v>#N/A N.A.</v>
          </cell>
          <cell r="H360">
            <v>40247</v>
          </cell>
          <cell r="I360" t="str">
            <v>#N/A N.A.</v>
          </cell>
          <cell r="J360" t="str">
            <v>#N/A N.A.</v>
          </cell>
          <cell r="K360" t="str">
            <v>#N/A N.A.</v>
          </cell>
          <cell r="L360">
            <v>40247</v>
          </cell>
          <cell r="M360" t="str">
            <v>#N/A N.A.</v>
          </cell>
          <cell r="N360" t="str">
            <v>#N/A N.A.</v>
          </cell>
          <cell r="O360" t="str">
            <v>#N/A N.A.</v>
          </cell>
          <cell r="P360">
            <v>40247</v>
          </cell>
          <cell r="Q360">
            <v>100.125</v>
          </cell>
          <cell r="R360">
            <v>-33.58</v>
          </cell>
          <cell r="S360">
            <v>52.280999999999999</v>
          </cell>
          <cell r="T360">
            <v>40247</v>
          </cell>
          <cell r="U360">
            <v>100.3776</v>
          </cell>
          <cell r="V360">
            <v>0.23799999999999999</v>
          </cell>
          <cell r="W360">
            <v>1.9409999999999998</v>
          </cell>
          <cell r="X360">
            <v>40247</v>
          </cell>
          <cell r="Y360">
            <v>102.5</v>
          </cell>
          <cell r="Z360">
            <v>2.4950000000000001</v>
          </cell>
          <cell r="AA360">
            <v>2.4950000000000001</v>
          </cell>
          <cell r="AB360">
            <v>40247</v>
          </cell>
          <cell r="AC360">
            <v>105.782</v>
          </cell>
          <cell r="AD360">
            <v>4.1470000000000002</v>
          </cell>
          <cell r="AE360">
            <v>4.2629999999999999</v>
          </cell>
          <cell r="AF360">
            <v>40247</v>
          </cell>
          <cell r="AG360">
            <v>110.714</v>
          </cell>
          <cell r="AH360">
            <v>2.399</v>
          </cell>
          <cell r="AI360">
            <v>2.4939999999999998</v>
          </cell>
          <cell r="AJ360">
            <v>40247</v>
          </cell>
          <cell r="AK360">
            <v>114</v>
          </cell>
          <cell r="AL360">
            <v>2.2509999999999999</v>
          </cell>
          <cell r="AM360">
            <v>2.2509999999999999</v>
          </cell>
          <cell r="AN360">
            <v>40247</v>
          </cell>
          <cell r="AO360">
            <v>121.5</v>
          </cell>
          <cell r="AP360">
            <v>2.8010000000000002</v>
          </cell>
          <cell r="AQ360">
            <v>2.8010000000000002</v>
          </cell>
          <cell r="AU360">
            <v>40247</v>
          </cell>
          <cell r="AV360">
            <v>119.22499999999999</v>
          </cell>
          <cell r="AW360">
            <v>3.802</v>
          </cell>
          <cell r="AX360">
            <v>3.802</v>
          </cell>
          <cell r="AY360">
            <v>40247</v>
          </cell>
          <cell r="AZ360">
            <v>123.02</v>
          </cell>
          <cell r="BA360">
            <v>6.8970000000000002</v>
          </cell>
          <cell r="BB360">
            <v>6.9089999999999998</v>
          </cell>
          <cell r="BC360">
            <v>40247</v>
          </cell>
          <cell r="BD360">
            <v>101.15</v>
          </cell>
          <cell r="BE360">
            <v>1.845</v>
          </cell>
          <cell r="BF360">
            <v>1.845</v>
          </cell>
          <cell r="BG360">
            <v>40247</v>
          </cell>
          <cell r="BH360">
            <v>116.623</v>
          </cell>
          <cell r="BI360">
            <v>5.3810000000000002</v>
          </cell>
          <cell r="BJ360">
            <v>5.4719999999999995</v>
          </cell>
          <cell r="BO360">
            <v>40247</v>
          </cell>
          <cell r="BP360">
            <v>123.741</v>
          </cell>
          <cell r="BQ360">
            <v>4.4470000000000001</v>
          </cell>
          <cell r="BR360">
            <v>4.4470000000000001</v>
          </cell>
          <cell r="BS360">
            <v>40247</v>
          </cell>
          <cell r="BT360">
            <v>114</v>
          </cell>
          <cell r="BU360">
            <v>4.944</v>
          </cell>
          <cell r="BV360">
            <v>4.944</v>
          </cell>
          <cell r="BW360">
            <v>40247</v>
          </cell>
          <cell r="BX360">
            <v>147.5</v>
          </cell>
          <cell r="BY360">
            <v>5.4879999999999995</v>
          </cell>
          <cell r="BZ360">
            <v>5.4879999999999995</v>
          </cell>
          <cell r="CA360">
            <v>40247</v>
          </cell>
          <cell r="CB360">
            <v>121</v>
          </cell>
          <cell r="CC360">
            <v>5.915</v>
          </cell>
          <cell r="CD360">
            <v>5.915</v>
          </cell>
          <cell r="CE360">
            <v>40247</v>
          </cell>
          <cell r="CF360">
            <v>118.123</v>
          </cell>
          <cell r="CG360">
            <v>6.5819999999999999</v>
          </cell>
          <cell r="CH360">
            <v>6.6260000000000003</v>
          </cell>
          <cell r="CI360">
            <v>40247</v>
          </cell>
          <cell r="CJ360">
            <v>92.790999999999997</v>
          </cell>
          <cell r="CK360">
            <v>10.773</v>
          </cell>
          <cell r="CL360">
            <v>10.806000000000001</v>
          </cell>
          <cell r="CM360">
            <v>40247</v>
          </cell>
          <cell r="CN360">
            <v>167.941</v>
          </cell>
          <cell r="CO360">
            <v>5.742</v>
          </cell>
          <cell r="CP360">
            <v>5.742</v>
          </cell>
          <cell r="CQ360">
            <v>40247</v>
          </cell>
          <cell r="CR360">
            <v>142</v>
          </cell>
          <cell r="CS360">
            <v>6.7450000000000001</v>
          </cell>
          <cell r="CT360">
            <v>6.7450000000000001</v>
          </cell>
          <cell r="CU360">
            <v>40247</v>
          </cell>
          <cell r="CV360">
            <v>111.306</v>
          </cell>
          <cell r="CW360">
            <v>6.4879999999999995</v>
          </cell>
          <cell r="CX360">
            <v>6.5060000000000002</v>
          </cell>
          <cell r="CY360">
            <v>40247</v>
          </cell>
          <cell r="CZ360">
            <v>114.5</v>
          </cell>
          <cell r="DA360">
            <v>5.327</v>
          </cell>
          <cell r="DB360">
            <v>5.327</v>
          </cell>
        </row>
        <row r="361">
          <cell r="D361">
            <v>40248</v>
          </cell>
          <cell r="E361" t="str">
            <v>#N/A N.A.</v>
          </cell>
          <cell r="F361" t="str">
            <v>#N/A N.A.</v>
          </cell>
          <cell r="G361" t="str">
            <v>#N/A N.A.</v>
          </cell>
          <cell r="H361">
            <v>40248</v>
          </cell>
          <cell r="I361" t="str">
            <v>#N/A N.A.</v>
          </cell>
          <cell r="J361" t="str">
            <v>#N/A N.A.</v>
          </cell>
          <cell r="K361" t="str">
            <v>#N/A N.A.</v>
          </cell>
          <cell r="L361">
            <v>40248</v>
          </cell>
          <cell r="M361" t="str">
            <v>#N/A N.A.</v>
          </cell>
          <cell r="N361" t="str">
            <v>#N/A N.A.</v>
          </cell>
          <cell r="O361" t="str">
            <v>#N/A N.A.</v>
          </cell>
          <cell r="P361">
            <v>40248</v>
          </cell>
          <cell r="Q361">
            <v>100.125</v>
          </cell>
          <cell r="R361">
            <v>-33.58</v>
          </cell>
          <cell r="S361">
            <v>52.280999999999999</v>
          </cell>
          <cell r="T361">
            <v>40248</v>
          </cell>
          <cell r="U361">
            <v>100.3776</v>
          </cell>
          <cell r="V361">
            <v>0.23799999999999999</v>
          </cell>
          <cell r="W361">
            <v>1.9409999999999998</v>
          </cell>
          <cell r="X361">
            <v>40248</v>
          </cell>
          <cell r="Y361">
            <v>102.5</v>
          </cell>
          <cell r="Z361">
            <v>2.427</v>
          </cell>
          <cell r="AA361">
            <v>2.427</v>
          </cell>
          <cell r="AB361">
            <v>40248</v>
          </cell>
          <cell r="AC361">
            <v>105.675</v>
          </cell>
          <cell r="AD361">
            <v>4.2329999999999997</v>
          </cell>
          <cell r="AE361">
            <v>4.3490000000000002</v>
          </cell>
          <cell r="AF361">
            <v>40248</v>
          </cell>
          <cell r="AG361">
            <v>110.75700000000001</v>
          </cell>
          <cell r="AH361">
            <v>2.347</v>
          </cell>
          <cell r="AI361">
            <v>2.4430000000000001</v>
          </cell>
          <cell r="AJ361">
            <v>40248</v>
          </cell>
          <cell r="AK361">
            <v>114.1</v>
          </cell>
          <cell r="AL361">
            <v>2.19</v>
          </cell>
          <cell r="AM361">
            <v>2.19</v>
          </cell>
          <cell r="AN361">
            <v>40248</v>
          </cell>
          <cell r="AO361">
            <v>121.5</v>
          </cell>
          <cell r="AP361">
            <v>2.794</v>
          </cell>
          <cell r="AQ361">
            <v>2.794</v>
          </cell>
          <cell r="AU361">
            <v>40248</v>
          </cell>
          <cell r="AV361">
            <v>118.75</v>
          </cell>
          <cell r="AW361">
            <v>3.899</v>
          </cell>
          <cell r="AX361">
            <v>3.899</v>
          </cell>
          <cell r="AY361">
            <v>40248</v>
          </cell>
          <cell r="AZ361">
            <v>123.02</v>
          </cell>
          <cell r="BA361">
            <v>6.8970000000000002</v>
          </cell>
          <cell r="BB361">
            <v>6.9089999999999998</v>
          </cell>
          <cell r="BC361">
            <v>40248</v>
          </cell>
          <cell r="BD361">
            <v>101.25</v>
          </cell>
          <cell r="BE361">
            <v>1.8279999999999998</v>
          </cell>
          <cell r="BF361">
            <v>1.8279999999999998</v>
          </cell>
          <cell r="BG361">
            <v>40248</v>
          </cell>
          <cell r="BH361">
            <v>117.104</v>
          </cell>
          <cell r="BI361">
            <v>5.2919999999999998</v>
          </cell>
          <cell r="BJ361">
            <v>5.383</v>
          </cell>
          <cell r="BO361">
            <v>40248</v>
          </cell>
          <cell r="BP361">
            <v>123.509</v>
          </cell>
          <cell r="BQ361">
            <v>4.4820000000000002</v>
          </cell>
          <cell r="BR361">
            <v>4.4820000000000002</v>
          </cell>
          <cell r="BS361">
            <v>40248</v>
          </cell>
          <cell r="BT361">
            <v>114</v>
          </cell>
          <cell r="BU361">
            <v>4.9429999999999996</v>
          </cell>
          <cell r="BV361">
            <v>4.9429999999999996</v>
          </cell>
          <cell r="BW361">
            <v>40248</v>
          </cell>
          <cell r="BX361">
            <v>145.15</v>
          </cell>
          <cell r="BY361">
            <v>5.7290000000000001</v>
          </cell>
          <cell r="BZ361">
            <v>5.7290000000000001</v>
          </cell>
          <cell r="CA361">
            <v>40248</v>
          </cell>
          <cell r="CB361">
            <v>121.5</v>
          </cell>
          <cell r="CC361">
            <v>5.8689999999999998</v>
          </cell>
          <cell r="CD361">
            <v>5.8689999999999998</v>
          </cell>
          <cell r="CE361">
            <v>40248</v>
          </cell>
          <cell r="CF361">
            <v>117.75</v>
          </cell>
          <cell r="CG361">
            <v>6.6150000000000002</v>
          </cell>
          <cell r="CH361">
            <v>6.6589999999999998</v>
          </cell>
          <cell r="CI361">
            <v>40248</v>
          </cell>
          <cell r="CJ361">
            <v>92.790999999999997</v>
          </cell>
          <cell r="CK361">
            <v>10.773</v>
          </cell>
          <cell r="CL361">
            <v>10.806000000000001</v>
          </cell>
          <cell r="CM361">
            <v>40248</v>
          </cell>
          <cell r="CN361">
            <v>167.256</v>
          </cell>
          <cell r="CO361">
            <v>5.7839999999999998</v>
          </cell>
          <cell r="CP361">
            <v>5.7839999999999998</v>
          </cell>
          <cell r="CQ361">
            <v>40248</v>
          </cell>
          <cell r="CR361">
            <v>141</v>
          </cell>
          <cell r="CS361">
            <v>6.8109999999999999</v>
          </cell>
          <cell r="CT361">
            <v>6.8109999999999999</v>
          </cell>
          <cell r="CU361">
            <v>40248</v>
          </cell>
          <cell r="CV361">
            <v>110.98699999999999</v>
          </cell>
          <cell r="CW361">
            <v>6.5110000000000001</v>
          </cell>
          <cell r="CX361">
            <v>6.5339999999999998</v>
          </cell>
          <cell r="CY361">
            <v>40248</v>
          </cell>
          <cell r="CZ361">
            <v>114.25</v>
          </cell>
          <cell r="DA361">
            <v>5.359</v>
          </cell>
          <cell r="DB361">
            <v>5.359</v>
          </cell>
        </row>
        <row r="362">
          <cell r="D362">
            <v>40249</v>
          </cell>
          <cell r="E362" t="str">
            <v>#N/A N.A.</v>
          </cell>
          <cell r="F362" t="str">
            <v>#N/A N.A.</v>
          </cell>
          <cell r="G362" t="str">
            <v>#N/A N.A.</v>
          </cell>
          <cell r="H362">
            <v>40249</v>
          </cell>
          <cell r="I362" t="str">
            <v>#N/A N.A.</v>
          </cell>
          <cell r="J362" t="str">
            <v>#N/A N.A.</v>
          </cell>
          <cell r="K362" t="str">
            <v>#N/A N.A.</v>
          </cell>
          <cell r="L362">
            <v>40249</v>
          </cell>
          <cell r="M362" t="str">
            <v>#N/A N.A.</v>
          </cell>
          <cell r="N362" t="str">
            <v>#N/A N.A.</v>
          </cell>
          <cell r="O362" t="str">
            <v>#N/A N.A.</v>
          </cell>
          <cell r="P362">
            <v>40249</v>
          </cell>
          <cell r="Q362">
            <v>100.125</v>
          </cell>
          <cell r="R362">
            <v>-33.58</v>
          </cell>
          <cell r="S362">
            <v>52.280999999999999</v>
          </cell>
          <cell r="T362">
            <v>40249</v>
          </cell>
          <cell r="U362">
            <v>100.3776</v>
          </cell>
          <cell r="V362">
            <v>0.23799999999999999</v>
          </cell>
          <cell r="W362">
            <v>1.9409999999999998</v>
          </cell>
          <cell r="X362">
            <v>40249</v>
          </cell>
          <cell r="Y362">
            <v>102.5</v>
          </cell>
          <cell r="Z362">
            <v>2.359</v>
          </cell>
          <cell r="AA362">
            <v>2.359</v>
          </cell>
          <cell r="AB362">
            <v>40249</v>
          </cell>
          <cell r="AC362">
            <v>105.667</v>
          </cell>
          <cell r="AD362">
            <v>4.2270000000000003</v>
          </cell>
          <cell r="AE362">
            <v>4.3440000000000003</v>
          </cell>
          <cell r="AF362">
            <v>40249</v>
          </cell>
          <cell r="AG362">
            <v>110.816</v>
          </cell>
          <cell r="AH362">
            <v>2.2839999999999998</v>
          </cell>
          <cell r="AI362">
            <v>2.38</v>
          </cell>
          <cell r="AJ362">
            <v>40249</v>
          </cell>
          <cell r="AK362">
            <v>114.1</v>
          </cell>
          <cell r="AL362">
            <v>2.1789999999999998</v>
          </cell>
          <cell r="AM362">
            <v>2.1789999999999998</v>
          </cell>
          <cell r="AN362">
            <v>40249</v>
          </cell>
          <cell r="AO362">
            <v>121.25</v>
          </cell>
          <cell r="AP362">
            <v>2.8689999999999998</v>
          </cell>
          <cell r="AQ362">
            <v>2.8689999999999998</v>
          </cell>
          <cell r="AU362">
            <v>40249</v>
          </cell>
          <cell r="AV362">
            <v>118.955</v>
          </cell>
          <cell r="AW362">
            <v>3.8540000000000001</v>
          </cell>
          <cell r="AX362">
            <v>3.8540000000000001</v>
          </cell>
          <cell r="AY362">
            <v>40249</v>
          </cell>
          <cell r="AZ362">
            <v>123.02</v>
          </cell>
          <cell r="BA362">
            <v>6.8970000000000002</v>
          </cell>
          <cell r="BB362">
            <v>6.9089999999999998</v>
          </cell>
          <cell r="BC362">
            <v>40249</v>
          </cell>
          <cell r="BD362">
            <v>101.5</v>
          </cell>
          <cell r="BE362">
            <v>1.782</v>
          </cell>
          <cell r="BF362">
            <v>1.782</v>
          </cell>
          <cell r="BG362">
            <v>40249</v>
          </cell>
          <cell r="BH362">
            <v>117.2</v>
          </cell>
          <cell r="BI362">
            <v>5.274</v>
          </cell>
          <cell r="BJ362">
            <v>5.3639999999999999</v>
          </cell>
          <cell r="BO362">
            <v>40249</v>
          </cell>
          <cell r="BP362">
            <v>123.842</v>
          </cell>
          <cell r="BQ362">
            <v>4.4290000000000003</v>
          </cell>
          <cell r="BR362">
            <v>4.4290000000000003</v>
          </cell>
          <cell r="BS362">
            <v>40249</v>
          </cell>
          <cell r="BT362">
            <v>115.1</v>
          </cell>
          <cell r="BU362">
            <v>4.7670000000000003</v>
          </cell>
          <cell r="BV362">
            <v>4.7670000000000003</v>
          </cell>
          <cell r="BW362">
            <v>40249</v>
          </cell>
          <cell r="BX362">
            <v>145.345</v>
          </cell>
          <cell r="BY362">
            <v>5.7080000000000002</v>
          </cell>
          <cell r="BZ362">
            <v>5.7080000000000002</v>
          </cell>
          <cell r="CA362">
            <v>40249</v>
          </cell>
          <cell r="CB362">
            <v>119.25</v>
          </cell>
          <cell r="CC362">
            <v>6.0780000000000003</v>
          </cell>
          <cell r="CD362">
            <v>6.0780000000000003</v>
          </cell>
          <cell r="CE362">
            <v>40249</v>
          </cell>
          <cell r="CF362">
            <v>118.685</v>
          </cell>
          <cell r="CG362">
            <v>6.532</v>
          </cell>
          <cell r="CH362">
            <v>6.5430000000000001</v>
          </cell>
          <cell r="CI362">
            <v>40249</v>
          </cell>
          <cell r="CJ362">
            <v>92.790999999999997</v>
          </cell>
          <cell r="CK362">
            <v>10.773</v>
          </cell>
          <cell r="CL362">
            <v>10.806000000000001</v>
          </cell>
          <cell r="CM362">
            <v>40249</v>
          </cell>
          <cell r="CN362">
            <v>167.81100000000001</v>
          </cell>
          <cell r="CO362">
            <v>5.7489999999999997</v>
          </cell>
          <cell r="CP362">
            <v>5.7489999999999997</v>
          </cell>
          <cell r="CQ362">
            <v>40249</v>
          </cell>
          <cell r="CR362">
            <v>145</v>
          </cell>
          <cell r="CS362">
            <v>6.55</v>
          </cell>
          <cell r="CT362">
            <v>6.55</v>
          </cell>
          <cell r="CU362">
            <v>40249</v>
          </cell>
          <cell r="CV362">
            <v>111.578</v>
          </cell>
          <cell r="CW362">
            <v>6.4690000000000003</v>
          </cell>
          <cell r="CX362">
            <v>6.5019999999999998</v>
          </cell>
          <cell r="CY362">
            <v>40249</v>
          </cell>
          <cell r="CZ362">
            <v>115</v>
          </cell>
          <cell r="DA362">
            <v>5.2620000000000005</v>
          </cell>
          <cell r="DB362">
            <v>5.2620000000000005</v>
          </cell>
        </row>
        <row r="363">
          <cell r="D363">
            <v>40250</v>
          </cell>
          <cell r="E363" t="str">
            <v>#N/A N.A.</v>
          </cell>
          <cell r="F363" t="str">
            <v>#N/A N.A.</v>
          </cell>
          <cell r="G363" t="str">
            <v>#N/A N.A.</v>
          </cell>
          <cell r="H363">
            <v>40250</v>
          </cell>
          <cell r="I363" t="str">
            <v>#N/A N.A.</v>
          </cell>
          <cell r="J363" t="str">
            <v>#N/A N.A.</v>
          </cell>
          <cell r="K363" t="str">
            <v>#N/A N.A.</v>
          </cell>
          <cell r="L363">
            <v>40250</v>
          </cell>
          <cell r="M363" t="str">
            <v>#N/A N.A.</v>
          </cell>
          <cell r="N363" t="str">
            <v>#N/A N.A.</v>
          </cell>
          <cell r="O363" t="str">
            <v>#N/A N.A.</v>
          </cell>
          <cell r="P363">
            <v>40250</v>
          </cell>
          <cell r="Q363">
            <v>100.125</v>
          </cell>
          <cell r="R363">
            <v>-33.58</v>
          </cell>
          <cell r="S363">
            <v>52.280999999999999</v>
          </cell>
          <cell r="T363">
            <v>40250</v>
          </cell>
          <cell r="U363">
            <v>100.3776</v>
          </cell>
          <cell r="V363">
            <v>0.23799999999999999</v>
          </cell>
          <cell r="W363">
            <v>1.9409999999999998</v>
          </cell>
          <cell r="X363">
            <v>40250</v>
          </cell>
          <cell r="Y363">
            <v>102.5</v>
          </cell>
          <cell r="Z363">
            <v>2.359</v>
          </cell>
          <cell r="AA363">
            <v>2.359</v>
          </cell>
          <cell r="AB363">
            <v>40250</v>
          </cell>
          <cell r="AC363">
            <v>105.667</v>
          </cell>
          <cell r="AD363">
            <v>4.2270000000000003</v>
          </cell>
          <cell r="AE363">
            <v>4.3440000000000003</v>
          </cell>
          <cell r="AF363">
            <v>40250</v>
          </cell>
          <cell r="AG363">
            <v>110.816</v>
          </cell>
          <cell r="AH363">
            <v>2.2839999999999998</v>
          </cell>
          <cell r="AI363">
            <v>2.38</v>
          </cell>
          <cell r="AJ363">
            <v>40250</v>
          </cell>
          <cell r="AK363">
            <v>114.1</v>
          </cell>
          <cell r="AL363">
            <v>2.1789999999999998</v>
          </cell>
          <cell r="AM363">
            <v>2.1789999999999998</v>
          </cell>
          <cell r="AN363">
            <v>40250</v>
          </cell>
          <cell r="AO363">
            <v>121.25</v>
          </cell>
          <cell r="AP363">
            <v>2.8689999999999998</v>
          </cell>
          <cell r="AQ363">
            <v>2.8689999999999998</v>
          </cell>
          <cell r="AU363">
            <v>40250</v>
          </cell>
          <cell r="AV363">
            <v>118.955</v>
          </cell>
          <cell r="AW363">
            <v>3.8540000000000001</v>
          </cell>
          <cell r="AX363">
            <v>3.8540000000000001</v>
          </cell>
          <cell r="AY363">
            <v>40250</v>
          </cell>
          <cell r="AZ363">
            <v>123.02</v>
          </cell>
          <cell r="BA363">
            <v>6.8970000000000002</v>
          </cell>
          <cell r="BB363">
            <v>6.9089999999999998</v>
          </cell>
          <cell r="BC363">
            <v>40250</v>
          </cell>
          <cell r="BD363">
            <v>101.5</v>
          </cell>
          <cell r="BE363">
            <v>1.782</v>
          </cell>
          <cell r="BF363">
            <v>1.782</v>
          </cell>
          <cell r="BG363">
            <v>40250</v>
          </cell>
          <cell r="BH363">
            <v>117.2</v>
          </cell>
          <cell r="BI363">
            <v>5.274</v>
          </cell>
          <cell r="BJ363">
            <v>5.3639999999999999</v>
          </cell>
          <cell r="BO363">
            <v>40250</v>
          </cell>
          <cell r="BP363">
            <v>123.842</v>
          </cell>
          <cell r="BQ363">
            <v>4.4290000000000003</v>
          </cell>
          <cell r="BR363">
            <v>4.4290000000000003</v>
          </cell>
          <cell r="BS363">
            <v>40250</v>
          </cell>
          <cell r="BT363">
            <v>115.1</v>
          </cell>
          <cell r="BU363">
            <v>4.7670000000000003</v>
          </cell>
          <cell r="BV363">
            <v>4.7670000000000003</v>
          </cell>
          <cell r="BW363">
            <v>40250</v>
          </cell>
          <cell r="BX363">
            <v>145.345</v>
          </cell>
          <cell r="BY363">
            <v>5.7080000000000002</v>
          </cell>
          <cell r="BZ363">
            <v>5.7080000000000002</v>
          </cell>
          <cell r="CA363">
            <v>40250</v>
          </cell>
          <cell r="CB363">
            <v>119.25</v>
          </cell>
          <cell r="CC363">
            <v>6.0780000000000003</v>
          </cell>
          <cell r="CD363">
            <v>6.0780000000000003</v>
          </cell>
          <cell r="CE363">
            <v>40250</v>
          </cell>
          <cell r="CF363">
            <v>118.685</v>
          </cell>
          <cell r="CG363">
            <v>6.532</v>
          </cell>
          <cell r="CH363">
            <v>6.5430000000000001</v>
          </cell>
          <cell r="CI363">
            <v>40250</v>
          </cell>
          <cell r="CJ363">
            <v>92.790999999999997</v>
          </cell>
          <cell r="CK363">
            <v>10.773</v>
          </cell>
          <cell r="CL363">
            <v>10.806000000000001</v>
          </cell>
          <cell r="CM363">
            <v>40250</v>
          </cell>
          <cell r="CN363">
            <v>167.81100000000001</v>
          </cell>
          <cell r="CO363">
            <v>5.7489999999999997</v>
          </cell>
          <cell r="CP363">
            <v>5.7489999999999997</v>
          </cell>
          <cell r="CQ363">
            <v>40250</v>
          </cell>
          <cell r="CR363">
            <v>145</v>
          </cell>
          <cell r="CS363">
            <v>6.55</v>
          </cell>
          <cell r="CT363">
            <v>6.55</v>
          </cell>
          <cell r="CU363">
            <v>40250</v>
          </cell>
          <cell r="CV363">
            <v>111.578</v>
          </cell>
          <cell r="CW363">
            <v>6.4690000000000003</v>
          </cell>
          <cell r="CX363">
            <v>6.5019999999999998</v>
          </cell>
          <cell r="CY363">
            <v>40250</v>
          </cell>
          <cell r="CZ363">
            <v>115</v>
          </cell>
          <cell r="DA363">
            <v>5.2620000000000005</v>
          </cell>
          <cell r="DB363">
            <v>5.2620000000000005</v>
          </cell>
        </row>
        <row r="364">
          <cell r="D364">
            <v>40251</v>
          </cell>
          <cell r="E364" t="str">
            <v>#N/A N.A.</v>
          </cell>
          <cell r="F364" t="str">
            <v>#N/A N.A.</v>
          </cell>
          <cell r="G364" t="str">
            <v>#N/A N.A.</v>
          </cell>
          <cell r="H364">
            <v>40251</v>
          </cell>
          <cell r="I364" t="str">
            <v>#N/A N.A.</v>
          </cell>
          <cell r="J364" t="str">
            <v>#N/A N.A.</v>
          </cell>
          <cell r="K364" t="str">
            <v>#N/A N.A.</v>
          </cell>
          <cell r="L364">
            <v>40251</v>
          </cell>
          <cell r="M364" t="str">
            <v>#N/A N.A.</v>
          </cell>
          <cell r="N364" t="str">
            <v>#N/A N.A.</v>
          </cell>
          <cell r="O364" t="str">
            <v>#N/A N.A.</v>
          </cell>
          <cell r="P364">
            <v>40251</v>
          </cell>
          <cell r="Q364">
            <v>100.125</v>
          </cell>
          <cell r="R364">
            <v>-33.58</v>
          </cell>
          <cell r="S364">
            <v>52.280999999999999</v>
          </cell>
          <cell r="T364">
            <v>40251</v>
          </cell>
          <cell r="U364">
            <v>100.3776</v>
          </cell>
          <cell r="V364">
            <v>0.23799999999999999</v>
          </cell>
          <cell r="W364">
            <v>1.9409999999999998</v>
          </cell>
          <cell r="X364">
            <v>40251</v>
          </cell>
          <cell r="Y364">
            <v>102.5</v>
          </cell>
          <cell r="Z364">
            <v>2.359</v>
          </cell>
          <cell r="AA364">
            <v>2.359</v>
          </cell>
          <cell r="AB364">
            <v>40251</v>
          </cell>
          <cell r="AC364">
            <v>105.667</v>
          </cell>
          <cell r="AD364">
            <v>4.2270000000000003</v>
          </cell>
          <cell r="AE364">
            <v>4.3440000000000003</v>
          </cell>
          <cell r="AF364">
            <v>40251</v>
          </cell>
          <cell r="AG364">
            <v>110.816</v>
          </cell>
          <cell r="AH364">
            <v>2.2839999999999998</v>
          </cell>
          <cell r="AI364">
            <v>2.38</v>
          </cell>
          <cell r="AJ364">
            <v>40251</v>
          </cell>
          <cell r="AK364">
            <v>114.1</v>
          </cell>
          <cell r="AL364">
            <v>2.1789999999999998</v>
          </cell>
          <cell r="AM364">
            <v>2.1789999999999998</v>
          </cell>
          <cell r="AN364">
            <v>40251</v>
          </cell>
          <cell r="AO364">
            <v>121.25</v>
          </cell>
          <cell r="AP364">
            <v>2.8689999999999998</v>
          </cell>
          <cell r="AQ364">
            <v>2.8689999999999998</v>
          </cell>
          <cell r="AU364">
            <v>40251</v>
          </cell>
          <cell r="AV364">
            <v>118.955</v>
          </cell>
          <cell r="AW364">
            <v>3.8540000000000001</v>
          </cell>
          <cell r="AX364">
            <v>3.8540000000000001</v>
          </cell>
          <cell r="AY364">
            <v>40251</v>
          </cell>
          <cell r="AZ364">
            <v>123.02</v>
          </cell>
          <cell r="BA364">
            <v>6.8970000000000002</v>
          </cell>
          <cell r="BB364">
            <v>6.9089999999999998</v>
          </cell>
          <cell r="BC364">
            <v>40251</v>
          </cell>
          <cell r="BD364">
            <v>101.5</v>
          </cell>
          <cell r="BE364">
            <v>1.782</v>
          </cell>
          <cell r="BF364">
            <v>1.782</v>
          </cell>
          <cell r="BG364">
            <v>40251</v>
          </cell>
          <cell r="BH364">
            <v>117.2</v>
          </cell>
          <cell r="BI364">
            <v>5.274</v>
          </cell>
          <cell r="BJ364">
            <v>5.3639999999999999</v>
          </cell>
          <cell r="BO364">
            <v>40251</v>
          </cell>
          <cell r="BP364">
            <v>123.842</v>
          </cell>
          <cell r="BQ364">
            <v>4.4290000000000003</v>
          </cell>
          <cell r="BR364">
            <v>4.4290000000000003</v>
          </cell>
          <cell r="BS364">
            <v>40251</v>
          </cell>
          <cell r="BT364">
            <v>115.1</v>
          </cell>
          <cell r="BU364">
            <v>4.7670000000000003</v>
          </cell>
          <cell r="BV364">
            <v>4.7670000000000003</v>
          </cell>
          <cell r="BW364">
            <v>40251</v>
          </cell>
          <cell r="BX364">
            <v>145.345</v>
          </cell>
          <cell r="BY364">
            <v>5.7080000000000002</v>
          </cell>
          <cell r="BZ364">
            <v>5.7080000000000002</v>
          </cell>
          <cell r="CA364">
            <v>40251</v>
          </cell>
          <cell r="CB364">
            <v>119.25</v>
          </cell>
          <cell r="CC364">
            <v>6.0780000000000003</v>
          </cell>
          <cell r="CD364">
            <v>6.0780000000000003</v>
          </cell>
          <cell r="CE364">
            <v>40251</v>
          </cell>
          <cell r="CF364">
            <v>118.685</v>
          </cell>
          <cell r="CG364">
            <v>6.532</v>
          </cell>
          <cell r="CH364">
            <v>6.5430000000000001</v>
          </cell>
          <cell r="CI364">
            <v>40251</v>
          </cell>
          <cell r="CJ364">
            <v>92.790999999999997</v>
          </cell>
          <cell r="CK364">
            <v>10.773</v>
          </cell>
          <cell r="CL364">
            <v>10.806000000000001</v>
          </cell>
          <cell r="CM364">
            <v>40251</v>
          </cell>
          <cell r="CN364">
            <v>167.81100000000001</v>
          </cell>
          <cell r="CO364">
            <v>5.7489999999999997</v>
          </cell>
          <cell r="CP364">
            <v>5.7489999999999997</v>
          </cell>
          <cell r="CQ364">
            <v>40251</v>
          </cell>
          <cell r="CR364">
            <v>145</v>
          </cell>
          <cell r="CS364">
            <v>6.55</v>
          </cell>
          <cell r="CT364">
            <v>6.55</v>
          </cell>
          <cell r="CU364">
            <v>40251</v>
          </cell>
          <cell r="CV364">
            <v>111.578</v>
          </cell>
          <cell r="CW364">
            <v>6.4690000000000003</v>
          </cell>
          <cell r="CX364">
            <v>6.5019999999999998</v>
          </cell>
          <cell r="CY364">
            <v>40251</v>
          </cell>
          <cell r="CZ364">
            <v>115</v>
          </cell>
          <cell r="DA364">
            <v>5.2620000000000005</v>
          </cell>
          <cell r="DB364">
            <v>5.2620000000000005</v>
          </cell>
        </row>
        <row r="365">
          <cell r="D365">
            <v>40252</v>
          </cell>
          <cell r="E365" t="str">
            <v>#N/A N.A.</v>
          </cell>
          <cell r="F365" t="str">
            <v>#N/A N.A.</v>
          </cell>
          <cell r="G365" t="str">
            <v>#N/A N.A.</v>
          </cell>
          <cell r="H365">
            <v>40252</v>
          </cell>
          <cell r="I365" t="str">
            <v>#N/A N.A.</v>
          </cell>
          <cell r="J365" t="str">
            <v>#N/A N.A.</v>
          </cell>
          <cell r="K365" t="str">
            <v>#N/A N.A.</v>
          </cell>
          <cell r="L365">
            <v>40252</v>
          </cell>
          <cell r="M365" t="str">
            <v>#N/A N.A.</v>
          </cell>
          <cell r="N365" t="str">
            <v>#N/A N.A.</v>
          </cell>
          <cell r="O365" t="str">
            <v>#N/A N.A.</v>
          </cell>
          <cell r="P365">
            <v>40252</v>
          </cell>
          <cell r="Q365">
            <v>100.125</v>
          </cell>
          <cell r="R365">
            <v>-33.58</v>
          </cell>
          <cell r="S365">
            <v>52.280999999999999</v>
          </cell>
          <cell r="T365">
            <v>40252</v>
          </cell>
          <cell r="U365">
            <v>100.3776</v>
          </cell>
          <cell r="V365">
            <v>0.23799999999999999</v>
          </cell>
          <cell r="W365">
            <v>1.9409999999999998</v>
          </cell>
          <cell r="X365">
            <v>40252</v>
          </cell>
          <cell r="Y365">
            <v>102.5</v>
          </cell>
          <cell r="Z365">
            <v>2.2890000000000001</v>
          </cell>
          <cell r="AA365">
            <v>2.2890000000000001</v>
          </cell>
          <cell r="AB365">
            <v>40252</v>
          </cell>
          <cell r="AC365">
            <v>105.71899999999999</v>
          </cell>
          <cell r="AD365">
            <v>4.165</v>
          </cell>
          <cell r="AE365">
            <v>4.282</v>
          </cell>
          <cell r="AF365">
            <v>40252</v>
          </cell>
          <cell r="AG365">
            <v>110.955</v>
          </cell>
          <cell r="AH365">
            <v>2.1579999999999999</v>
          </cell>
          <cell r="AI365">
            <v>2.254</v>
          </cell>
          <cell r="AJ365">
            <v>40252</v>
          </cell>
          <cell r="AK365">
            <v>114.5</v>
          </cell>
          <cell r="AL365">
            <v>1.966</v>
          </cell>
          <cell r="AM365">
            <v>1.966</v>
          </cell>
          <cell r="AN365">
            <v>40252</v>
          </cell>
          <cell r="AO365">
            <v>121.8</v>
          </cell>
          <cell r="AP365">
            <v>2.6819999999999999</v>
          </cell>
          <cell r="AQ365">
            <v>2.6819999999999999</v>
          </cell>
          <cell r="AU365">
            <v>40252</v>
          </cell>
          <cell r="AV365">
            <v>118.9</v>
          </cell>
          <cell r="AW365">
            <v>3.8639999999999999</v>
          </cell>
          <cell r="AX365">
            <v>3.8639999999999999</v>
          </cell>
          <cell r="AY365">
            <v>40252</v>
          </cell>
          <cell r="AZ365">
            <v>123.02</v>
          </cell>
          <cell r="BA365">
            <v>6.8970000000000002</v>
          </cell>
          <cell r="BB365">
            <v>6.9089999999999998</v>
          </cell>
          <cell r="BC365">
            <v>40252</v>
          </cell>
          <cell r="BD365">
            <v>101.5</v>
          </cell>
          <cell r="BE365">
            <v>1.7829999999999999</v>
          </cell>
          <cell r="BF365">
            <v>1.7829999999999999</v>
          </cell>
          <cell r="BG365">
            <v>40252</v>
          </cell>
          <cell r="BH365">
            <v>116.825</v>
          </cell>
          <cell r="BI365">
            <v>5.34</v>
          </cell>
          <cell r="BJ365">
            <v>5.431</v>
          </cell>
          <cell r="BO365">
            <v>40252</v>
          </cell>
          <cell r="BP365">
            <v>124.06100000000001</v>
          </cell>
          <cell r="BQ365">
            <v>4.3940000000000001</v>
          </cell>
          <cell r="BR365">
            <v>4.3940000000000001</v>
          </cell>
          <cell r="BS365">
            <v>40252</v>
          </cell>
          <cell r="BT365">
            <v>114.75</v>
          </cell>
          <cell r="BU365">
            <v>4.8220000000000001</v>
          </cell>
          <cell r="BV365">
            <v>4.8220000000000001</v>
          </cell>
          <cell r="BW365">
            <v>40252</v>
          </cell>
          <cell r="BX365">
            <v>144.25</v>
          </cell>
          <cell r="BY365">
            <v>5.8209999999999997</v>
          </cell>
          <cell r="BZ365">
            <v>5.8209999999999997</v>
          </cell>
          <cell r="CA365">
            <v>40252</v>
          </cell>
          <cell r="CB365">
            <v>121</v>
          </cell>
          <cell r="CC365">
            <v>5.915</v>
          </cell>
          <cell r="CD365">
            <v>5.915</v>
          </cell>
          <cell r="CE365">
            <v>40252</v>
          </cell>
          <cell r="CF365">
            <v>117.85</v>
          </cell>
          <cell r="CG365">
            <v>6.6059999999999999</v>
          </cell>
          <cell r="CH365">
            <v>6.65</v>
          </cell>
          <cell r="CI365">
            <v>40252</v>
          </cell>
          <cell r="CJ365">
            <v>92.790999999999997</v>
          </cell>
          <cell r="CK365">
            <v>10.773</v>
          </cell>
          <cell r="CL365">
            <v>10.806000000000001</v>
          </cell>
          <cell r="CM365">
            <v>40252</v>
          </cell>
          <cell r="CN365">
            <v>168.21100000000001</v>
          </cell>
          <cell r="CO365">
            <v>5.7240000000000002</v>
          </cell>
          <cell r="CP365">
            <v>5.7240000000000002</v>
          </cell>
          <cell r="CQ365">
            <v>40252</v>
          </cell>
          <cell r="CR365">
            <v>142</v>
          </cell>
          <cell r="CS365">
            <v>6.7439999999999998</v>
          </cell>
          <cell r="CT365">
            <v>6.7439999999999998</v>
          </cell>
          <cell r="CU365">
            <v>40252</v>
          </cell>
          <cell r="CV365">
            <v>111.38500000000001</v>
          </cell>
          <cell r="CW365">
            <v>6.4829999999999997</v>
          </cell>
          <cell r="CX365">
            <v>6.5010000000000003</v>
          </cell>
          <cell r="CY365">
            <v>40252</v>
          </cell>
          <cell r="CZ365">
            <v>114.5</v>
          </cell>
          <cell r="DA365">
            <v>5.3259999999999996</v>
          </cell>
          <cell r="DB365">
            <v>5.3259999999999996</v>
          </cell>
        </row>
        <row r="366">
          <cell r="D366">
            <v>40253</v>
          </cell>
          <cell r="E366" t="str">
            <v>#N/A N.A.</v>
          </cell>
          <cell r="F366" t="str">
            <v>#N/A N.A.</v>
          </cell>
          <cell r="G366" t="str">
            <v>#N/A N.A.</v>
          </cell>
          <cell r="H366">
            <v>40253</v>
          </cell>
          <cell r="I366" t="str">
            <v>#N/A N.A.</v>
          </cell>
          <cell r="J366" t="str">
            <v>#N/A N.A.</v>
          </cell>
          <cell r="K366" t="str">
            <v>#N/A N.A.</v>
          </cell>
          <cell r="L366">
            <v>40253</v>
          </cell>
          <cell r="M366" t="str">
            <v>#N/A N.A.</v>
          </cell>
          <cell r="N366" t="str">
            <v>#N/A N.A.</v>
          </cell>
          <cell r="O366" t="str">
            <v>#N/A N.A.</v>
          </cell>
          <cell r="P366">
            <v>40253</v>
          </cell>
          <cell r="Q366">
            <v>100.125</v>
          </cell>
          <cell r="R366">
            <v>-33.58</v>
          </cell>
          <cell r="S366">
            <v>52.280999999999999</v>
          </cell>
          <cell r="T366">
            <v>40253</v>
          </cell>
          <cell r="U366">
            <v>100.3776</v>
          </cell>
          <cell r="V366">
            <v>0.23799999999999999</v>
          </cell>
          <cell r="W366">
            <v>1.9409999999999998</v>
          </cell>
          <cell r="X366">
            <v>40253</v>
          </cell>
          <cell r="Y366">
            <v>102.5</v>
          </cell>
          <cell r="Z366">
            <v>2.2170000000000001</v>
          </cell>
          <cell r="AA366">
            <v>2.2170000000000001</v>
          </cell>
          <cell r="AB366">
            <v>40253</v>
          </cell>
          <cell r="AC366">
            <v>105.7</v>
          </cell>
          <cell r="AD366">
            <v>4.1689999999999996</v>
          </cell>
          <cell r="AE366">
            <v>4.2869999999999999</v>
          </cell>
          <cell r="AF366">
            <v>40253</v>
          </cell>
          <cell r="AG366">
            <v>111.099</v>
          </cell>
          <cell r="AH366">
            <v>2.0289999999999999</v>
          </cell>
          <cell r="AI366">
            <v>2.125</v>
          </cell>
          <cell r="AJ366">
            <v>40253</v>
          </cell>
          <cell r="AK366">
            <v>114</v>
          </cell>
          <cell r="AL366">
            <v>2.2090000000000001</v>
          </cell>
          <cell r="AM366">
            <v>2.2090000000000001</v>
          </cell>
          <cell r="AN366">
            <v>40253</v>
          </cell>
          <cell r="AO366">
            <v>121.75</v>
          </cell>
          <cell r="AP366">
            <v>2.6920000000000002</v>
          </cell>
          <cell r="AQ366">
            <v>2.6920000000000002</v>
          </cell>
          <cell r="AU366">
            <v>40253</v>
          </cell>
          <cell r="AV366">
            <v>118.75</v>
          </cell>
          <cell r="AW366">
            <v>3.8929999999999998</v>
          </cell>
          <cell r="AX366">
            <v>3.8929999999999998</v>
          </cell>
          <cell r="AY366">
            <v>40253</v>
          </cell>
          <cell r="AZ366">
            <v>122.923</v>
          </cell>
          <cell r="BA366">
            <v>6.9009999999999998</v>
          </cell>
          <cell r="BB366">
            <v>6.9130000000000003</v>
          </cell>
          <cell r="BC366">
            <v>40253</v>
          </cell>
          <cell r="BD366">
            <v>101.25</v>
          </cell>
          <cell r="BE366">
            <v>1.831</v>
          </cell>
          <cell r="BF366">
            <v>1.831</v>
          </cell>
          <cell r="BG366">
            <v>40253</v>
          </cell>
          <cell r="BH366">
            <v>116.73</v>
          </cell>
          <cell r="BI366">
            <v>5.3559999999999999</v>
          </cell>
          <cell r="BJ366">
            <v>5.4470000000000001</v>
          </cell>
          <cell r="BO366">
            <v>40253</v>
          </cell>
          <cell r="BP366">
            <v>124.08799999999999</v>
          </cell>
          <cell r="BQ366">
            <v>4.3879999999999999</v>
          </cell>
          <cell r="BR366">
            <v>4.3879999999999999</v>
          </cell>
          <cell r="BS366">
            <v>40253</v>
          </cell>
          <cell r="BT366">
            <v>114.833</v>
          </cell>
          <cell r="BU366">
            <v>4.8079999999999998</v>
          </cell>
          <cell r="BV366">
            <v>4.8079999999999998</v>
          </cell>
          <cell r="BW366">
            <v>40253</v>
          </cell>
          <cell r="BX366">
            <v>145.5</v>
          </cell>
          <cell r="BY366">
            <v>5.6890000000000001</v>
          </cell>
          <cell r="BZ366">
            <v>5.6890000000000001</v>
          </cell>
          <cell r="CA366">
            <v>40253</v>
          </cell>
          <cell r="CB366">
            <v>120</v>
          </cell>
          <cell r="CC366">
            <v>6.0069999999999997</v>
          </cell>
          <cell r="CD366">
            <v>6.0069999999999997</v>
          </cell>
          <cell r="CE366">
            <v>40253</v>
          </cell>
          <cell r="CF366">
            <v>117.85</v>
          </cell>
          <cell r="CG366">
            <v>6.6050000000000004</v>
          </cell>
          <cell r="CH366">
            <v>6.65</v>
          </cell>
          <cell r="CI366">
            <v>40253</v>
          </cell>
          <cell r="CJ366">
            <v>92.790999999999997</v>
          </cell>
          <cell r="CK366">
            <v>10.773</v>
          </cell>
          <cell r="CL366">
            <v>10.806000000000001</v>
          </cell>
          <cell r="CM366">
            <v>40253</v>
          </cell>
          <cell r="CN366">
            <v>168.25200000000001</v>
          </cell>
          <cell r="CO366">
            <v>5.7210000000000001</v>
          </cell>
          <cell r="CP366">
            <v>5.7210000000000001</v>
          </cell>
          <cell r="CQ366">
            <v>40253</v>
          </cell>
          <cell r="CR366">
            <v>142.5</v>
          </cell>
          <cell r="CS366">
            <v>6.7110000000000003</v>
          </cell>
          <cell r="CT366">
            <v>6.7110000000000003</v>
          </cell>
          <cell r="CU366">
            <v>40253</v>
          </cell>
          <cell r="CV366">
            <v>111.431</v>
          </cell>
          <cell r="CW366">
            <v>6.4790000000000001</v>
          </cell>
          <cell r="CX366">
            <v>6.5060000000000002</v>
          </cell>
          <cell r="CY366">
            <v>40253</v>
          </cell>
          <cell r="CZ366">
            <v>115.4</v>
          </cell>
          <cell r="DA366">
            <v>5.2089999999999996</v>
          </cell>
          <cell r="DB366">
            <v>5.2089999999999996</v>
          </cell>
        </row>
        <row r="367">
          <cell r="D367">
            <v>40254</v>
          </cell>
          <cell r="E367" t="str">
            <v>#N/A N.A.</v>
          </cell>
          <cell r="F367" t="str">
            <v>#N/A N.A.</v>
          </cell>
          <cell r="G367" t="str">
            <v>#N/A N.A.</v>
          </cell>
          <cell r="H367">
            <v>40254</v>
          </cell>
          <cell r="I367" t="str">
            <v>#N/A N.A.</v>
          </cell>
          <cell r="J367" t="str">
            <v>#N/A N.A.</v>
          </cell>
          <cell r="K367" t="str">
            <v>#N/A N.A.</v>
          </cell>
          <cell r="L367">
            <v>40254</v>
          </cell>
          <cell r="M367" t="str">
            <v>#N/A N.A.</v>
          </cell>
          <cell r="N367" t="str">
            <v>#N/A N.A.</v>
          </cell>
          <cell r="O367" t="str">
            <v>#N/A N.A.</v>
          </cell>
          <cell r="P367">
            <v>40254</v>
          </cell>
          <cell r="Q367">
            <v>100.125</v>
          </cell>
          <cell r="R367">
            <v>-33.58</v>
          </cell>
          <cell r="S367">
            <v>52.280999999999999</v>
          </cell>
          <cell r="T367">
            <v>40254</v>
          </cell>
          <cell r="U367">
            <v>100.3776</v>
          </cell>
          <cell r="V367">
            <v>0.23799999999999999</v>
          </cell>
          <cell r="W367">
            <v>1.9409999999999998</v>
          </cell>
          <cell r="X367">
            <v>40254</v>
          </cell>
          <cell r="Y367">
            <v>102.5</v>
          </cell>
          <cell r="Z367">
            <v>1.996</v>
          </cell>
          <cell r="AA367">
            <v>1.996</v>
          </cell>
          <cell r="AB367">
            <v>40254</v>
          </cell>
          <cell r="AC367">
            <v>105.59399999999999</v>
          </cell>
          <cell r="AD367">
            <v>4.2290000000000001</v>
          </cell>
          <cell r="AE367">
            <v>4.3469999999999995</v>
          </cell>
          <cell r="AF367">
            <v>40254</v>
          </cell>
          <cell r="AG367">
            <v>111.108</v>
          </cell>
          <cell r="AH367">
            <v>1.964</v>
          </cell>
          <cell r="AI367">
            <v>2.0609999999999999</v>
          </cell>
          <cell r="AJ367">
            <v>40254</v>
          </cell>
          <cell r="AK367">
            <v>114.1</v>
          </cell>
          <cell r="AL367">
            <v>2.1259999999999999</v>
          </cell>
          <cell r="AM367">
            <v>2.1259999999999999</v>
          </cell>
          <cell r="AN367">
            <v>40254</v>
          </cell>
          <cell r="AO367">
            <v>121.7</v>
          </cell>
          <cell r="AP367">
            <v>2.6879999999999997</v>
          </cell>
          <cell r="AQ367">
            <v>2.6879999999999997</v>
          </cell>
          <cell r="AU367">
            <v>40254</v>
          </cell>
          <cell r="AV367">
            <v>118.81</v>
          </cell>
          <cell r="AW367">
            <v>3.8740000000000001</v>
          </cell>
          <cell r="AX367">
            <v>3.8740000000000001</v>
          </cell>
          <cell r="AY367">
            <v>40254</v>
          </cell>
          <cell r="AZ367">
            <v>122.86199999999999</v>
          </cell>
          <cell r="BA367">
            <v>6.9059999999999997</v>
          </cell>
          <cell r="BB367">
            <v>6.9180000000000001</v>
          </cell>
          <cell r="BC367">
            <v>40254</v>
          </cell>
          <cell r="BD367">
            <v>101.6</v>
          </cell>
          <cell r="BE367">
            <v>1.7730000000000001</v>
          </cell>
          <cell r="BF367">
            <v>1.7730000000000001</v>
          </cell>
          <cell r="BG367">
            <v>40254</v>
          </cell>
          <cell r="BH367">
            <v>116.958</v>
          </cell>
          <cell r="BI367">
            <v>5.3109999999999999</v>
          </cell>
          <cell r="BJ367">
            <v>5.4020000000000001</v>
          </cell>
          <cell r="BO367">
            <v>40254</v>
          </cell>
          <cell r="BP367">
            <v>124.121</v>
          </cell>
          <cell r="BQ367">
            <v>4.3789999999999996</v>
          </cell>
          <cell r="BR367">
            <v>4.3789999999999996</v>
          </cell>
          <cell r="BS367">
            <v>40254</v>
          </cell>
          <cell r="BT367">
            <v>115</v>
          </cell>
          <cell r="BU367">
            <v>4.7789999999999999</v>
          </cell>
          <cell r="BV367">
            <v>4.7789999999999999</v>
          </cell>
          <cell r="BW367">
            <v>40254</v>
          </cell>
          <cell r="BX367">
            <v>146</v>
          </cell>
          <cell r="BY367">
            <v>5.6340000000000003</v>
          </cell>
          <cell r="BZ367">
            <v>5.6340000000000003</v>
          </cell>
          <cell r="CA367">
            <v>40254</v>
          </cell>
          <cell r="CB367">
            <v>120.25</v>
          </cell>
          <cell r="CC367">
            <v>5.9829999999999997</v>
          </cell>
          <cell r="CD367">
            <v>5.9829999999999997</v>
          </cell>
          <cell r="CE367">
            <v>40254</v>
          </cell>
          <cell r="CF367">
            <v>118.95</v>
          </cell>
          <cell r="CG367">
            <v>6.508</v>
          </cell>
          <cell r="CH367">
            <v>6.5519999999999996</v>
          </cell>
          <cell r="CI367">
            <v>40254</v>
          </cell>
          <cell r="CJ367">
            <v>92.790999999999997</v>
          </cell>
          <cell r="CK367">
            <v>10.774000000000001</v>
          </cell>
          <cell r="CL367">
            <v>10.807</v>
          </cell>
          <cell r="CM367">
            <v>40254</v>
          </cell>
          <cell r="CN367">
            <v>168.66399999999999</v>
          </cell>
          <cell r="CO367">
            <v>5.6950000000000003</v>
          </cell>
          <cell r="CP367">
            <v>5.6950000000000003</v>
          </cell>
          <cell r="CQ367">
            <v>40254</v>
          </cell>
          <cell r="CR367">
            <v>142.5</v>
          </cell>
          <cell r="CS367">
            <v>6.7110000000000003</v>
          </cell>
          <cell r="CT367">
            <v>6.7110000000000003</v>
          </cell>
          <cell r="CU367">
            <v>40254</v>
          </cell>
          <cell r="CV367">
            <v>111.747</v>
          </cell>
          <cell r="CW367">
            <v>6.4560000000000004</v>
          </cell>
          <cell r="CX367">
            <v>6.4740000000000002</v>
          </cell>
          <cell r="CY367">
            <v>40254</v>
          </cell>
          <cell r="CZ367">
            <v>115.5</v>
          </cell>
          <cell r="DA367">
            <v>5.1950000000000003</v>
          </cell>
          <cell r="DB367">
            <v>5.1950000000000003</v>
          </cell>
        </row>
        <row r="368">
          <cell r="D368">
            <v>40255</v>
          </cell>
          <cell r="E368" t="str">
            <v>#N/A N.A.</v>
          </cell>
          <cell r="F368" t="str">
            <v>#N/A N.A.</v>
          </cell>
          <cell r="G368" t="str">
            <v>#N/A N.A.</v>
          </cell>
          <cell r="H368">
            <v>40255</v>
          </cell>
          <cell r="I368" t="str">
            <v>#N/A N.A.</v>
          </cell>
          <cell r="J368" t="str">
            <v>#N/A N.A.</v>
          </cell>
          <cell r="K368" t="str">
            <v>#N/A N.A.</v>
          </cell>
          <cell r="L368">
            <v>40255</v>
          </cell>
          <cell r="M368" t="str">
            <v>#N/A N.A.</v>
          </cell>
          <cell r="N368" t="str">
            <v>#N/A N.A.</v>
          </cell>
          <cell r="O368" t="str">
            <v>#N/A N.A.</v>
          </cell>
          <cell r="P368">
            <v>40255</v>
          </cell>
          <cell r="Q368">
            <v>100.125</v>
          </cell>
          <cell r="R368">
            <v>-33.58</v>
          </cell>
          <cell r="S368">
            <v>52.280999999999999</v>
          </cell>
          <cell r="T368">
            <v>40255</v>
          </cell>
          <cell r="U368">
            <v>100.3776</v>
          </cell>
          <cell r="V368">
            <v>0.23799999999999999</v>
          </cell>
          <cell r="W368">
            <v>1.9409999999999998</v>
          </cell>
          <cell r="X368">
            <v>40255</v>
          </cell>
          <cell r="Y368">
            <v>102.5</v>
          </cell>
          <cell r="Z368">
            <v>1.92</v>
          </cell>
          <cell r="AA368">
            <v>1.92</v>
          </cell>
          <cell r="AB368">
            <v>40255</v>
          </cell>
          <cell r="AC368">
            <v>105.44499999999999</v>
          </cell>
          <cell r="AD368">
            <v>4.3559999999999999</v>
          </cell>
          <cell r="AE368">
            <v>4.4749999999999996</v>
          </cell>
          <cell r="AF368">
            <v>40255</v>
          </cell>
          <cell r="AG368">
            <v>111.072</v>
          </cell>
          <cell r="AH368">
            <v>1.972</v>
          </cell>
          <cell r="AI368">
            <v>2.069</v>
          </cell>
          <cell r="AJ368">
            <v>40255</v>
          </cell>
          <cell r="AK368">
            <v>114</v>
          </cell>
          <cell r="AL368">
            <v>2.1659999999999999</v>
          </cell>
          <cell r="AM368">
            <v>2.1659999999999999</v>
          </cell>
          <cell r="AN368">
            <v>40255</v>
          </cell>
          <cell r="AO368">
            <v>121.6</v>
          </cell>
          <cell r="AP368">
            <v>2.714</v>
          </cell>
          <cell r="AQ368">
            <v>2.714</v>
          </cell>
          <cell r="AU368">
            <v>40255</v>
          </cell>
          <cell r="AV368">
            <v>118.5</v>
          </cell>
          <cell r="AW368">
            <v>3.9370000000000003</v>
          </cell>
          <cell r="AX368">
            <v>3.9370000000000003</v>
          </cell>
          <cell r="AY368">
            <v>40255</v>
          </cell>
          <cell r="AZ368">
            <v>122.867</v>
          </cell>
          <cell r="BA368">
            <v>6.9030000000000005</v>
          </cell>
          <cell r="BB368">
            <v>6.915</v>
          </cell>
          <cell r="BC368">
            <v>40255</v>
          </cell>
          <cell r="BD368">
            <v>100.75</v>
          </cell>
          <cell r="BE368">
            <v>1.9330000000000001</v>
          </cell>
          <cell r="BF368">
            <v>1.9330000000000001</v>
          </cell>
          <cell r="BG368">
            <v>40255</v>
          </cell>
          <cell r="BH368">
            <v>117.015</v>
          </cell>
          <cell r="BI368">
            <v>5.2990000000000004</v>
          </cell>
          <cell r="BJ368">
            <v>5.39</v>
          </cell>
          <cell r="BO368">
            <v>40255</v>
          </cell>
          <cell r="BP368">
            <v>124.057</v>
          </cell>
          <cell r="BQ368">
            <v>4.3870000000000005</v>
          </cell>
          <cell r="BR368">
            <v>4.3870000000000005</v>
          </cell>
          <cell r="BS368">
            <v>40255</v>
          </cell>
          <cell r="BT368">
            <v>115</v>
          </cell>
          <cell r="BU368">
            <v>4.7780000000000005</v>
          </cell>
          <cell r="BV368">
            <v>4.7780000000000005</v>
          </cell>
          <cell r="BW368">
            <v>40255</v>
          </cell>
          <cell r="BX368">
            <v>145.5</v>
          </cell>
          <cell r="BY368">
            <v>5.6849999999999996</v>
          </cell>
          <cell r="BZ368">
            <v>5.6849999999999996</v>
          </cell>
          <cell r="CA368">
            <v>40255</v>
          </cell>
          <cell r="CB368">
            <v>120.25</v>
          </cell>
          <cell r="CC368">
            <v>5.9829999999999997</v>
          </cell>
          <cell r="CD368">
            <v>5.9829999999999997</v>
          </cell>
          <cell r="CE368">
            <v>40255</v>
          </cell>
          <cell r="CF368">
            <v>119.31699999999999</v>
          </cell>
          <cell r="CG368">
            <v>6.476</v>
          </cell>
          <cell r="CH368">
            <v>6.52</v>
          </cell>
          <cell r="CI368">
            <v>40255</v>
          </cell>
          <cell r="CJ368">
            <v>92.790999999999997</v>
          </cell>
          <cell r="CK368">
            <v>10.774000000000001</v>
          </cell>
          <cell r="CL368">
            <v>10.807</v>
          </cell>
          <cell r="CM368">
            <v>40255</v>
          </cell>
          <cell r="CN368">
            <v>168.589</v>
          </cell>
          <cell r="CO368">
            <v>5.6989999999999998</v>
          </cell>
          <cell r="CP368">
            <v>5.6989999999999998</v>
          </cell>
          <cell r="CQ368">
            <v>40255</v>
          </cell>
          <cell r="CR368">
            <v>143</v>
          </cell>
          <cell r="CS368">
            <v>6.6779999999999999</v>
          </cell>
          <cell r="CT368">
            <v>6.6779999999999999</v>
          </cell>
          <cell r="CU368">
            <v>40255</v>
          </cell>
          <cell r="CV368">
            <v>111.709</v>
          </cell>
          <cell r="CW368">
            <v>6.4589999999999996</v>
          </cell>
          <cell r="CX368">
            <v>6.49</v>
          </cell>
          <cell r="CY368">
            <v>40255</v>
          </cell>
          <cell r="CZ368">
            <v>115.35</v>
          </cell>
          <cell r="DA368">
            <v>5.2140000000000004</v>
          </cell>
          <cell r="DB368">
            <v>5.2140000000000004</v>
          </cell>
        </row>
        <row r="369">
          <cell r="D369">
            <v>40256</v>
          </cell>
          <cell r="E369" t="str">
            <v>#N/A N.A.</v>
          </cell>
          <cell r="F369" t="str">
            <v>#N/A N.A.</v>
          </cell>
          <cell r="G369" t="str">
            <v>#N/A N.A.</v>
          </cell>
          <cell r="H369">
            <v>40256</v>
          </cell>
          <cell r="I369" t="str">
            <v>#N/A N.A.</v>
          </cell>
          <cell r="J369" t="str">
            <v>#N/A N.A.</v>
          </cell>
          <cell r="K369" t="str">
            <v>#N/A N.A.</v>
          </cell>
          <cell r="L369">
            <v>40256</v>
          </cell>
          <cell r="M369" t="str">
            <v>#N/A N.A.</v>
          </cell>
          <cell r="N369" t="str">
            <v>#N/A N.A.</v>
          </cell>
          <cell r="O369" t="str">
            <v>#N/A N.A.</v>
          </cell>
          <cell r="P369">
            <v>40256</v>
          </cell>
          <cell r="Q369">
            <v>100.125</v>
          </cell>
          <cell r="R369">
            <v>-33.58</v>
          </cell>
          <cell r="S369">
            <v>52.280999999999999</v>
          </cell>
          <cell r="T369">
            <v>40256</v>
          </cell>
          <cell r="U369">
            <v>100.3776</v>
          </cell>
          <cell r="V369">
            <v>0.23799999999999999</v>
          </cell>
          <cell r="W369">
            <v>1.9409999999999998</v>
          </cell>
          <cell r="X369">
            <v>40256</v>
          </cell>
          <cell r="Y369">
            <v>102.5</v>
          </cell>
          <cell r="Z369">
            <v>0.77500000000000002</v>
          </cell>
          <cell r="AA369">
            <v>1.8420000000000001</v>
          </cell>
          <cell r="AB369">
            <v>40256</v>
          </cell>
          <cell r="AC369">
            <v>105.5</v>
          </cell>
          <cell r="AD369">
            <v>4.1719999999999997</v>
          </cell>
          <cell r="AE369">
            <v>4.2910000000000004</v>
          </cell>
          <cell r="AF369">
            <v>40256</v>
          </cell>
          <cell r="AG369">
            <v>111.108</v>
          </cell>
          <cell r="AH369">
            <v>1.925</v>
          </cell>
          <cell r="AI369">
            <v>2.0219999999999998</v>
          </cell>
          <cell r="AJ369">
            <v>40256</v>
          </cell>
          <cell r="AK369">
            <v>114.25</v>
          </cell>
          <cell r="AL369">
            <v>1.9</v>
          </cell>
          <cell r="AM369">
            <v>2.028</v>
          </cell>
          <cell r="AN369">
            <v>40256</v>
          </cell>
          <cell r="AO369">
            <v>121</v>
          </cell>
          <cell r="AP369">
            <v>2.6989999999999998</v>
          </cell>
          <cell r="AQ369">
            <v>2.9049999999999998</v>
          </cell>
          <cell r="AU369">
            <v>40256</v>
          </cell>
          <cell r="AV369">
            <v>118</v>
          </cell>
          <cell r="AW369">
            <v>3.9830000000000001</v>
          </cell>
          <cell r="AX369">
            <v>4.04</v>
          </cell>
          <cell r="AY369">
            <v>40256</v>
          </cell>
          <cell r="AZ369">
            <v>122.8</v>
          </cell>
          <cell r="BA369">
            <v>6.9020000000000001</v>
          </cell>
          <cell r="BB369">
            <v>6.9139999999999997</v>
          </cell>
          <cell r="BC369">
            <v>40256</v>
          </cell>
          <cell r="BD369">
            <v>100</v>
          </cell>
          <cell r="BE369">
            <v>1.91</v>
          </cell>
          <cell r="BF369">
            <v>2.0710000000000002</v>
          </cell>
          <cell r="BG369">
            <v>40256</v>
          </cell>
          <cell r="BH369">
            <v>116.52</v>
          </cell>
          <cell r="BI369">
            <v>5.2969999999999997</v>
          </cell>
          <cell r="BJ369">
            <v>5.3879999999999999</v>
          </cell>
          <cell r="BO369">
            <v>40256</v>
          </cell>
          <cell r="BP369">
            <v>124.033</v>
          </cell>
          <cell r="BQ369">
            <v>4.32</v>
          </cell>
          <cell r="BR369">
            <v>4.3899999999999997</v>
          </cell>
          <cell r="BS369">
            <v>40256</v>
          </cell>
          <cell r="BT369">
            <v>114.5</v>
          </cell>
          <cell r="BU369">
            <v>4.7610000000000001</v>
          </cell>
          <cell r="BV369">
            <v>4.8570000000000002</v>
          </cell>
          <cell r="BW369">
            <v>40256</v>
          </cell>
          <cell r="BX369">
            <v>145</v>
          </cell>
          <cell r="BY369">
            <v>5.6580000000000004</v>
          </cell>
          <cell r="BZ369">
            <v>5.7359999999999998</v>
          </cell>
          <cell r="CA369">
            <v>40256</v>
          </cell>
          <cell r="CB369">
            <v>119.5</v>
          </cell>
          <cell r="CC369">
            <v>5.96</v>
          </cell>
          <cell r="CD369">
            <v>6.0529999999999999</v>
          </cell>
          <cell r="CE369">
            <v>40256</v>
          </cell>
          <cell r="CF369">
            <v>119</v>
          </cell>
          <cell r="CG369">
            <v>6.46</v>
          </cell>
          <cell r="CH369">
            <v>6.5039999999999996</v>
          </cell>
          <cell r="CI369">
            <v>40256</v>
          </cell>
          <cell r="CJ369">
            <v>92.790999999999997</v>
          </cell>
          <cell r="CK369">
            <v>10.774000000000001</v>
          </cell>
          <cell r="CL369">
            <v>10.807</v>
          </cell>
          <cell r="CM369">
            <v>40256</v>
          </cell>
          <cell r="CN369">
            <v>168.601</v>
          </cell>
          <cell r="CO369">
            <v>5.6660000000000004</v>
          </cell>
          <cell r="CP369">
            <v>5.6980000000000004</v>
          </cell>
          <cell r="CQ369">
            <v>40256</v>
          </cell>
          <cell r="CR369">
            <v>147</v>
          </cell>
          <cell r="CS369">
            <v>6.3920000000000003</v>
          </cell>
          <cell r="CT369">
            <v>6.423</v>
          </cell>
          <cell r="CU369">
            <v>40256</v>
          </cell>
          <cell r="CV369">
            <v>111.38</v>
          </cell>
          <cell r="CW369">
            <v>6.452</v>
          </cell>
          <cell r="CX369">
            <v>6.4829999999999997</v>
          </cell>
          <cell r="CY369">
            <v>40256</v>
          </cell>
          <cell r="CZ369">
            <v>114.5</v>
          </cell>
          <cell r="DA369">
            <v>5.2359999999999998</v>
          </cell>
          <cell r="DB369">
            <v>5.3230000000000004</v>
          </cell>
        </row>
      </sheetData>
      <sheetData sheetId="2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  <cell r="AN1">
            <v>40</v>
          </cell>
          <cell r="AO1">
            <v>41</v>
          </cell>
        </row>
        <row r="2">
          <cell r="H2">
            <v>6</v>
          </cell>
          <cell r="I2" t="str">
            <v>Hoy</v>
          </cell>
          <cell r="J2" t="str">
            <v>Ayer</v>
          </cell>
          <cell r="K2" t="str">
            <v>Semana</v>
          </cell>
          <cell r="L2" t="str">
            <v>Mes Corrido</v>
          </cell>
          <cell r="M2" t="str">
            <v>Año Corrido</v>
          </cell>
          <cell r="N2" t="str">
            <v>Año</v>
          </cell>
          <cell r="P2" t="str">
            <v>Fin mes anterior</v>
          </cell>
          <cell r="Q2" t="str">
            <v>Primera semana</v>
          </cell>
          <cell r="R2" t="str">
            <v>Segunda Semana</v>
          </cell>
          <cell r="S2" t="str">
            <v>Tercera Semana</v>
          </cell>
          <cell r="T2" t="str">
            <v>Cuata Semana</v>
          </cell>
          <cell r="U2" t="str">
            <v>Quinta Semana</v>
          </cell>
          <cell r="W2" t="str">
            <v>Hoy</v>
          </cell>
          <cell r="X2" t="str">
            <v>Ayer</v>
          </cell>
          <cell r="Y2" t="str">
            <v>Semana</v>
          </cell>
          <cell r="Z2" t="str">
            <v>Mes Corrido</v>
          </cell>
          <cell r="AA2" t="str">
            <v>Año Corrido</v>
          </cell>
          <cell r="AB2" t="str">
            <v>Año</v>
          </cell>
          <cell r="AD2" t="str">
            <v>Poner  a mano los que estan en verde</v>
          </cell>
          <cell r="AE2" t="str">
            <v>Poner  a mano los que estan en verde</v>
          </cell>
          <cell r="AJ2" t="str">
            <v>Hoy</v>
          </cell>
          <cell r="AK2" t="str">
            <v>Ayer</v>
          </cell>
          <cell r="AL2" t="str">
            <v>Semana</v>
          </cell>
          <cell r="AM2" t="str">
            <v>Mes Corrido</v>
          </cell>
          <cell r="AN2" t="str">
            <v>Año Corrido</v>
          </cell>
          <cell r="AO2" t="str">
            <v>Año</v>
          </cell>
        </row>
        <row r="3">
          <cell r="I3" t="str">
            <v>Precio</v>
          </cell>
          <cell r="W3" t="str">
            <v>Rendimiento medio al vencimiento</v>
          </cell>
          <cell r="AD3" t="str">
            <v>Rendimiento medio al vencimiento</v>
          </cell>
          <cell r="AJ3" t="str">
            <v>Rendimiento al cierre</v>
          </cell>
        </row>
        <row r="4">
          <cell r="B4" t="str">
            <v>Fecha de vencimiento</v>
          </cell>
          <cell r="C4" t="str">
            <v>Moneda</v>
          </cell>
          <cell r="D4" t="str">
            <v>Cupón %</v>
          </cell>
          <cell r="E4" t="str">
            <v>Pago de cupón</v>
          </cell>
          <cell r="F4" t="str">
            <v>Duración</v>
          </cell>
          <cell r="G4" t="str">
            <v>Monto en circulación</v>
          </cell>
          <cell r="H4" t="str">
            <v>Spread</v>
          </cell>
          <cell r="I4">
            <v>40256</v>
          </cell>
          <cell r="J4">
            <v>40255</v>
          </cell>
          <cell r="K4">
            <v>40249</v>
          </cell>
          <cell r="L4">
            <v>40237</v>
          </cell>
          <cell r="M4">
            <v>40178</v>
          </cell>
          <cell r="N4">
            <v>39891</v>
          </cell>
          <cell r="P4">
            <v>40237</v>
          </cell>
          <cell r="Q4">
            <v>39388</v>
          </cell>
          <cell r="R4">
            <v>39395</v>
          </cell>
          <cell r="S4">
            <v>39402</v>
          </cell>
          <cell r="T4">
            <v>39409</v>
          </cell>
          <cell r="U4">
            <v>39416</v>
          </cell>
          <cell r="W4">
            <v>40256</v>
          </cell>
          <cell r="X4">
            <v>40255</v>
          </cell>
          <cell r="Y4">
            <v>40249</v>
          </cell>
          <cell r="Z4">
            <v>40237</v>
          </cell>
          <cell r="AA4">
            <v>40178</v>
          </cell>
          <cell r="AB4">
            <v>39891</v>
          </cell>
          <cell r="AD4">
            <v>40256</v>
          </cell>
          <cell r="AE4">
            <v>40237</v>
          </cell>
          <cell r="AF4">
            <v>40209</v>
          </cell>
          <cell r="AG4">
            <v>40178</v>
          </cell>
          <cell r="AH4">
            <v>40147</v>
          </cell>
          <cell r="AJ4">
            <v>40256</v>
          </cell>
          <cell r="AK4">
            <v>40255</v>
          </cell>
          <cell r="AL4">
            <v>40249</v>
          </cell>
          <cell r="AM4">
            <v>40237</v>
          </cell>
          <cell r="AN4">
            <v>40178</v>
          </cell>
          <cell r="AO4">
            <v>39891</v>
          </cell>
        </row>
        <row r="5">
          <cell r="A5" t="str">
            <v>ED690939 Corp</v>
          </cell>
          <cell r="B5">
            <v>40238</v>
          </cell>
          <cell r="C5" t="str">
            <v>COP</v>
          </cell>
          <cell r="D5">
            <v>11.75</v>
          </cell>
          <cell r="E5" t="str">
            <v>Anual</v>
          </cell>
          <cell r="F5" t="str">
            <v>N.D.</v>
          </cell>
          <cell r="G5">
            <v>0</v>
          </cell>
          <cell r="H5" t="str">
            <v>N.D.</v>
          </cell>
          <cell r="I5">
            <v>100.3776</v>
          </cell>
          <cell r="J5">
            <v>100.3776</v>
          </cell>
          <cell r="K5">
            <v>100.3776</v>
          </cell>
          <cell r="L5">
            <v>100.3776</v>
          </cell>
          <cell r="M5">
            <v>101.6281</v>
          </cell>
          <cell r="N5">
            <v>102.893</v>
          </cell>
          <cell r="P5">
            <v>100.3776</v>
          </cell>
          <cell r="Q5" t="str">
            <v>N.D.</v>
          </cell>
          <cell r="R5" t="str">
            <v>N.D.</v>
          </cell>
          <cell r="S5" t="str">
            <v>N.D.</v>
          </cell>
          <cell r="T5" t="str">
            <v>N.D.</v>
          </cell>
          <cell r="U5" t="str">
            <v>N.D.</v>
          </cell>
          <cell r="W5">
            <v>0.23799999999999999</v>
          </cell>
          <cell r="X5">
            <v>0.23799999999999999</v>
          </cell>
          <cell r="Y5">
            <v>0.23799999999999999</v>
          </cell>
          <cell r="Z5">
            <v>0.23799999999999999</v>
          </cell>
          <cell r="AA5">
            <v>5.1589999999999998</v>
          </cell>
          <cell r="AB5">
            <v>8.3469999999999995</v>
          </cell>
          <cell r="AD5">
            <v>0.23799999999999999</v>
          </cell>
          <cell r="AE5">
            <v>0.23799999999999999</v>
          </cell>
          <cell r="AF5">
            <v>2.9130000000000003</v>
          </cell>
          <cell r="AG5">
            <v>5.1589999999999998</v>
          </cell>
          <cell r="AH5">
            <v>5.1589999999999998</v>
          </cell>
          <cell r="AJ5">
            <v>1.9409999999999998</v>
          </cell>
          <cell r="AK5">
            <v>1.9409999999999998</v>
          </cell>
          <cell r="AL5">
            <v>1.9409999999999998</v>
          </cell>
          <cell r="AM5">
            <v>1.9409999999999998</v>
          </cell>
          <cell r="AN5">
            <v>5.2089999999999996</v>
          </cell>
          <cell r="AO5">
            <v>8.3970000000000002</v>
          </cell>
        </row>
        <row r="6">
          <cell r="A6" t="str">
            <v>EC602437 Corp</v>
          </cell>
          <cell r="B6">
            <v>40368</v>
          </cell>
          <cell r="C6" t="str">
            <v>USD</v>
          </cell>
          <cell r="D6">
            <v>10.5</v>
          </cell>
          <cell r="E6" t="str">
            <v>Semestral</v>
          </cell>
          <cell r="F6">
            <v>0.29166666691441695</v>
          </cell>
          <cell r="G6">
            <v>280.92899999999997</v>
          </cell>
          <cell r="H6">
            <v>60.595954895019531</v>
          </cell>
          <cell r="I6">
            <v>102.5</v>
          </cell>
          <cell r="J6">
            <v>102.5</v>
          </cell>
          <cell r="K6">
            <v>102.5</v>
          </cell>
          <cell r="L6">
            <v>103</v>
          </cell>
          <cell r="M6">
            <v>104.75</v>
          </cell>
          <cell r="N6">
            <v>109.9</v>
          </cell>
          <cell r="P6">
            <v>103</v>
          </cell>
          <cell r="Q6" t="str">
            <v>N.D.</v>
          </cell>
          <cell r="R6" t="str">
            <v>N.D.</v>
          </cell>
          <cell r="S6" t="str">
            <v>N.D.</v>
          </cell>
          <cell r="T6" t="str">
            <v>N.D.</v>
          </cell>
          <cell r="U6" t="str">
            <v>N.D.</v>
          </cell>
          <cell r="W6">
            <v>0.77500000000000002</v>
          </cell>
          <cell r="X6">
            <v>1.92</v>
          </cell>
          <cell r="Y6">
            <v>2.359</v>
          </cell>
          <cell r="Z6">
            <v>1.8439999999999999</v>
          </cell>
          <cell r="AA6">
            <v>1.103</v>
          </cell>
          <cell r="AB6">
            <v>2.6459999999999999</v>
          </cell>
          <cell r="AD6">
            <v>0.77500000000000002</v>
          </cell>
          <cell r="AE6">
            <v>1.8439999999999999</v>
          </cell>
          <cell r="AF6">
            <v>1.768</v>
          </cell>
          <cell r="AG6">
            <v>1.103</v>
          </cell>
          <cell r="AH6">
            <v>1.2649999999999999</v>
          </cell>
          <cell r="AJ6">
            <v>1.8420000000000001</v>
          </cell>
          <cell r="AK6">
            <v>1.92</v>
          </cell>
          <cell r="AL6">
            <v>2.359</v>
          </cell>
          <cell r="AM6">
            <v>1.8439999999999999</v>
          </cell>
          <cell r="AN6">
            <v>1.103</v>
          </cell>
          <cell r="AO6">
            <v>2.6459999999999999</v>
          </cell>
        </row>
        <row r="7">
          <cell r="A7" t="str">
            <v>EC371080 Corp</v>
          </cell>
          <cell r="B7">
            <v>40642</v>
          </cell>
          <cell r="C7" t="str">
            <v>USD</v>
          </cell>
          <cell r="D7">
            <v>9.75</v>
          </cell>
          <cell r="E7" t="str">
            <v>Semestral</v>
          </cell>
          <cell r="F7">
            <v>0.97581179644414451</v>
          </cell>
          <cell r="G7">
            <v>68.626328125000001</v>
          </cell>
          <cell r="H7">
            <v>372.0380859375</v>
          </cell>
          <cell r="I7">
            <v>105.5</v>
          </cell>
          <cell r="J7">
            <v>105.44499999999999</v>
          </cell>
          <cell r="K7">
            <v>105.667</v>
          </cell>
          <cell r="L7">
            <v>106.282</v>
          </cell>
          <cell r="M7">
            <v>107.199</v>
          </cell>
          <cell r="N7">
            <v>107.241</v>
          </cell>
          <cell r="P7">
            <v>106.282</v>
          </cell>
          <cell r="Q7" t="str">
            <v>N.D.</v>
          </cell>
          <cell r="R7" t="str">
            <v>N.D.</v>
          </cell>
          <cell r="S7" t="str">
            <v>N.D.</v>
          </cell>
          <cell r="T7" t="str">
            <v>N.D.</v>
          </cell>
          <cell r="U7" t="str">
            <v>N.D.</v>
          </cell>
          <cell r="W7">
            <v>4.1719999999999997</v>
          </cell>
          <cell r="X7">
            <v>4.3559999999999999</v>
          </cell>
          <cell r="Y7">
            <v>4.2270000000000003</v>
          </cell>
          <cell r="Z7">
            <v>3.8559999999999999</v>
          </cell>
          <cell r="AA7">
            <v>3.8260000000000001</v>
          </cell>
          <cell r="AB7">
            <v>5.9290000000000003</v>
          </cell>
          <cell r="AD7">
            <v>4.1719999999999997</v>
          </cell>
          <cell r="AE7">
            <v>3.8559999999999999</v>
          </cell>
          <cell r="AF7">
            <v>4.3079999999999998</v>
          </cell>
          <cell r="AG7">
            <v>3.8260000000000001</v>
          </cell>
          <cell r="AH7">
            <v>3.8050000000000002</v>
          </cell>
          <cell r="AJ7">
            <v>4.2910000000000004</v>
          </cell>
          <cell r="AK7">
            <v>4.4749999999999996</v>
          </cell>
          <cell r="AL7">
            <v>4.3440000000000003</v>
          </cell>
          <cell r="AM7">
            <v>3.9670000000000001</v>
          </cell>
          <cell r="AN7">
            <v>3.8650000000000002</v>
          </cell>
          <cell r="AO7">
            <v>6.0540000000000003</v>
          </cell>
        </row>
        <row r="8">
          <cell r="A8" t="str">
            <v>EC389489 Corp</v>
          </cell>
          <cell r="B8">
            <v>40694</v>
          </cell>
          <cell r="C8" t="str">
            <v>EUR</v>
          </cell>
          <cell r="D8">
            <v>11.5</v>
          </cell>
          <cell r="E8" t="str">
            <v>Anual</v>
          </cell>
          <cell r="F8">
            <v>1.0911880200881798</v>
          </cell>
          <cell r="G8">
            <v>234.17099999999999</v>
          </cell>
          <cell r="H8">
            <v>123.79638671875</v>
          </cell>
          <cell r="I8">
            <v>111.108</v>
          </cell>
          <cell r="J8">
            <v>111.072</v>
          </cell>
          <cell r="K8">
            <v>110.816</v>
          </cell>
          <cell r="L8">
            <v>110.848</v>
          </cell>
          <cell r="M8">
            <v>111.964</v>
          </cell>
          <cell r="N8">
            <v>112.514</v>
          </cell>
          <cell r="P8">
            <v>110.848</v>
          </cell>
          <cell r="Q8" t="str">
            <v>N.D.</v>
          </cell>
          <cell r="R8" t="str">
            <v>N.D.</v>
          </cell>
          <cell r="S8" t="str">
            <v>N.D.</v>
          </cell>
          <cell r="T8" t="str">
            <v>N.D.</v>
          </cell>
          <cell r="U8" t="str">
            <v>N.D.</v>
          </cell>
          <cell r="W8">
            <v>1.925</v>
          </cell>
          <cell r="X8">
            <v>1.972</v>
          </cell>
          <cell r="Y8">
            <v>2.2839999999999998</v>
          </cell>
          <cell r="Z8">
            <v>2.5110000000000001</v>
          </cell>
          <cell r="AA8">
            <v>2.6549999999999998</v>
          </cell>
          <cell r="AB8">
            <v>5.2679999999999998</v>
          </cell>
          <cell r="AD8">
            <v>1.925</v>
          </cell>
          <cell r="AE8">
            <v>2.5110000000000001</v>
          </cell>
          <cell r="AF8">
            <v>2.6339999999999999</v>
          </cell>
          <cell r="AG8">
            <v>2.6549999999999998</v>
          </cell>
          <cell r="AH8">
            <v>2.895</v>
          </cell>
          <cell r="AJ8">
            <v>2.0219999999999998</v>
          </cell>
          <cell r="AK8">
            <v>2.069</v>
          </cell>
          <cell r="AL8">
            <v>2.38</v>
          </cell>
          <cell r="AM8">
            <v>2.605</v>
          </cell>
          <cell r="AN8">
            <v>2.738</v>
          </cell>
          <cell r="AO8">
            <v>5.3819999999999997</v>
          </cell>
        </row>
        <row r="9">
          <cell r="A9" t="str">
            <v>EC480759 Corp</v>
          </cell>
          <cell r="B9">
            <v>40931</v>
          </cell>
          <cell r="C9" t="str">
            <v>USD</v>
          </cell>
          <cell r="D9">
            <v>10</v>
          </cell>
          <cell r="E9" t="str">
            <v>Semestral</v>
          </cell>
          <cell r="F9">
            <v>1.7030688987804961</v>
          </cell>
          <cell r="G9">
            <v>900</v>
          </cell>
          <cell r="H9">
            <v>96.819770812988281</v>
          </cell>
          <cell r="I9">
            <v>114.25</v>
          </cell>
          <cell r="J9">
            <v>114</v>
          </cell>
          <cell r="K9">
            <v>114.1</v>
          </cell>
          <cell r="L9">
            <v>114</v>
          </cell>
          <cell r="M9">
            <v>114.5</v>
          </cell>
          <cell r="N9">
            <v>113.75</v>
          </cell>
          <cell r="P9">
            <v>114</v>
          </cell>
          <cell r="Q9" t="str">
            <v>N.D.</v>
          </cell>
          <cell r="R9" t="str">
            <v>N.D.</v>
          </cell>
          <cell r="S9" t="str">
            <v>N.D.</v>
          </cell>
          <cell r="T9" t="str">
            <v>N.D.</v>
          </cell>
          <cell r="U9" t="str">
            <v>N.D.</v>
          </cell>
          <cell r="W9">
            <v>1.9</v>
          </cell>
          <cell r="X9">
            <v>2.1659999999999999</v>
          </cell>
          <cell r="Y9">
            <v>2.1789999999999998</v>
          </cell>
          <cell r="Z9">
            <v>2.3740000000000001</v>
          </cell>
          <cell r="AA9">
            <v>2.673</v>
          </cell>
          <cell r="AB9">
            <v>4.7460000000000004</v>
          </cell>
          <cell r="AD9">
            <v>1.9</v>
          </cell>
          <cell r="AE9">
            <v>2.3740000000000001</v>
          </cell>
          <cell r="AF9">
            <v>2.5449999999999999</v>
          </cell>
          <cell r="AG9">
            <v>2.673</v>
          </cell>
          <cell r="AH9">
            <v>2.2890000000000001</v>
          </cell>
          <cell r="AJ9">
            <v>2.028</v>
          </cell>
          <cell r="AK9">
            <v>2.1659999999999999</v>
          </cell>
          <cell r="AL9">
            <v>2.1789999999999998</v>
          </cell>
          <cell r="AM9">
            <v>2.3740000000000001</v>
          </cell>
          <cell r="AN9">
            <v>2.673</v>
          </cell>
          <cell r="AO9">
            <v>4.7460000000000004</v>
          </cell>
        </row>
        <row r="10">
          <cell r="A10" t="str">
            <v>EC779775 Corp</v>
          </cell>
          <cell r="B10">
            <v>41289</v>
          </cell>
          <cell r="C10" t="str">
            <v>USD</v>
          </cell>
          <cell r="D10">
            <v>10.75</v>
          </cell>
          <cell r="E10" t="str">
            <v>Semestral</v>
          </cell>
          <cell r="F10">
            <v>2.4907711473020999</v>
          </cell>
          <cell r="G10">
            <v>750</v>
          </cell>
          <cell r="H10">
            <v>123.11273956298828</v>
          </cell>
          <cell r="I10">
            <v>121</v>
          </cell>
          <cell r="J10">
            <v>121.6</v>
          </cell>
          <cell r="K10">
            <v>121.25</v>
          </cell>
          <cell r="L10">
            <v>120.75</v>
          </cell>
          <cell r="M10">
            <v>121.25</v>
          </cell>
          <cell r="N10">
            <v>117.75</v>
          </cell>
          <cell r="P10">
            <v>120.75</v>
          </cell>
          <cell r="Q10" t="str">
            <v>N.D.</v>
          </cell>
          <cell r="R10" t="str">
            <v>N.D.</v>
          </cell>
          <cell r="S10" t="str">
            <v>N.D.</v>
          </cell>
          <cell r="T10" t="str">
            <v>N.D.</v>
          </cell>
          <cell r="U10" t="str">
            <v>N.D.</v>
          </cell>
          <cell r="W10">
            <v>2.6989999999999998</v>
          </cell>
          <cell r="X10">
            <v>2.714</v>
          </cell>
          <cell r="Y10">
            <v>2.8689999999999998</v>
          </cell>
          <cell r="Z10">
            <v>3.1230000000000002</v>
          </cell>
          <cell r="AA10">
            <v>3.3090000000000002</v>
          </cell>
          <cell r="AB10">
            <v>5.5140000000000002</v>
          </cell>
          <cell r="AD10">
            <v>2.6989999999999998</v>
          </cell>
          <cell r="AE10">
            <v>3.1230000000000002</v>
          </cell>
          <cell r="AF10">
            <v>3.2280000000000002</v>
          </cell>
          <cell r="AG10">
            <v>3.3090000000000002</v>
          </cell>
          <cell r="AH10">
            <v>3.0409999999999999</v>
          </cell>
          <cell r="AJ10">
            <v>2.9049999999999998</v>
          </cell>
          <cell r="AK10">
            <v>2.714</v>
          </cell>
          <cell r="AL10">
            <v>2.8689999999999998</v>
          </cell>
          <cell r="AM10">
            <v>3.1230000000000002</v>
          </cell>
          <cell r="AN10">
            <v>3.3090000000000002</v>
          </cell>
          <cell r="AO10">
            <v>5.5140000000000002</v>
          </cell>
        </row>
        <row r="11">
          <cell r="A11" t="str">
            <v>ED613548 Corp</v>
          </cell>
          <cell r="B11">
            <v>41995</v>
          </cell>
          <cell r="C11" t="str">
            <v>USD</v>
          </cell>
          <cell r="D11">
            <v>8.25</v>
          </cell>
          <cell r="E11" t="str">
            <v>Semestral</v>
          </cell>
          <cell r="F11">
            <v>4.0192820028498888</v>
          </cell>
          <cell r="G11">
            <v>1000</v>
          </cell>
          <cell r="H11">
            <v>161.41104125976563</v>
          </cell>
          <cell r="I11">
            <v>118</v>
          </cell>
          <cell r="J11">
            <v>118.5</v>
          </cell>
          <cell r="K11">
            <v>118.955</v>
          </cell>
          <cell r="L11">
            <v>117.5</v>
          </cell>
          <cell r="M11">
            <v>117.25</v>
          </cell>
          <cell r="N11">
            <v>110.1</v>
          </cell>
          <cell r="P11">
            <v>117.5</v>
          </cell>
          <cell r="Q11" t="str">
            <v>N.D.</v>
          </cell>
          <cell r="R11" t="str">
            <v>N.D.</v>
          </cell>
          <cell r="S11" t="str">
            <v>N.D.</v>
          </cell>
          <cell r="T11" t="str">
            <v>N.D.</v>
          </cell>
          <cell r="U11" t="str">
            <v>N.D.</v>
          </cell>
          <cell r="W11">
            <v>3.9830000000000001</v>
          </cell>
          <cell r="X11">
            <v>3.9370000000000003</v>
          </cell>
          <cell r="Y11">
            <v>3.8540000000000001</v>
          </cell>
          <cell r="Z11">
            <v>4.1870000000000003</v>
          </cell>
          <cell r="AA11">
            <v>4.3460000000000001</v>
          </cell>
          <cell r="AB11">
            <v>6.1340000000000003</v>
          </cell>
          <cell r="AD11">
            <v>3.9830000000000001</v>
          </cell>
          <cell r="AE11">
            <v>4.1870000000000003</v>
          </cell>
          <cell r="AF11">
            <v>4.3490000000000002</v>
          </cell>
          <cell r="AG11">
            <v>4.3460000000000001</v>
          </cell>
          <cell r="AH11">
            <v>3.9039999999999999</v>
          </cell>
          <cell r="AJ11">
            <v>4.04</v>
          </cell>
          <cell r="AK11">
            <v>3.9370000000000003</v>
          </cell>
          <cell r="AL11">
            <v>3.8540000000000001</v>
          </cell>
          <cell r="AM11">
            <v>4.1870000000000003</v>
          </cell>
          <cell r="AN11">
            <v>4.3460000000000001</v>
          </cell>
          <cell r="AO11">
            <v>6.1340000000000003</v>
          </cell>
        </row>
        <row r="12">
          <cell r="A12" t="str">
            <v>EF165326 Corp</v>
          </cell>
          <cell r="B12">
            <v>42324</v>
          </cell>
          <cell r="C12" t="str">
            <v>USD</v>
          </cell>
          <cell r="D12">
            <v>2.0559400000000001</v>
          </cell>
          <cell r="E12" t="str">
            <v>Trimestral</v>
          </cell>
          <cell r="F12">
            <v>0.15000517886396031</v>
          </cell>
          <cell r="G12">
            <v>400</v>
          </cell>
          <cell r="H12" t="str">
            <v>N.D.</v>
          </cell>
          <cell r="I12">
            <v>100</v>
          </cell>
          <cell r="J12">
            <v>100.75</v>
          </cell>
          <cell r="K12">
            <v>101.5</v>
          </cell>
          <cell r="L12">
            <v>100</v>
          </cell>
          <cell r="M12">
            <v>98.75</v>
          </cell>
          <cell r="N12">
            <v>87.5</v>
          </cell>
          <cell r="P12">
            <v>100</v>
          </cell>
          <cell r="Q12" t="str">
            <v>N.D.</v>
          </cell>
          <cell r="R12" t="str">
            <v>N.D.</v>
          </cell>
          <cell r="S12" t="str">
            <v>N.D.</v>
          </cell>
          <cell r="T12" t="str">
            <v>N.D.</v>
          </cell>
          <cell r="U12" t="str">
            <v>N.D.</v>
          </cell>
          <cell r="W12">
            <v>1.91</v>
          </cell>
          <cell r="X12">
            <v>1.9330000000000001</v>
          </cell>
          <cell r="Y12">
            <v>1.782</v>
          </cell>
          <cell r="Z12">
            <v>2.052</v>
          </cell>
          <cell r="AA12">
            <v>2.2770000000000001</v>
          </cell>
          <cell r="AB12">
            <v>5.2460000000000004</v>
          </cell>
          <cell r="AD12">
            <v>1.91</v>
          </cell>
          <cell r="AE12">
            <v>2.052</v>
          </cell>
          <cell r="AF12">
            <v>2.2130000000000001</v>
          </cell>
          <cell r="AG12">
            <v>2.2770000000000001</v>
          </cell>
          <cell r="AH12">
            <v>2.1019999999999999</v>
          </cell>
          <cell r="AJ12">
            <v>2.0710000000000002</v>
          </cell>
          <cell r="AK12">
            <v>1.9330000000000001</v>
          </cell>
          <cell r="AL12">
            <v>1.782</v>
          </cell>
          <cell r="AM12">
            <v>2.052</v>
          </cell>
          <cell r="AN12">
            <v>2.2770000000000001</v>
          </cell>
          <cell r="AO12">
            <v>5.2460000000000004</v>
          </cell>
        </row>
        <row r="13">
          <cell r="A13" t="str">
            <v>DD105066 Corp</v>
          </cell>
          <cell r="B13">
            <v>42415</v>
          </cell>
          <cell r="C13" t="str">
            <v>USD</v>
          </cell>
          <cell r="D13">
            <v>8.6999999999999993</v>
          </cell>
          <cell r="E13" t="str">
            <v>Semestral</v>
          </cell>
          <cell r="F13">
            <v>4.7962505292174011</v>
          </cell>
          <cell r="G13">
            <v>117.54900000000001</v>
          </cell>
          <cell r="H13">
            <v>250.80087280273438</v>
          </cell>
          <cell r="I13">
            <v>116.52</v>
          </cell>
          <cell r="J13">
            <v>117.015</v>
          </cell>
          <cell r="K13">
            <v>117.2</v>
          </cell>
          <cell r="L13">
            <v>115.47799999999999</v>
          </cell>
          <cell r="M13">
            <v>117.154</v>
          </cell>
          <cell r="N13">
            <v>105.157</v>
          </cell>
          <cell r="P13">
            <v>115.47799999999999</v>
          </cell>
          <cell r="Q13" t="str">
            <v>N.D.</v>
          </cell>
          <cell r="R13" t="str">
            <v>N.D.</v>
          </cell>
          <cell r="S13" t="str">
            <v>N.D.</v>
          </cell>
          <cell r="T13" t="str">
            <v>N.D.</v>
          </cell>
          <cell r="U13" t="str">
            <v>N.D.</v>
          </cell>
          <cell r="W13">
            <v>5.2969999999999997</v>
          </cell>
          <cell r="X13">
            <v>5.2990000000000004</v>
          </cell>
          <cell r="Y13">
            <v>5.274</v>
          </cell>
          <cell r="Z13">
            <v>5.6040000000000001</v>
          </cell>
          <cell r="AA13">
            <v>5.367</v>
          </cell>
          <cell r="AB13">
            <v>7.718</v>
          </cell>
          <cell r="AD13">
            <v>5.2969999999999997</v>
          </cell>
          <cell r="AE13">
            <v>5.6040000000000001</v>
          </cell>
          <cell r="AF13">
            <v>5.7839999999999998</v>
          </cell>
          <cell r="AG13">
            <v>5.367</v>
          </cell>
          <cell r="AH13">
            <v>5.3469999999999995</v>
          </cell>
          <cell r="AJ13">
            <v>5.3879999999999999</v>
          </cell>
          <cell r="AK13">
            <v>5.39</v>
          </cell>
          <cell r="AL13">
            <v>5.3639999999999999</v>
          </cell>
          <cell r="AM13">
            <v>5.6959999999999997</v>
          </cell>
          <cell r="AN13">
            <v>5.3760000000000003</v>
          </cell>
          <cell r="AO13">
            <v>7.8109999999999999</v>
          </cell>
        </row>
        <row r="14">
          <cell r="A14" t="str">
            <v>EC156567 Corp</v>
          </cell>
          <cell r="B14">
            <v>42650</v>
          </cell>
          <cell r="C14" t="str">
            <v>USD</v>
          </cell>
          <cell r="D14">
            <v>8.66</v>
          </cell>
          <cell r="E14" t="str">
            <v>Semestral</v>
          </cell>
          <cell r="F14">
            <v>5.1275236512268654</v>
          </cell>
          <cell r="G14">
            <v>75.427000000000007</v>
          </cell>
          <cell r="H14">
            <v>130.72325134277344</v>
          </cell>
          <cell r="I14">
            <v>124.033</v>
          </cell>
          <cell r="J14">
            <v>124.057</v>
          </cell>
          <cell r="K14">
            <v>123.842</v>
          </cell>
          <cell r="L14">
            <v>122.80200000000001</v>
          </cell>
          <cell r="M14">
            <v>122.46599999999999</v>
          </cell>
          <cell r="N14">
            <v>110.82899999999999</v>
          </cell>
          <cell r="P14">
            <v>122.80200000000001</v>
          </cell>
          <cell r="Q14" t="str">
            <v>N.D.</v>
          </cell>
          <cell r="R14" t="str">
            <v>N.D.</v>
          </cell>
          <cell r="S14" t="str">
            <v>N.D.</v>
          </cell>
          <cell r="T14" t="str">
            <v>N.D.</v>
          </cell>
          <cell r="U14" t="str">
            <v>N.D.</v>
          </cell>
          <cell r="W14">
            <v>4.32</v>
          </cell>
          <cell r="X14">
            <v>4.3870000000000005</v>
          </cell>
          <cell r="Y14">
            <v>4.4290000000000003</v>
          </cell>
          <cell r="Z14">
            <v>4.609</v>
          </cell>
          <cell r="AA14">
            <v>4.7320000000000002</v>
          </cell>
          <cell r="AB14">
            <v>6.7990000000000004</v>
          </cell>
          <cell r="AD14">
            <v>4.32</v>
          </cell>
          <cell r="AE14">
            <v>4.609</v>
          </cell>
          <cell r="AF14">
            <v>4.8550000000000004</v>
          </cell>
          <cell r="AG14">
            <v>4.7320000000000002</v>
          </cell>
          <cell r="AH14">
            <v>4.5039999999999996</v>
          </cell>
          <cell r="AJ14">
            <v>4.3899999999999997</v>
          </cell>
          <cell r="AK14">
            <v>4.3870000000000005</v>
          </cell>
          <cell r="AL14">
            <v>4.4290000000000003</v>
          </cell>
          <cell r="AM14">
            <v>4.609</v>
          </cell>
          <cell r="AN14">
            <v>4.7320000000000002</v>
          </cell>
          <cell r="AO14">
            <v>6.7990000000000004</v>
          </cell>
        </row>
        <row r="15">
          <cell r="A15" t="str">
            <v>EF580818 Corp</v>
          </cell>
          <cell r="B15">
            <v>42762</v>
          </cell>
          <cell r="C15" t="str">
            <v>USD</v>
          </cell>
          <cell r="D15">
            <v>7.375</v>
          </cell>
          <cell r="E15" t="str">
            <v>Semestral</v>
          </cell>
          <cell r="F15">
            <v>5.5456393663732015</v>
          </cell>
          <cell r="G15">
            <v>1650</v>
          </cell>
          <cell r="H15">
            <v>164.18800354003906</v>
          </cell>
          <cell r="I15">
            <v>114.5</v>
          </cell>
          <cell r="J15">
            <v>115</v>
          </cell>
          <cell r="K15">
            <v>115.1</v>
          </cell>
          <cell r="L15">
            <v>114.25</v>
          </cell>
          <cell r="M15">
            <v>112.5</v>
          </cell>
          <cell r="N15">
            <v>101.75</v>
          </cell>
          <cell r="P15">
            <v>114.25</v>
          </cell>
          <cell r="Q15" t="str">
            <v>N.D.</v>
          </cell>
          <cell r="R15" t="str">
            <v>N.D.</v>
          </cell>
          <cell r="S15" t="str">
            <v>N.D.</v>
          </cell>
          <cell r="T15" t="str">
            <v>N.D.</v>
          </cell>
          <cell r="U15" t="str">
            <v>N.D.</v>
          </cell>
          <cell r="W15">
            <v>4.7610000000000001</v>
          </cell>
          <cell r="X15">
            <v>4.7780000000000005</v>
          </cell>
          <cell r="Y15">
            <v>4.7670000000000003</v>
          </cell>
          <cell r="Z15">
            <v>4.9139999999999997</v>
          </cell>
          <cell r="AA15">
            <v>5.2329999999999997</v>
          </cell>
          <cell r="AB15">
            <v>7.0780000000000003</v>
          </cell>
          <cell r="AD15">
            <v>4.7610000000000001</v>
          </cell>
          <cell r="AE15">
            <v>4.9139999999999997</v>
          </cell>
          <cell r="AF15">
            <v>5.3369999999999997</v>
          </cell>
          <cell r="AG15">
            <v>5.2329999999999997</v>
          </cell>
          <cell r="AH15">
            <v>4.6959999999999997</v>
          </cell>
          <cell r="AJ15">
            <v>4.8570000000000002</v>
          </cell>
          <cell r="AK15">
            <v>4.7780000000000005</v>
          </cell>
          <cell r="AL15">
            <v>4.7670000000000003</v>
          </cell>
          <cell r="AM15">
            <v>4.9139999999999997</v>
          </cell>
          <cell r="AN15">
            <v>5.2329999999999997</v>
          </cell>
          <cell r="AO15">
            <v>7.0780000000000003</v>
          </cell>
        </row>
        <row r="16">
          <cell r="A16" t="str">
            <v>EC230135 Corp</v>
          </cell>
          <cell r="B16">
            <v>43886</v>
          </cell>
          <cell r="C16" t="str">
            <v>USD</v>
          </cell>
          <cell r="D16">
            <v>11.75</v>
          </cell>
          <cell r="E16" t="str">
            <v>Semestral</v>
          </cell>
          <cell r="F16">
            <v>6.7505294897310728</v>
          </cell>
          <cell r="G16">
            <v>796.05900000000008</v>
          </cell>
          <cell r="H16">
            <v>196.59725952148438</v>
          </cell>
          <cell r="I16">
            <v>145</v>
          </cell>
          <cell r="J16">
            <v>145.5</v>
          </cell>
          <cell r="K16">
            <v>145.345</v>
          </cell>
          <cell r="L16">
            <v>145.5</v>
          </cell>
          <cell r="M16">
            <v>144</v>
          </cell>
          <cell r="N16">
            <v>126</v>
          </cell>
          <cell r="P16">
            <v>145.5</v>
          </cell>
          <cell r="Q16" t="str">
            <v>N.D.</v>
          </cell>
          <cell r="R16" t="str">
            <v>N.D.</v>
          </cell>
          <cell r="S16" t="str">
            <v>N.D.</v>
          </cell>
          <cell r="T16" t="str">
            <v>N.D.</v>
          </cell>
          <cell r="U16" t="str">
            <v>N.D.</v>
          </cell>
          <cell r="W16">
            <v>5.6580000000000004</v>
          </cell>
          <cell r="X16">
            <v>5.6849999999999996</v>
          </cell>
          <cell r="Y16">
            <v>5.7080000000000002</v>
          </cell>
          <cell r="Z16">
            <v>5.7059999999999995</v>
          </cell>
          <cell r="AA16">
            <v>5.9139999999999997</v>
          </cell>
          <cell r="AB16">
            <v>8.1129999999999995</v>
          </cell>
          <cell r="AD16">
            <v>5.6580000000000004</v>
          </cell>
          <cell r="AE16">
            <v>5.7059999999999995</v>
          </cell>
          <cell r="AF16">
            <v>6.0220000000000002</v>
          </cell>
          <cell r="AG16">
            <v>5.9139999999999997</v>
          </cell>
          <cell r="AH16">
            <v>5.7389999999999999</v>
          </cell>
          <cell r="AJ16">
            <v>5.7359999999999998</v>
          </cell>
          <cell r="AK16">
            <v>5.6849999999999996</v>
          </cell>
          <cell r="AL16">
            <v>5.7080000000000002</v>
          </cell>
          <cell r="AM16">
            <v>5.7059999999999995</v>
          </cell>
          <cell r="AN16">
            <v>5.9139999999999997</v>
          </cell>
          <cell r="AO16">
            <v>8.1129999999999995</v>
          </cell>
        </row>
        <row r="17">
          <cell r="A17" t="str">
            <v>ED291047 Corp</v>
          </cell>
          <cell r="B17">
            <v>45433</v>
          </cell>
          <cell r="C17" t="str">
            <v>USD</v>
          </cell>
          <cell r="D17">
            <v>8.125</v>
          </cell>
          <cell r="E17" t="str">
            <v>Semestral</v>
          </cell>
          <cell r="F17">
            <v>8.9739165939544883</v>
          </cell>
          <cell r="G17">
            <v>1000</v>
          </cell>
          <cell r="H17">
            <v>207.90412902832031</v>
          </cell>
          <cell r="I17">
            <v>119.5</v>
          </cell>
          <cell r="J17">
            <v>120.25</v>
          </cell>
          <cell r="K17">
            <v>119.25</v>
          </cell>
          <cell r="L17">
            <v>119.25</v>
          </cell>
          <cell r="M17">
            <v>117.25</v>
          </cell>
          <cell r="N17">
            <v>100.5</v>
          </cell>
          <cell r="P17">
            <v>119.25</v>
          </cell>
          <cell r="Q17" t="str">
            <v>N.D.</v>
          </cell>
          <cell r="R17" t="str">
            <v>N.D.</v>
          </cell>
          <cell r="S17" t="str">
            <v>N.D.</v>
          </cell>
          <cell r="T17" t="str">
            <v>N.D.</v>
          </cell>
          <cell r="U17" t="str">
            <v>N.D.</v>
          </cell>
          <cell r="W17">
            <v>5.96</v>
          </cell>
          <cell r="X17">
            <v>5.9829999999999997</v>
          </cell>
          <cell r="Y17">
            <v>6.0780000000000003</v>
          </cell>
          <cell r="Z17">
            <v>6.0810000000000004</v>
          </cell>
          <cell r="AA17">
            <v>6.2839999999999998</v>
          </cell>
          <cell r="AB17">
            <v>8.0649999999999995</v>
          </cell>
          <cell r="AD17">
            <v>5.96</v>
          </cell>
          <cell r="AE17">
            <v>6.0810000000000004</v>
          </cell>
          <cell r="AF17">
            <v>6.399</v>
          </cell>
          <cell r="AG17">
            <v>6.2839999999999998</v>
          </cell>
          <cell r="AH17">
            <v>5.9180000000000001</v>
          </cell>
          <cell r="AJ17">
            <v>6.0529999999999999</v>
          </cell>
          <cell r="AK17">
            <v>5.9829999999999997</v>
          </cell>
          <cell r="AL17">
            <v>6.0780000000000003</v>
          </cell>
          <cell r="AM17">
            <v>6.0810000000000004</v>
          </cell>
          <cell r="AN17">
            <v>6.2839999999999998</v>
          </cell>
          <cell r="AO17">
            <v>8.0649999999999995</v>
          </cell>
        </row>
        <row r="18">
          <cell r="A18" t="str">
            <v>TT332462 Corp</v>
          </cell>
          <cell r="B18">
            <v>46433</v>
          </cell>
          <cell r="C18" t="str">
            <v>USD</v>
          </cell>
          <cell r="D18">
            <v>8.375</v>
          </cell>
          <cell r="E18" t="str">
            <v>Semestral</v>
          </cell>
          <cell r="F18">
            <v>9.5338578916461323</v>
          </cell>
          <cell r="G18">
            <v>154.905</v>
          </cell>
          <cell r="H18">
            <v>245.80155944824219</v>
          </cell>
          <cell r="I18">
            <v>119</v>
          </cell>
          <cell r="J18">
            <v>119.31699999999999</v>
          </cell>
          <cell r="K18">
            <v>118.685</v>
          </cell>
          <cell r="L18">
            <v>115.557</v>
          </cell>
          <cell r="M18">
            <v>118.042</v>
          </cell>
          <cell r="N18">
            <v>99.688000000000002</v>
          </cell>
          <cell r="P18">
            <v>115.557</v>
          </cell>
          <cell r="Q18" t="str">
            <v>N.D.</v>
          </cell>
          <cell r="R18" t="str">
            <v>N.D.</v>
          </cell>
          <cell r="S18" t="str">
            <v>N.D.</v>
          </cell>
          <cell r="T18" t="str">
            <v>N.D.</v>
          </cell>
          <cell r="U18" t="str">
            <v>N.D.</v>
          </cell>
          <cell r="W18">
            <v>6.46</v>
          </cell>
          <cell r="X18">
            <v>6.476</v>
          </cell>
          <cell r="Y18">
            <v>6.532</v>
          </cell>
          <cell r="Z18">
            <v>6.8129999999999997</v>
          </cell>
          <cell r="AA18">
            <v>6.5990000000000002</v>
          </cell>
          <cell r="AB18">
            <v>8.407</v>
          </cell>
          <cell r="AD18">
            <v>6.46</v>
          </cell>
          <cell r="AE18">
            <v>6.8129999999999997</v>
          </cell>
          <cell r="AF18">
            <v>6.9260000000000002</v>
          </cell>
          <cell r="AG18">
            <v>6.5990000000000002</v>
          </cell>
          <cell r="AH18">
            <v>7.101</v>
          </cell>
          <cell r="AJ18">
            <v>6.5039999999999996</v>
          </cell>
          <cell r="AK18">
            <v>6.52</v>
          </cell>
          <cell r="AL18">
            <v>6.5430000000000001</v>
          </cell>
          <cell r="AM18">
            <v>6.8579999999999997</v>
          </cell>
          <cell r="AN18">
            <v>6.6429999999999998</v>
          </cell>
          <cell r="AO18">
            <v>8.4619999999999997</v>
          </cell>
        </row>
        <row r="19">
          <cell r="A19" t="str">
            <v>EG559330 Corp</v>
          </cell>
          <cell r="B19">
            <v>46566</v>
          </cell>
          <cell r="C19" t="str">
            <v>COP</v>
          </cell>
          <cell r="D19">
            <v>9.85</v>
          </cell>
          <cell r="E19" t="str">
            <v>Anual</v>
          </cell>
          <cell r="F19">
            <v>8.0488263610178912</v>
          </cell>
          <cell r="G19">
            <v>1924515</v>
          </cell>
          <cell r="H19">
            <v>160.41616821289063</v>
          </cell>
          <cell r="I19">
            <v>92.790999999999997</v>
          </cell>
          <cell r="J19">
            <v>92.790999999999997</v>
          </cell>
          <cell r="K19">
            <v>92.790999999999997</v>
          </cell>
          <cell r="L19">
            <v>92.790999999999997</v>
          </cell>
          <cell r="M19">
            <v>92.790999999999997</v>
          </cell>
          <cell r="N19">
            <v>92.790999999999997</v>
          </cell>
          <cell r="P19">
            <v>92.790999999999997</v>
          </cell>
          <cell r="Q19" t="str">
            <v>N.D.</v>
          </cell>
          <cell r="R19" t="str">
            <v>N.D.</v>
          </cell>
          <cell r="S19" t="str">
            <v>N.D.</v>
          </cell>
          <cell r="T19" t="str">
            <v>N.D.</v>
          </cell>
          <cell r="U19" t="str">
            <v>N.D.</v>
          </cell>
          <cell r="W19">
            <v>10.774000000000001</v>
          </cell>
          <cell r="X19">
            <v>10.774000000000001</v>
          </cell>
          <cell r="Y19">
            <v>10.773</v>
          </cell>
          <cell r="Z19">
            <v>10.771000000000001</v>
          </cell>
          <cell r="AA19">
            <v>10.766</v>
          </cell>
          <cell r="AB19">
            <v>10.755000000000001</v>
          </cell>
          <cell r="AD19">
            <v>10.774000000000001</v>
          </cell>
          <cell r="AE19">
            <v>10.771000000000001</v>
          </cell>
          <cell r="AF19">
            <v>10.768000000000001</v>
          </cell>
          <cell r="AG19">
            <v>10.766</v>
          </cell>
          <cell r="AH19">
            <v>10.765000000000001</v>
          </cell>
          <cell r="AJ19">
            <v>10.807</v>
          </cell>
          <cell r="AK19">
            <v>10.807</v>
          </cell>
          <cell r="AL19">
            <v>10.806000000000001</v>
          </cell>
          <cell r="AM19">
            <v>10.804</v>
          </cell>
          <cell r="AN19">
            <v>10.798999999999999</v>
          </cell>
          <cell r="AO19">
            <v>10.787000000000001</v>
          </cell>
        </row>
        <row r="20">
          <cell r="A20" t="str">
            <v>EC243540 Corp</v>
          </cell>
          <cell r="B20">
            <v>46821</v>
          </cell>
          <cell r="C20" t="str">
            <v>USD</v>
          </cell>
          <cell r="D20">
            <v>11.85</v>
          </cell>
          <cell r="E20" t="str">
            <v>Semestral</v>
          </cell>
          <cell r="F20">
            <v>9.9377997517034302</v>
          </cell>
          <cell r="G20">
            <v>9.2100000000000009</v>
          </cell>
          <cell r="H20">
            <v>161.604248046875</v>
          </cell>
          <cell r="I20">
            <v>168.601</v>
          </cell>
          <cell r="J20">
            <v>168.589</v>
          </cell>
          <cell r="K20">
            <v>167.81100000000001</v>
          </cell>
          <cell r="L20">
            <v>166.99299999999999</v>
          </cell>
          <cell r="M20">
            <v>159.845</v>
          </cell>
          <cell r="N20">
            <v>135.07599999999999</v>
          </cell>
          <cell r="P20">
            <v>166.99299999999999</v>
          </cell>
          <cell r="Q20" t="str">
            <v>N.D.</v>
          </cell>
          <cell r="R20" t="str">
            <v>N.D.</v>
          </cell>
          <cell r="S20" t="str">
            <v>N.D.</v>
          </cell>
          <cell r="T20" t="str">
            <v>N.D.</v>
          </cell>
          <cell r="U20" t="str">
            <v>N.D.</v>
          </cell>
          <cell r="W20">
            <v>5.6660000000000004</v>
          </cell>
          <cell r="X20">
            <v>5.6989999999999998</v>
          </cell>
          <cell r="Y20">
            <v>5.7489999999999997</v>
          </cell>
          <cell r="Z20">
            <v>5.8049999999999997</v>
          </cell>
          <cell r="AA20">
            <v>6.28</v>
          </cell>
          <cell r="AB20">
            <v>8.1769999999999996</v>
          </cell>
          <cell r="AD20">
            <v>5.6660000000000004</v>
          </cell>
          <cell r="AE20">
            <v>5.8049999999999997</v>
          </cell>
          <cell r="AF20">
            <v>6.032</v>
          </cell>
          <cell r="AG20">
            <v>6.28</v>
          </cell>
          <cell r="AH20">
            <v>6.2210000000000001</v>
          </cell>
          <cell r="AJ20">
            <v>5.6980000000000004</v>
          </cell>
          <cell r="AK20">
            <v>5.6989999999999998</v>
          </cell>
          <cell r="AL20">
            <v>5.7489999999999997</v>
          </cell>
          <cell r="AM20">
            <v>5.8049999999999997</v>
          </cell>
          <cell r="AN20">
            <v>6.28</v>
          </cell>
          <cell r="AO20">
            <v>8.1769999999999996</v>
          </cell>
        </row>
        <row r="21">
          <cell r="A21" t="str">
            <v>EC830958 Corp</v>
          </cell>
          <cell r="B21">
            <v>48607</v>
          </cell>
          <cell r="C21" t="str">
            <v>USD</v>
          </cell>
          <cell r="D21">
            <v>10.375</v>
          </cell>
          <cell r="E21" t="str">
            <v>Semestral</v>
          </cell>
          <cell r="F21">
            <v>11.133863796190385</v>
          </cell>
          <cell r="G21">
            <v>340.51100000000002</v>
          </cell>
          <cell r="H21">
            <v>212.44950866699219</v>
          </cell>
          <cell r="I21">
            <v>147</v>
          </cell>
          <cell r="J21">
            <v>143</v>
          </cell>
          <cell r="K21">
            <v>145</v>
          </cell>
          <cell r="L21">
            <v>140.167</v>
          </cell>
          <cell r="M21">
            <v>141</v>
          </cell>
          <cell r="N21">
            <v>115</v>
          </cell>
          <cell r="P21">
            <v>140.167</v>
          </cell>
          <cell r="Q21" t="str">
            <v>N.D.</v>
          </cell>
          <cell r="R21" t="str">
            <v>N.D.</v>
          </cell>
          <cell r="S21" t="str">
            <v>N.D.</v>
          </cell>
          <cell r="T21" t="str">
            <v>N.D.</v>
          </cell>
          <cell r="U21" t="str">
            <v>N.D.</v>
          </cell>
          <cell r="W21">
            <v>6.3920000000000003</v>
          </cell>
          <cell r="X21">
            <v>6.6779999999999999</v>
          </cell>
          <cell r="Y21">
            <v>6.55</v>
          </cell>
          <cell r="Z21">
            <v>6.8680000000000003</v>
          </cell>
          <cell r="AA21">
            <v>6.8209999999999997</v>
          </cell>
          <cell r="AB21">
            <v>8.8520000000000003</v>
          </cell>
          <cell r="AD21">
            <v>6.3920000000000003</v>
          </cell>
          <cell r="AE21">
            <v>6.8680000000000003</v>
          </cell>
          <cell r="AF21">
            <v>7.0890000000000004</v>
          </cell>
          <cell r="AG21">
            <v>6.8209999999999997</v>
          </cell>
          <cell r="AH21">
            <v>6.3170000000000002</v>
          </cell>
          <cell r="AJ21">
            <v>6.423</v>
          </cell>
          <cell r="AK21">
            <v>6.6779999999999999</v>
          </cell>
          <cell r="AL21">
            <v>6.55</v>
          </cell>
          <cell r="AM21">
            <v>6.8680000000000003</v>
          </cell>
          <cell r="AN21">
            <v>6.8209999999999997</v>
          </cell>
          <cell r="AO21">
            <v>8.8520000000000003</v>
          </cell>
        </row>
        <row r="22">
          <cell r="A22" t="str">
            <v>EF685173 Corp</v>
          </cell>
          <cell r="B22">
            <v>50301</v>
          </cell>
          <cell r="C22" t="str">
            <v>USD</v>
          </cell>
          <cell r="D22">
            <v>7.375</v>
          </cell>
          <cell r="E22" t="str">
            <v>Semestral</v>
          </cell>
          <cell r="F22">
            <v>12.872844586935109</v>
          </cell>
          <cell r="G22">
            <v>1818.4</v>
          </cell>
          <cell r="H22">
            <v>197.8818359375</v>
          </cell>
          <cell r="I22">
            <v>111.38</v>
          </cell>
          <cell r="J22">
            <v>111.709</v>
          </cell>
          <cell r="K22">
            <v>111.578</v>
          </cell>
          <cell r="L22">
            <v>109.139</v>
          </cell>
          <cell r="M22">
            <v>109.553</v>
          </cell>
          <cell r="N22">
            <v>93.314999999999998</v>
          </cell>
          <cell r="P22">
            <v>109.139</v>
          </cell>
          <cell r="Q22" t="str">
            <v>N.D.</v>
          </cell>
          <cell r="R22" t="str">
            <v>N.D.</v>
          </cell>
          <cell r="S22" t="str">
            <v>N.D.</v>
          </cell>
          <cell r="T22" t="str">
            <v>N.D.</v>
          </cell>
          <cell r="U22" t="str">
            <v>N.D.</v>
          </cell>
          <cell r="W22">
            <v>6.452</v>
          </cell>
          <cell r="X22">
            <v>6.4589999999999996</v>
          </cell>
          <cell r="Y22">
            <v>6.4690000000000003</v>
          </cell>
          <cell r="Z22">
            <v>6.6470000000000002</v>
          </cell>
          <cell r="AA22">
            <v>6.617</v>
          </cell>
          <cell r="AB22">
            <v>7.9719999999999995</v>
          </cell>
          <cell r="AD22">
            <v>6.452</v>
          </cell>
          <cell r="AE22">
            <v>6.6470000000000002</v>
          </cell>
          <cell r="AF22">
            <v>6.8550000000000004</v>
          </cell>
          <cell r="AG22">
            <v>6.617</v>
          </cell>
          <cell r="AH22">
            <v>6.2379999999999995</v>
          </cell>
          <cell r="AJ22">
            <v>6.4829999999999997</v>
          </cell>
          <cell r="AK22">
            <v>6.49</v>
          </cell>
          <cell r="AL22">
            <v>6.5019999999999998</v>
          </cell>
          <cell r="AM22">
            <v>6.6749999999999998</v>
          </cell>
          <cell r="AN22">
            <v>6.6370000000000005</v>
          </cell>
          <cell r="AO22">
            <v>8.0079999999999991</v>
          </cell>
        </row>
        <row r="23">
          <cell r="A23" t="str">
            <v>ED823279 Corp</v>
          </cell>
          <cell r="B23">
            <v>42299</v>
          </cell>
          <cell r="C23" t="str">
            <v>COP</v>
          </cell>
          <cell r="D23">
            <v>12</v>
          </cell>
          <cell r="E23" t="str">
            <v>Anual</v>
          </cell>
          <cell r="F23">
            <v>4.3353266384567553</v>
          </cell>
          <cell r="G23">
            <v>2580037.04</v>
          </cell>
          <cell r="H23">
            <v>-161.09086608886719</v>
          </cell>
          <cell r="I23">
            <v>122.8</v>
          </cell>
          <cell r="J23">
            <v>122.867</v>
          </cell>
          <cell r="K23">
            <v>123.02</v>
          </cell>
          <cell r="L23">
            <v>121.60299999999999</v>
          </cell>
          <cell r="M23">
            <v>124.855</v>
          </cell>
          <cell r="N23">
            <v>106.47799999999999</v>
          </cell>
          <cell r="P23">
            <v>121.60299999999999</v>
          </cell>
          <cell r="Q23" t="str">
            <v>N.D.</v>
          </cell>
          <cell r="R23" t="str">
            <v>N.D.</v>
          </cell>
          <cell r="S23" t="str">
            <v>N.D.</v>
          </cell>
          <cell r="T23" t="str">
            <v>N.D.</v>
          </cell>
          <cell r="U23" t="str">
            <v>N.D.</v>
          </cell>
          <cell r="W23">
            <v>6.9020000000000001</v>
          </cell>
          <cell r="X23">
            <v>6.9030000000000005</v>
          </cell>
          <cell r="Y23">
            <v>6.8970000000000002</v>
          </cell>
          <cell r="Z23">
            <v>7.1849999999999996</v>
          </cell>
          <cell r="AA23">
            <v>6.7119999999999997</v>
          </cell>
          <cell r="AB23">
            <v>10.554</v>
          </cell>
          <cell r="AD23">
            <v>6.9020000000000001</v>
          </cell>
          <cell r="AE23">
            <v>7.1849999999999996</v>
          </cell>
          <cell r="AF23">
            <v>6.9</v>
          </cell>
          <cell r="AG23">
            <v>6.7119999999999997</v>
          </cell>
          <cell r="AH23">
            <v>6.7110000000000003</v>
          </cell>
          <cell r="AJ23">
            <v>6.9139999999999997</v>
          </cell>
          <cell r="AK23">
            <v>6.915</v>
          </cell>
          <cell r="AL23">
            <v>6.9089999999999998</v>
          </cell>
          <cell r="AM23">
            <v>7.1970000000000001</v>
          </cell>
          <cell r="AN23">
            <v>6.7240000000000002</v>
          </cell>
          <cell r="AO23">
            <v>10.567</v>
          </cell>
        </row>
        <row r="24">
          <cell r="A24" t="str">
            <v>EH677304 Corp</v>
          </cell>
          <cell r="B24">
            <v>43542</v>
          </cell>
          <cell r="C24" t="str">
            <v>USD</v>
          </cell>
          <cell r="D24">
            <v>7.375</v>
          </cell>
          <cell r="E24" t="str">
            <v>Semestral</v>
          </cell>
          <cell r="F24">
            <v>6.8927537811976958</v>
          </cell>
          <cell r="G24">
            <v>2000</v>
          </cell>
          <cell r="H24">
            <v>171.15699768066406</v>
          </cell>
          <cell r="I24">
            <v>114.5</v>
          </cell>
          <cell r="J24">
            <v>115.35</v>
          </cell>
          <cell r="K24">
            <v>115</v>
          </cell>
          <cell r="L24">
            <v>114.5</v>
          </cell>
          <cell r="M24">
            <v>112.75</v>
          </cell>
          <cell r="N24">
            <v>100</v>
          </cell>
          <cell r="P24">
            <v>114.5</v>
          </cell>
          <cell r="Q24" t="str">
            <v>N.D.</v>
          </cell>
          <cell r="R24" t="str">
            <v>N.D.</v>
          </cell>
          <cell r="S24" t="str">
            <v>N.D.</v>
          </cell>
          <cell r="T24" t="str">
            <v>N.D.</v>
          </cell>
          <cell r="U24" t="str">
            <v>N.D.</v>
          </cell>
          <cell r="W24">
            <v>5.2359999999999998</v>
          </cell>
          <cell r="X24">
            <v>5.2140000000000004</v>
          </cell>
          <cell r="Y24">
            <v>5.2620000000000005</v>
          </cell>
          <cell r="Z24">
            <v>5.3319999999999999</v>
          </cell>
          <cell r="AA24">
            <v>5.5819999999999999</v>
          </cell>
          <cell r="AB24">
            <v>7.375</v>
          </cell>
          <cell r="AD24">
            <v>5.2359999999999998</v>
          </cell>
          <cell r="AE24">
            <v>5.3319999999999999</v>
          </cell>
          <cell r="AF24">
            <v>5.7039999999999997</v>
          </cell>
          <cell r="AG24">
            <v>5.5819999999999999</v>
          </cell>
          <cell r="AH24">
            <v>5.1689999999999996</v>
          </cell>
          <cell r="AJ24">
            <v>5.3230000000000004</v>
          </cell>
          <cell r="AK24">
            <v>5.2140000000000004</v>
          </cell>
          <cell r="AL24">
            <v>5.2620000000000005</v>
          </cell>
          <cell r="AM24">
            <v>5.3319999999999999</v>
          </cell>
          <cell r="AN24">
            <v>5.5819999999999999</v>
          </cell>
          <cell r="AO24">
            <v>7.375</v>
          </cell>
        </row>
        <row r="25">
          <cell r="A25" t="str">
            <v>EI0100491 Corp</v>
          </cell>
          <cell r="B25">
            <v>51519</v>
          </cell>
          <cell r="C25" t="str">
            <v>USD</v>
          </cell>
          <cell r="D25">
            <v>6.125</v>
          </cell>
          <cell r="E25" t="str">
            <v>Semestral</v>
          </cell>
          <cell r="F25">
            <v>13.70791913012066</v>
          </cell>
          <cell r="G25">
            <v>1000</v>
          </cell>
          <cell r="H25">
            <v>187.25352478027344</v>
          </cell>
          <cell r="I25">
            <v>95</v>
          </cell>
          <cell r="J25">
            <v>95.5</v>
          </cell>
          <cell r="K25">
            <v>95.5</v>
          </cell>
          <cell r="L25">
            <v>93.5</v>
          </cell>
          <cell r="M25">
            <v>92.75</v>
          </cell>
          <cell r="N25" t="str">
            <v>N.D.</v>
          </cell>
          <cell r="P25">
            <v>93.5</v>
          </cell>
          <cell r="Q25" t="str">
            <v>N.D.</v>
          </cell>
          <cell r="R25" t="str">
            <v>N.D.</v>
          </cell>
          <cell r="S25" t="str">
            <v>N.D.</v>
          </cell>
          <cell r="T25" t="str">
            <v>N.D.</v>
          </cell>
          <cell r="U25" t="str">
            <v>N.D.</v>
          </cell>
          <cell r="W25">
            <v>6.4530000000000003</v>
          </cell>
          <cell r="X25">
            <v>6.4630000000000001</v>
          </cell>
          <cell r="Y25">
            <v>6.4630000000000001</v>
          </cell>
          <cell r="Z25">
            <v>6.6210000000000004</v>
          </cell>
          <cell r="AA25">
            <v>6.6820000000000004</v>
          </cell>
          <cell r="AB25" t="str">
            <v>N.D.</v>
          </cell>
          <cell r="AD25">
            <v>6.4530000000000003</v>
          </cell>
          <cell r="AE25">
            <v>6.6210000000000004</v>
          </cell>
          <cell r="AF25">
            <v>6.8689999999999998</v>
          </cell>
          <cell r="AG25">
            <v>6.6820000000000004</v>
          </cell>
          <cell r="AH25">
            <v>6.3289999999999997</v>
          </cell>
          <cell r="AJ25">
            <v>6.5019999999999998</v>
          </cell>
          <cell r="AK25">
            <v>6.4630000000000001</v>
          </cell>
          <cell r="AL25">
            <v>6.4630000000000001</v>
          </cell>
          <cell r="AM25">
            <v>6.6210000000000004</v>
          </cell>
          <cell r="AN25">
            <v>6.6820000000000004</v>
          </cell>
          <cell r="AO25" t="str">
            <v>N.D.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Posicion"/>
      <sheetName val="analisis"/>
      <sheetName val="Presentacion"/>
      <sheetName val="CALIFICACION INVERSIONES ADMISI"/>
      <sheetName val="LIMITESPOR MONEDA"/>
      <sheetName val="LIMITESPOR EMISION"/>
      <sheetName val="LIMITES POR EMISOR"/>
      <sheetName val="LIMITES POR CLASE DE INVERSION"/>
      <sheetName val="format12"/>
      <sheetName val="format11"/>
      <sheetName val="CLASIFICACION POR EMISOR"/>
      <sheetName val="CALIFICACION"/>
      <sheetName val="INVENTARIO"/>
      <sheetName val="format3"/>
      <sheetName val="PORTAFOLIO act"/>
      <sheetName val="PORTAFOLIO2 ant"/>
      <sheetName val="Resumen"/>
      <sheetName val="LIQUIDEZ"/>
      <sheetName val="LIQUIDEZ2"/>
      <sheetName val="Hoja2"/>
      <sheetName val="QUERY"/>
      <sheetName val="QUERY2"/>
      <sheetName val="EMISORES"/>
      <sheetName val="TITULOS"/>
      <sheetName val="CAMPOS"/>
      <sheetName val="cupos"/>
      <sheetName val="NIT EMISORES"/>
      <sheetName val="deceval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>
        <row r="8">
          <cell r="H8">
            <v>1</v>
          </cell>
          <cell r="I8" t="str">
            <v>Bonos de Paz</v>
          </cell>
        </row>
        <row r="9">
          <cell r="H9">
            <v>2</v>
          </cell>
          <cell r="I9" t="str">
            <v>Bonos de Seguridad</v>
          </cell>
        </row>
        <row r="10">
          <cell r="H10">
            <v>3</v>
          </cell>
          <cell r="I10" t="str">
            <v>Bonos de Fogafin</v>
          </cell>
        </row>
        <row r="11">
          <cell r="H11">
            <v>4</v>
          </cell>
          <cell r="I11" t="str">
            <v xml:space="preserve">Bonos </v>
          </cell>
        </row>
        <row r="12">
          <cell r="H12">
            <v>5</v>
          </cell>
          <cell r="I12" t="str">
            <v xml:space="preserve">Bonos </v>
          </cell>
        </row>
        <row r="13">
          <cell r="H13">
            <v>6</v>
          </cell>
          <cell r="I13" t="str">
            <v>CDT´S</v>
          </cell>
        </row>
        <row r="14">
          <cell r="H14">
            <v>7</v>
          </cell>
          <cell r="I14" t="str">
            <v>Tes Tasa Fija</v>
          </cell>
        </row>
        <row r="15">
          <cell r="H15">
            <v>8</v>
          </cell>
          <cell r="I15" t="str">
            <v>Tes IPC</v>
          </cell>
        </row>
        <row r="16">
          <cell r="H16">
            <v>9</v>
          </cell>
          <cell r="I16" t="str">
            <v>Tes UVR</v>
          </cell>
        </row>
        <row r="17">
          <cell r="H17">
            <v>10</v>
          </cell>
          <cell r="I17" t="str">
            <v>Tes USD</v>
          </cell>
        </row>
        <row r="18">
          <cell r="H18">
            <v>10.5</v>
          </cell>
          <cell r="I18" t="str">
            <v>Bonos DP EURO</v>
          </cell>
        </row>
        <row r="19">
          <cell r="H19">
            <v>11</v>
          </cell>
          <cell r="I19" t="str">
            <v>Bonos DP USD</v>
          </cell>
        </row>
        <row r="20">
          <cell r="H20">
            <v>12</v>
          </cell>
          <cell r="I20" t="str">
            <v>Otros Títulos</v>
          </cell>
        </row>
        <row r="21">
          <cell r="H21">
            <v>13</v>
          </cell>
          <cell r="I21" t="str">
            <v>Repos Activos</v>
          </cell>
        </row>
        <row r="22">
          <cell r="H22">
            <v>14</v>
          </cell>
          <cell r="I22" t="str">
            <v>Repos Pasivos</v>
          </cell>
        </row>
        <row r="23">
          <cell r="H23">
            <v>15</v>
          </cell>
          <cell r="I23" t="str">
            <v>Cuentas de Ahorro y/o Corriente</v>
          </cell>
        </row>
        <row r="24">
          <cell r="H24">
            <v>16</v>
          </cell>
          <cell r="I24" t="str">
            <v>TDA´S</v>
          </cell>
        </row>
        <row r="25">
          <cell r="H25">
            <v>17</v>
          </cell>
          <cell r="I25" t="str">
            <v>Fondos Monetarios Moneda Extranjera</v>
          </cell>
        </row>
        <row r="26">
          <cell r="H26">
            <v>18</v>
          </cell>
          <cell r="I26" t="str">
            <v>Fondos de Inversion</v>
          </cell>
        </row>
        <row r="27">
          <cell r="H27">
            <v>19</v>
          </cell>
          <cell r="I27" t="str">
            <v>Titularizacion</v>
          </cell>
        </row>
        <row r="28">
          <cell r="H28">
            <v>20</v>
          </cell>
          <cell r="I28" t="str">
            <v>Encargos Fiduciarios</v>
          </cell>
        </row>
        <row r="36">
          <cell r="H36">
            <v>10</v>
          </cell>
          <cell r="I36" t="str">
            <v>Titulos de Deuda Publica Interna y Externa Emitidos o Garantizados por la  Nacion</v>
          </cell>
        </row>
        <row r="37">
          <cell r="H37">
            <v>11</v>
          </cell>
          <cell r="I37" t="str">
            <v>Titulos Emitidos por Entidades Descentralizadas del  Orden Nacional y Entidades Territoriales</v>
          </cell>
        </row>
        <row r="38">
          <cell r="H38">
            <v>12</v>
          </cell>
          <cell r="I38" t="str">
            <v>Titulos EmitidosGarantizados o Avalados por Fogafin</v>
          </cell>
        </row>
        <row r="39">
          <cell r="H39">
            <v>13</v>
          </cell>
          <cell r="I39" t="str">
            <v>Titulos Emitidos por Establecimientos de Credito</v>
          </cell>
        </row>
        <row r="40">
          <cell r="H40">
            <v>14</v>
          </cell>
          <cell r="I40" t="str">
            <v>Corporaciones Financieras</v>
          </cell>
        </row>
        <row r="41">
          <cell r="H41">
            <v>15</v>
          </cell>
          <cell r="I41" t="str">
            <v>Bancos Hipotecarios</v>
          </cell>
        </row>
        <row r="42">
          <cell r="H42">
            <v>16</v>
          </cell>
          <cell r="I42" t="str">
            <v>Bancos Comerciales</v>
          </cell>
        </row>
        <row r="43">
          <cell r="H43">
            <v>17</v>
          </cell>
          <cell r="I43" t="str">
            <v>Compañias de Financiamiento Comercial</v>
          </cell>
        </row>
        <row r="44">
          <cell r="H44">
            <v>18</v>
          </cell>
          <cell r="I44" t="str">
            <v xml:space="preserve">Fiduciarias </v>
          </cell>
        </row>
        <row r="45">
          <cell r="H45">
            <v>19</v>
          </cell>
          <cell r="I45" t="str">
            <v>Inversiones en el Exterior</v>
          </cell>
        </row>
        <row r="46">
          <cell r="H46">
            <v>20</v>
          </cell>
          <cell r="I46" t="str">
            <v>Otros Titulos</v>
          </cell>
        </row>
        <row r="55">
          <cell r="H55">
            <v>1</v>
          </cell>
          <cell r="I55" t="str">
            <v>Titulos de  Deuda Publica Interna y Externa, Emitidos o Garantizados por la Nacion</v>
          </cell>
        </row>
        <row r="56">
          <cell r="H56">
            <v>2</v>
          </cell>
          <cell r="I56" t="str">
            <v>Titulos de Deuda Publica Interna y Externa Emitidos por Entidades descentralizadas de Orden Nacional.</v>
          </cell>
        </row>
        <row r="57">
          <cell r="H57">
            <v>3</v>
          </cell>
          <cell r="I57" t="str">
            <v>Titulos de Deuda Publica Interna y Externa Emitidos por Entidades Territoriales.</v>
          </cell>
        </row>
        <row r="58">
          <cell r="H58">
            <v>4</v>
          </cell>
          <cell r="I58" t="str">
            <v>Titulos Emitidos Avalados o Garantizados Por Fogafin</v>
          </cell>
        </row>
        <row r="59">
          <cell r="H59">
            <v>5</v>
          </cell>
          <cell r="I59" t="str">
            <v>Titulos Emitidos por Fogacoop con Aval o Garantia de la Nacion</v>
          </cell>
        </row>
        <row r="60">
          <cell r="H60">
            <v>6</v>
          </cell>
          <cell r="I60" t="str">
            <v>Bonos y Titulos Hipotecarios LEY 546 de 1999, Titulos de contenido crediticio Derivados de Titularizacion de Cartera Hipotecaria con Garantia Admisible</v>
          </cell>
        </row>
        <row r="61">
          <cell r="H61">
            <v>7</v>
          </cell>
          <cell r="I61" t="str">
            <v>TITULOS DE RENTA FIJA EMITIDOS POR INSTITUCIONES VIGILADAS POR SUPERBANCARIA</v>
          </cell>
        </row>
        <row r="62">
          <cell r="H62">
            <v>8</v>
          </cell>
          <cell r="I62" t="str">
            <v>TITULOS DE RENTA FIJA DE EMITIDOS POR ENTIDADES NO VIGILADAS POR LA SUPERBANCARIA</v>
          </cell>
        </row>
        <row r="63">
          <cell r="H63">
            <v>9</v>
          </cell>
          <cell r="I63" t="str">
            <v>OPERACIONES DE REPORTO ACTIVAS CON TITULOS DE DEUDA EMITIDOS O GARANTIZADOS POR LA NACION</v>
          </cell>
        </row>
        <row r="64">
          <cell r="H64">
            <v>10</v>
          </cell>
          <cell r="I64" t="str">
            <v>OPERACIONES DE REPORTO PASIVAS POR SOLICITUD DE RETIRO DEL FIDEICOMITENTE</v>
          </cell>
        </row>
        <row r="65">
          <cell r="H65">
            <v>11</v>
          </cell>
          <cell r="I65" t="str">
            <v>FONDOS COMUNES ORDINARIOS, ESPECIALES Y DE VALORES LOCALES</v>
          </cell>
        </row>
        <row r="66">
          <cell r="H66">
            <v>12</v>
          </cell>
          <cell r="I66" t="str">
            <v>CTAS CORRIENTES Y AHORROS</v>
          </cell>
        </row>
        <row r="67">
          <cell r="H67">
            <v>13</v>
          </cell>
          <cell r="I67" t="str">
            <v>BONOS EMITIDOS POR GOBIERNOS EXTRANJEROS  O BANCOS CENTRALES EXTRANJEROS</v>
          </cell>
        </row>
        <row r="68">
          <cell r="H68">
            <v>14</v>
          </cell>
          <cell r="I68" t="str">
            <v>BONOS EMITIDOS POR BANCOS COMERCIALES O DE INVERSION EXTRANJERO</v>
          </cell>
        </row>
        <row r="69">
          <cell r="H69">
            <v>15</v>
          </cell>
          <cell r="I69" t="str">
            <v>BONOS EMITIDOS POR ORGANISMOS MULTILATERALES DE CREDITO</v>
          </cell>
        </row>
        <row r="70">
          <cell r="H70">
            <v>16</v>
          </cell>
          <cell r="I70" t="str">
            <v>FONDOS MUTUOS DE INVERSION INTERNACIONALES QUE INVIERTAN EN TITULOS DE RENTA FIJA</v>
          </cell>
        </row>
      </sheetData>
      <sheetData sheetId="25"/>
      <sheetData sheetId="26"/>
      <sheetData sheetId="27"/>
      <sheetData sheetId="28"/>
      <sheetData sheetId="29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Posicion"/>
      <sheetName val="analisis"/>
      <sheetName val="Presentacion"/>
      <sheetName val="CALIFICACION INVERSIONES ADMISI"/>
      <sheetName val="LIMITESPOR MONEDA"/>
      <sheetName val="LIMITESPOR EMISION"/>
      <sheetName val="LIMITES POR EMISOR"/>
      <sheetName val="LIMITES POR CLASE DE INVERSION"/>
      <sheetName val="format12"/>
      <sheetName val="format11"/>
      <sheetName val="CLASIFICACION POR EMISOR"/>
      <sheetName val="CALIFICACION"/>
      <sheetName val="INVENTARIO"/>
      <sheetName val="format3"/>
      <sheetName val="PORTAFOLIO act"/>
      <sheetName val="PORTAFOLIO2 ant"/>
      <sheetName val="Resumen"/>
      <sheetName val="LIQUIDEZ"/>
      <sheetName val="LIQUIDEZ2"/>
      <sheetName val="Hoja2"/>
      <sheetName val="QUERY"/>
      <sheetName val="QUERY2"/>
      <sheetName val="EMISORES"/>
      <sheetName val="TITULOS"/>
      <sheetName val="CAMPOS"/>
      <sheetName val="cupos"/>
      <sheetName val="NIT EMISORES"/>
      <sheetName val="deceval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>
        <row r="8">
          <cell r="H8">
            <v>1</v>
          </cell>
        </row>
        <row r="36">
          <cell r="H36">
            <v>10</v>
          </cell>
          <cell r="I36" t="str">
            <v>Titulos de Deuda Publica Interna y Externa Emitidos o Garantizados por la  Nacion</v>
          </cell>
        </row>
        <row r="37">
          <cell r="H37">
            <v>11</v>
          </cell>
          <cell r="I37" t="str">
            <v>Titulos Emitidos por Entidades Descentralizadas del  Orden Nacional y Entidades Territoriales</v>
          </cell>
        </row>
        <row r="38">
          <cell r="H38">
            <v>12</v>
          </cell>
          <cell r="I38" t="str">
            <v>Titulos EmitidosGarantizados o Avalados por Fogafin</v>
          </cell>
        </row>
        <row r="39">
          <cell r="H39">
            <v>13</v>
          </cell>
          <cell r="I39" t="str">
            <v>Titulos Emitidos por Establecimientos de Credito</v>
          </cell>
        </row>
        <row r="40">
          <cell r="H40">
            <v>14</v>
          </cell>
          <cell r="I40" t="str">
            <v>Corporaciones Financieras</v>
          </cell>
        </row>
        <row r="41">
          <cell r="H41">
            <v>15</v>
          </cell>
          <cell r="I41" t="str">
            <v>Bancos Hipotecarios</v>
          </cell>
        </row>
        <row r="42">
          <cell r="H42">
            <v>16</v>
          </cell>
          <cell r="I42" t="str">
            <v>Bancos Comerciales</v>
          </cell>
        </row>
        <row r="43">
          <cell r="H43">
            <v>17</v>
          </cell>
          <cell r="I43" t="str">
            <v>Compañias de Financiamiento Comercial</v>
          </cell>
        </row>
        <row r="44">
          <cell r="H44">
            <v>18</v>
          </cell>
          <cell r="I44" t="str">
            <v xml:space="preserve">Fiduciarias </v>
          </cell>
        </row>
        <row r="45">
          <cell r="H45">
            <v>19</v>
          </cell>
          <cell r="I45" t="str">
            <v>Inversiones en el Exterior</v>
          </cell>
        </row>
        <row r="46">
          <cell r="H46">
            <v>20</v>
          </cell>
          <cell r="I46" t="str">
            <v>Otros Titulos</v>
          </cell>
        </row>
        <row r="55">
          <cell r="H55">
            <v>1</v>
          </cell>
          <cell r="I55" t="str">
            <v>Titulos de  Deuda Publica Interna y Externa, Emitidos o Garantizados por la Nacion</v>
          </cell>
        </row>
        <row r="56">
          <cell r="H56">
            <v>2</v>
          </cell>
          <cell r="I56" t="str">
            <v>Titulos de Deuda Publica Interna y Externa Emitidos por Entidades descentralizadas de Orden Nacional.</v>
          </cell>
        </row>
        <row r="57">
          <cell r="H57">
            <v>3</v>
          </cell>
          <cell r="I57" t="str">
            <v>Titulos de Deuda Publica Interna y Externa Emitidos por Entidades Territoriales.</v>
          </cell>
        </row>
        <row r="58">
          <cell r="H58">
            <v>4</v>
          </cell>
          <cell r="I58" t="str">
            <v>Titulos Emitidos Avalados o Garantizados Por Fogafin</v>
          </cell>
        </row>
        <row r="59">
          <cell r="H59">
            <v>5</v>
          </cell>
          <cell r="I59" t="str">
            <v>Titulos Emitidos por Fogacoop con Aval o Garantia de la Nacion</v>
          </cell>
        </row>
        <row r="60">
          <cell r="H60">
            <v>6</v>
          </cell>
          <cell r="I60" t="str">
            <v>Bonos y Titulos Hipotecarios LEY 546 de 1999, Titulos de contenido crediticio Derivados de Titularizacion de Cartera Hipotecaria con Garantia Admisible</v>
          </cell>
        </row>
        <row r="61">
          <cell r="H61">
            <v>7</v>
          </cell>
          <cell r="I61" t="str">
            <v>TITULOS DE RENTA FIJA EMITIDOS POR INSTITUCIONES VIGILADAS POR SUPERBANCARIA</v>
          </cell>
        </row>
        <row r="62">
          <cell r="H62">
            <v>8</v>
          </cell>
          <cell r="I62" t="str">
            <v>TITULOS DE RENTA FIJA DE EMITIDOS POR ENTIDADES NO VIGILADAS POR LA SUPERBANCARIA</v>
          </cell>
        </row>
        <row r="63">
          <cell r="H63">
            <v>9</v>
          </cell>
          <cell r="I63" t="str">
            <v>OPERACIONES DE REPORTO ACTIVAS CON TITULOS DE DEUDA EMITIDOS O GARANTIZADOS POR LA NACION</v>
          </cell>
        </row>
        <row r="64">
          <cell r="H64">
            <v>10</v>
          </cell>
          <cell r="I64" t="str">
            <v>OPERACIONES DE REPORTO PASIVAS POR SOLICITUD DE RETIRO DEL FIDEICOMITENTE</v>
          </cell>
        </row>
        <row r="65">
          <cell r="H65">
            <v>11</v>
          </cell>
          <cell r="I65" t="str">
            <v>FONDOS COMUNES ORDINARIOS, ESPECIALES Y DE VALORES LOCALES</v>
          </cell>
        </row>
        <row r="66">
          <cell r="H66">
            <v>12</v>
          </cell>
          <cell r="I66" t="str">
            <v>CTAS CORRIENTES Y AHORROS</v>
          </cell>
        </row>
        <row r="67">
          <cell r="H67">
            <v>13</v>
          </cell>
          <cell r="I67" t="str">
            <v>BONOS EMITIDOS POR GOBIERNOS EXTRANJEROS  O BANCOS CENTRALES EXTRANJEROS</v>
          </cell>
        </row>
        <row r="68">
          <cell r="H68">
            <v>14</v>
          </cell>
          <cell r="I68" t="str">
            <v>BONOS EMITIDOS POR BANCOS COMERCIALES O DE INVERSION EXTRANJERO</v>
          </cell>
        </row>
        <row r="69">
          <cell r="H69">
            <v>15</v>
          </cell>
          <cell r="I69" t="str">
            <v>BONOS EMITIDOS POR ORGANISMOS MULTILATERALES DE CREDITO</v>
          </cell>
        </row>
        <row r="70">
          <cell r="H70">
            <v>16</v>
          </cell>
          <cell r="I70" t="str">
            <v>FONDOS MUTUOS DE INVERSION INTERNACIONALES QUE INVIERTAN EN TITULOS DE RENTA FIJA</v>
          </cell>
        </row>
      </sheetData>
      <sheetData sheetId="25"/>
      <sheetData sheetId="26"/>
      <sheetData sheetId="27"/>
      <sheetData sheetId="28"/>
      <sheetData sheetId="29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Posicion"/>
      <sheetName val="analisis"/>
      <sheetName val="Presentacion"/>
      <sheetName val="CALIFICACION INVERSIONES ADMISI"/>
      <sheetName val="LIMITESPOR MONEDA"/>
      <sheetName val="LIMITESPOR EMISION"/>
      <sheetName val="LIMITES POR EMISOR"/>
      <sheetName val="LIMITES POR CLASE DE INVERSION"/>
      <sheetName val="format12"/>
      <sheetName val="format11"/>
      <sheetName val="CLASIFICACION POR EMISOR"/>
      <sheetName val="CALIFICACION"/>
      <sheetName val="INVENTARIO"/>
      <sheetName val="format3"/>
      <sheetName val="PORTAFOLIO act"/>
      <sheetName val="PORTAFOLIO2 ant"/>
      <sheetName val="Resumen"/>
      <sheetName val="LIQUIDEZ"/>
      <sheetName val="LIQUIDEZ2"/>
      <sheetName val="Hoja2"/>
      <sheetName val="QUERY"/>
      <sheetName val="QUERY2"/>
      <sheetName val="EMISORES"/>
      <sheetName val="TITULOS"/>
      <sheetName val="CAMPOS"/>
      <sheetName val="cupos"/>
      <sheetName val="NIT EMISORES"/>
      <sheetName val="deceval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>
        <row r="36">
          <cell r="H36">
            <v>10</v>
          </cell>
          <cell r="I36" t="str">
            <v>Titulos de Deuda Publica Interna y Externa Emitidos o Garantizados por la  Nacion</v>
          </cell>
        </row>
        <row r="37">
          <cell r="H37">
            <v>11</v>
          </cell>
          <cell r="I37" t="str">
            <v>Titulos Emitidos por Entidades Descentralizadas del  Orden Nacional y Entidades Territoriales</v>
          </cell>
        </row>
        <row r="38">
          <cell r="H38">
            <v>12</v>
          </cell>
          <cell r="I38" t="str">
            <v>Titulos EmitidosGarantizados o Avalados por Fogafin</v>
          </cell>
        </row>
        <row r="39">
          <cell r="H39">
            <v>13</v>
          </cell>
          <cell r="I39" t="str">
            <v>Titulos Emitidos por Establecimientos de Credito</v>
          </cell>
        </row>
        <row r="40">
          <cell r="H40">
            <v>14</v>
          </cell>
          <cell r="I40" t="str">
            <v>Corporaciones Financieras</v>
          </cell>
        </row>
        <row r="41">
          <cell r="H41">
            <v>15</v>
          </cell>
          <cell r="I41" t="str">
            <v>Bancos Hipotecarios</v>
          </cell>
        </row>
        <row r="42">
          <cell r="H42">
            <v>16</v>
          </cell>
          <cell r="I42" t="str">
            <v>Bancos Comerciales</v>
          </cell>
        </row>
        <row r="43">
          <cell r="H43">
            <v>17</v>
          </cell>
          <cell r="I43" t="str">
            <v>Compañias de Financiamiento Comercial</v>
          </cell>
        </row>
        <row r="44">
          <cell r="H44">
            <v>18</v>
          </cell>
          <cell r="I44" t="str">
            <v xml:space="preserve">Fiduciarias </v>
          </cell>
        </row>
        <row r="45">
          <cell r="H45">
            <v>19</v>
          </cell>
          <cell r="I45" t="str">
            <v>Inversiones en el Exterior</v>
          </cell>
        </row>
        <row r="46">
          <cell r="H46">
            <v>20</v>
          </cell>
          <cell r="I46" t="str">
            <v>Otros Titulos</v>
          </cell>
        </row>
        <row r="55">
          <cell r="H55">
            <v>1</v>
          </cell>
          <cell r="I55" t="str">
            <v>Titulos de  Deuda Publica Interna y Externa, Emitidos o Garantizados por la Nacion</v>
          </cell>
        </row>
        <row r="56">
          <cell r="H56">
            <v>2</v>
          </cell>
          <cell r="I56" t="str">
            <v>Titulos de Deuda Publica Interna y Externa Emitidos por Entidades descentralizadas de Orden Nacional.</v>
          </cell>
        </row>
        <row r="57">
          <cell r="H57">
            <v>3</v>
          </cell>
          <cell r="I57" t="str">
            <v>Titulos de Deuda Publica Interna y Externa Emitidos por Entidades Territoriales.</v>
          </cell>
        </row>
        <row r="58">
          <cell r="H58">
            <v>4</v>
          </cell>
          <cell r="I58" t="str">
            <v>Titulos Emitidos Avalados o Garantizados Por Fogafin</v>
          </cell>
        </row>
        <row r="59">
          <cell r="H59">
            <v>5</v>
          </cell>
          <cell r="I59" t="str">
            <v>Titulos Emitidos por Fogacoop con Aval o Garantia de la Nacion</v>
          </cell>
        </row>
        <row r="60">
          <cell r="H60">
            <v>6</v>
          </cell>
          <cell r="I60" t="str">
            <v>Bonos y Titulos Hipotecarios LEY 546 de 1999, Titulos de contenido crediticio Derivados de Titularizacion de Cartera Hipotecaria con Garantia Admisible</v>
          </cell>
        </row>
        <row r="61">
          <cell r="H61">
            <v>7</v>
          </cell>
          <cell r="I61" t="str">
            <v>TITULOS DE RENTA FIJA EMITIDOS POR INSTITUCIONES VIGILADAS POR SUPERBANCARIA</v>
          </cell>
        </row>
        <row r="62">
          <cell r="H62">
            <v>8</v>
          </cell>
          <cell r="I62" t="str">
            <v>TITULOS DE RENTA FIJA DE EMITIDOS POR ENTIDADES NO VIGILADAS POR LA SUPERBANCARIA</v>
          </cell>
        </row>
        <row r="63">
          <cell r="H63">
            <v>9</v>
          </cell>
          <cell r="I63" t="str">
            <v>OPERACIONES DE REPORTO ACTIVAS CON TITULOS DE DEUDA EMITIDOS O GARANTIZADOS POR LA NACION</v>
          </cell>
        </row>
        <row r="64">
          <cell r="H64">
            <v>10</v>
          </cell>
          <cell r="I64" t="str">
            <v>OPERACIONES DE REPORTO PASIVAS POR SOLICITUD DE RETIRO DEL FIDEICOMITENTE</v>
          </cell>
        </row>
        <row r="65">
          <cell r="H65">
            <v>11</v>
          </cell>
          <cell r="I65" t="str">
            <v>FONDOS COMUNES ORDINARIOS, ESPECIALES Y DE VALORES LOCALES</v>
          </cell>
        </row>
        <row r="66">
          <cell r="H66">
            <v>12</v>
          </cell>
          <cell r="I66" t="str">
            <v>CTAS CORRIENTES Y AHORROS</v>
          </cell>
        </row>
        <row r="67">
          <cell r="H67">
            <v>13</v>
          </cell>
          <cell r="I67" t="str">
            <v>BONOS EMITIDOS POR GOBIERNOS EXTRANJEROS  O BANCOS CENTRALES EXTRANJEROS</v>
          </cell>
        </row>
        <row r="68">
          <cell r="H68">
            <v>14</v>
          </cell>
          <cell r="I68" t="str">
            <v>BONOS EMITIDOS POR BANCOS COMERCIALES O DE INVERSION EXTRANJERO</v>
          </cell>
        </row>
        <row r="69">
          <cell r="H69">
            <v>15</v>
          </cell>
          <cell r="I69" t="str">
            <v>BONOS EMITIDOS POR ORGANISMOS MULTILATERALES DE CREDITO</v>
          </cell>
        </row>
        <row r="70">
          <cell r="H70">
            <v>16</v>
          </cell>
          <cell r="I70" t="str">
            <v>FONDOS MUTUOS DE INVERSION INTERNACIONALES QUE INVIERTAN EN TITULOS DE RENTA FIJA</v>
          </cell>
        </row>
      </sheetData>
      <sheetData sheetId="25"/>
      <sheetData sheetId="26"/>
      <sheetData sheetId="27"/>
      <sheetData sheetId="28"/>
      <sheetData sheetId="2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ntabilidad"/>
      <sheetName val="Datos"/>
    </sheetNames>
    <sheetDataSet>
      <sheetData sheetId="0"/>
      <sheetData sheetId="1" refreshError="1">
        <row r="23">
          <cell r="C23">
            <v>370893750482.19</v>
          </cell>
          <cell r="F23">
            <v>354845491421.04004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ntabilidad"/>
      <sheetName val="Datos"/>
    </sheetNames>
    <sheetDataSet>
      <sheetData sheetId="0"/>
      <sheetData sheetId="1">
        <row r="23">
          <cell r="C23">
            <v>370893750482.19</v>
          </cell>
          <cell r="F23">
            <v>354845491421.04004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ntabilidad"/>
      <sheetName val="Datos"/>
    </sheetNames>
    <sheetDataSet>
      <sheetData sheetId="0"/>
      <sheetData sheetId="1" refreshError="1">
        <row r="23">
          <cell r="C23">
            <v>370893750482.19</v>
          </cell>
          <cell r="F23">
            <v>354845491421.04004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ntabilidad"/>
      <sheetName val="Datos"/>
    </sheetNames>
    <sheetDataSet>
      <sheetData sheetId="0"/>
      <sheetData sheetId="1" refreshError="1">
        <row r="6">
          <cell r="C6">
            <v>61208286657.159996</v>
          </cell>
          <cell r="F6">
            <v>62376273919.650002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ntabilidad"/>
      <sheetName val="Datos"/>
    </sheetNames>
    <sheetDataSet>
      <sheetData sheetId="0"/>
      <sheetData sheetId="1">
        <row r="6">
          <cell r="C6">
            <v>61208286657.159996</v>
          </cell>
          <cell r="F6">
            <v>62376273919.650002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ntabilidad"/>
      <sheetName val="Datos"/>
    </sheetNames>
    <sheetDataSet>
      <sheetData sheetId="0"/>
      <sheetData sheetId="1" refreshError="1">
        <row r="6">
          <cell r="C6">
            <v>61208286657.159996</v>
          </cell>
          <cell r="F6">
            <v>62376273919.650002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,4"/>
      <sheetName val="1,5"/>
      <sheetName val="1.6"/>
      <sheetName val="1.6.1"/>
      <sheetName val="1.6.2"/>
      <sheetName val="1.6.3"/>
      <sheetName val="1.6.4"/>
      <sheetName val="1.6.5"/>
      <sheetName val="1.6.6"/>
      <sheetName val="2.1.1"/>
      <sheetName val="2,1,1"/>
      <sheetName val="2,1,2"/>
      <sheetName val="2.1.3"/>
      <sheetName val="2.1.3.1"/>
      <sheetName val="2.1.3.2"/>
      <sheetName val="2.1.3.3"/>
      <sheetName val="2.1.3.4"/>
      <sheetName val="2.1.3.5"/>
      <sheetName val="2.1.3.6"/>
      <sheetName val="2.1.3.7"/>
      <sheetName val="2.1.3.8"/>
      <sheetName val="2.1.3.9"/>
      <sheetName val="2.1.3.10"/>
      <sheetName val="2.1.3.11"/>
      <sheetName val="2.1.3.12"/>
      <sheetName val="2.1.3.13"/>
      <sheetName val="2.1.3.14"/>
      <sheetName val="2.1.3.15"/>
      <sheetName val="2.1.3.16"/>
      <sheetName val="2.1.3.17"/>
      <sheetName val="2.1.3.18"/>
      <sheetName val="2.1.3.19"/>
      <sheetName val="2.1.3.20"/>
      <sheetName val="3,3"/>
      <sheetName val="3,4"/>
      <sheetName val="3.5"/>
      <sheetName val="3.5.1"/>
      <sheetName val="3.5.2"/>
      <sheetName val="3.5.3"/>
      <sheetName val="3.5.4"/>
      <sheetName val="3.5.5"/>
      <sheetName val="3.5.6"/>
      <sheetName val="BASEGRAF"/>
      <sheetName val="RANGSO"/>
      <sheetName val="GRAFICOS 1,2, 3"/>
      <sheetName val="GRAFICAS WORD"/>
      <sheetName val="BASEEVOLUCION"/>
      <sheetName val="CALIFICA cesantias"/>
      <sheetName val="CALIFICA PO"/>
      <sheetName val="1_6"/>
      <sheetName val="1_6_1"/>
      <sheetName val="1_6_2"/>
      <sheetName val="1_6_3"/>
      <sheetName val="1_6_4"/>
      <sheetName val="1_6_5"/>
      <sheetName val="1_6_6"/>
      <sheetName val="2_1_1"/>
      <sheetName val="2_1_3"/>
      <sheetName val="2_1_3_1"/>
      <sheetName val="2_1_3_2"/>
      <sheetName val="2_1_3_3"/>
      <sheetName val="2_1_3_4"/>
      <sheetName val="2_1_3_5"/>
      <sheetName val="2_1_3_6"/>
      <sheetName val="2_1_3_7"/>
      <sheetName val="2_1_3_8"/>
      <sheetName val="2_1_3_9"/>
      <sheetName val="2_1_3_10"/>
      <sheetName val="2_1_3_11"/>
      <sheetName val="2_1_3_12"/>
      <sheetName val="2_1_3_13"/>
      <sheetName val="2_1_3_14"/>
      <sheetName val="2_1_3_15"/>
      <sheetName val="2_1_3_16"/>
      <sheetName val="2_1_3_17"/>
      <sheetName val="2_1_3_18"/>
      <sheetName val="2_1_3_19"/>
      <sheetName val="2_1_3_20"/>
      <sheetName val="3_5"/>
      <sheetName val="3_5_1"/>
      <sheetName val="3_5_2"/>
      <sheetName val="3_5_3"/>
      <sheetName val="3_5_4"/>
      <sheetName val="3_5_5"/>
      <sheetName val="3_5_6"/>
      <sheetName val="GRAFICOS_1,2,_3"/>
      <sheetName val="GRAFICAS_WORD"/>
      <sheetName val="CALIFICA_cesantias"/>
      <sheetName val="CALIFICA_P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>
        <row r="6">
          <cell r="L6" t="str">
            <v>COLFONDOS          $2.625.839</v>
          </cell>
          <cell r="M6" t="str">
            <v xml:space="preserve">            HORIZONTE              $3.168.163</v>
          </cell>
          <cell r="N6" t="str">
            <v xml:space="preserve">            PORVENIR                   $4.658.747</v>
          </cell>
          <cell r="O6" t="str">
            <v xml:space="preserve">     PROTECCION              $3.927.393 </v>
          </cell>
          <cell r="P6" t="str">
            <v xml:space="preserve">       SANTANDER                 $2.206.450</v>
          </cell>
          <cell r="Q6" t="str">
            <v xml:space="preserve">        SKANDIA  $507.746</v>
          </cell>
          <cell r="R6" t="str">
            <v xml:space="preserve">            SISTEMA              $17.094.338</v>
          </cell>
        </row>
        <row r="7">
          <cell r="K7" t="str">
            <v>POSICIÓN NETA EN DERIVADOS</v>
          </cell>
          <cell r="L7">
            <v>-1.2662050400537852E-3</v>
          </cell>
          <cell r="M7">
            <v>9.7345941593486899E-4</v>
          </cell>
          <cell r="N7">
            <v>9.805512832505572E-4</v>
          </cell>
          <cell r="O7">
            <v>3.5509115115381438E-3</v>
          </cell>
          <cell r="P7">
            <v>1.0254247954450326E-3</v>
          </cell>
          <cell r="Q7">
            <v>6.7197806507975442E-3</v>
          </cell>
          <cell r="R7">
            <v>1.4009129871288991E-3</v>
          </cell>
        </row>
        <row r="8">
          <cell r="K8" t="str">
            <v>DEPÓSITOS A LA VISTA</v>
          </cell>
          <cell r="L8">
            <v>4.4144350773629265E-4</v>
          </cell>
          <cell r="M8">
            <v>1.9083283932796159E-2</v>
          </cell>
          <cell r="N8">
            <v>1.4252978846859537E-2</v>
          </cell>
          <cell r="O8">
            <v>2.6097873518211522E-3</v>
          </cell>
          <cell r="P8">
            <v>4.0528138656930855E-3</v>
          </cell>
          <cell r="Q8">
            <v>1.4173465817334447E-3</v>
          </cell>
          <cell r="R8">
            <v>8.653787941164226E-3</v>
          </cell>
        </row>
        <row r="9">
          <cell r="K9" t="str">
            <v>INVERSIONES RENTA VARIABLE</v>
          </cell>
          <cell r="L9">
            <v>7.9566747572463375E-2</v>
          </cell>
          <cell r="M9">
            <v>4.5506459025605239E-2</v>
          </cell>
          <cell r="N9">
            <v>7.1968479684215145E-2</v>
          </cell>
          <cell r="O9">
            <v>9.2376400351012619E-2</v>
          </cell>
          <cell r="P9">
            <v>0.10447656060651198</v>
          </cell>
          <cell r="Q9">
            <v>6.2545057012855843E-2</v>
          </cell>
          <cell r="R9">
            <v>7.6836087101567002E-2</v>
          </cell>
        </row>
        <row r="10">
          <cell r="K10" t="str">
            <v>INVERSIONES RENTA FIJA</v>
          </cell>
          <cell r="L10">
            <v>0.92125801395985418</v>
          </cell>
          <cell r="M10">
            <v>0.93443679762566367</v>
          </cell>
          <cell r="N10">
            <v>0.91279799018567476</v>
          </cell>
          <cell r="O10">
            <v>0.90146290078562807</v>
          </cell>
          <cell r="P10">
            <v>0.89044520073235001</v>
          </cell>
          <cell r="Q10">
            <v>0.92931781575461303</v>
          </cell>
          <cell r="R10">
            <v>0.91310921197013983</v>
          </cell>
        </row>
        <row r="22">
          <cell r="T22" t="str">
            <v/>
          </cell>
          <cell r="U22" t="str">
            <v>COLFONDOS          $2.625.839</v>
          </cell>
          <cell r="V22" t="str">
            <v xml:space="preserve">            HORIZONTE              $3.168.163</v>
          </cell>
          <cell r="W22" t="str">
            <v xml:space="preserve">            PORVENIR                   $4.658.747</v>
          </cell>
          <cell r="X22" t="str">
            <v xml:space="preserve">     PROTECCION              $3.927.393 </v>
          </cell>
          <cell r="Y22" t="str">
            <v xml:space="preserve">       SANTANDER                 $2.206.450</v>
          </cell>
          <cell r="Z22" t="str">
            <v xml:space="preserve">        SKANDIA  $507.746</v>
          </cell>
          <cell r="AA22" t="str">
            <v xml:space="preserve">            SISTEMA              $17.094.338</v>
          </cell>
        </row>
        <row r="23">
          <cell r="T23" t="str">
            <v>OTROS CON PARTICIPACION INFERIOR AL 1% EN EL SISTEMA (1)</v>
          </cell>
          <cell r="U23">
            <v>-1.2662050400537852E-3</v>
          </cell>
          <cell r="V23">
            <v>9.7345941593486899E-4</v>
          </cell>
          <cell r="W23">
            <v>7.5814333142323227E-3</v>
          </cell>
          <cell r="X23">
            <v>4.0060876878105075E-3</v>
          </cell>
          <cell r="Y23">
            <v>1.0254247954450326E-3</v>
          </cell>
          <cell r="Z23">
            <v>1.6938728915017263E-2</v>
          </cell>
          <cell r="AA23">
            <v>3.6079663966421685E-3</v>
          </cell>
        </row>
        <row r="24">
          <cell r="T24" t="str">
            <v>INVERSIONES EN EL EXTERIOR</v>
          </cell>
          <cell r="U24">
            <v>4.9989312022165583E-2</v>
          </cell>
          <cell r="V24">
            <v>5.4060703598116142E-2</v>
          </cell>
          <cell r="W24">
            <v>4.964210558516223E-4</v>
          </cell>
          <cell r="X24">
            <v>2.8401474943180037E-2</v>
          </cell>
          <cell r="Y24">
            <v>9.6546863842644867E-2</v>
          </cell>
          <cell r="Z24">
            <v>9.1808636772122199E-2</v>
          </cell>
          <cell r="AA24">
            <v>3.9547291579170744E-2</v>
          </cell>
        </row>
        <row r="25">
          <cell r="T25" t="str">
            <v>ENTIDADES TERRITOR. Y SUS DESCENTRALIZADAS</v>
          </cell>
          <cell r="U25">
            <v>7.6845518151346534E-2</v>
          </cell>
          <cell r="V25">
            <v>6.4262809546600755E-2</v>
          </cell>
          <cell r="W25">
            <v>6.8640191433854483E-3</v>
          </cell>
          <cell r="X25">
            <v>2.1153193962967546E-3</v>
          </cell>
          <cell r="Y25">
            <v>2.6900126917909561E-2</v>
          </cell>
          <cell r="Z25">
            <v>2.839905036544868E-3</v>
          </cell>
          <cell r="AA25">
            <v>2.9627365968270859E-2</v>
          </cell>
        </row>
        <row r="26">
          <cell r="T26" t="str">
            <v>FOGAFIN</v>
          </cell>
          <cell r="U26">
            <v>7.6662212310960418E-2</v>
          </cell>
          <cell r="V26">
            <v>7.65112642165892E-2</v>
          </cell>
          <cell r="W26">
            <v>4.1699299700294701E-3</v>
          </cell>
          <cell r="X26">
            <v>5.5550246313585232E-2</v>
          </cell>
          <cell r="Y26">
            <v>8.1149502961258779E-2</v>
          </cell>
          <cell r="Z26">
            <v>5.6108664480476841E-2</v>
          </cell>
          <cell r="AA26">
            <v>5.1996069955925164E-2</v>
          </cell>
        </row>
        <row r="27">
          <cell r="T27" t="str">
            <v>INSTITUCIONES NO VIGILADAS POR LA SUPERBANCARIA</v>
          </cell>
          <cell r="U27">
            <v>0.17392569914767955</v>
          </cell>
          <cell r="V27">
            <v>0.15695533380027415</v>
          </cell>
          <cell r="W27">
            <v>0.24826170145020313</v>
          </cell>
          <cell r="X27">
            <v>0.19739363893479989</v>
          </cell>
          <cell r="Y27">
            <v>0.1683578894107888</v>
          </cell>
          <cell r="Z27">
            <v>9.0029708211111864E-2</v>
          </cell>
          <cell r="AA27">
            <v>0.1932205454436188</v>
          </cell>
        </row>
        <row r="28">
          <cell r="T28" t="str">
            <v>INSTITUCIONES FINANCIERAS</v>
          </cell>
          <cell r="U28">
            <v>0.2131992625444864</v>
          </cell>
          <cell r="V28">
            <v>0.2215337503477755</v>
          </cell>
          <cell r="W28">
            <v>0.24900340424170078</v>
          </cell>
          <cell r="X28">
            <v>0.22679316778578268</v>
          </cell>
          <cell r="Y28">
            <v>0.16749740619185485</v>
          </cell>
          <cell r="Z28">
            <v>0.256703139870606</v>
          </cell>
          <cell r="AA28">
            <v>0.22301807343977614</v>
          </cell>
        </row>
        <row r="29">
          <cell r="T29" t="str">
            <v>NACION - DEUDA PUBLICA EXTERNA</v>
          </cell>
          <cell r="U29">
            <v>0.14732036508853238</v>
          </cell>
          <cell r="V29">
            <v>0.19964105498657375</v>
          </cell>
          <cell r="W29">
            <v>0.31931241168445906</v>
          </cell>
          <cell r="X29">
            <v>0.25365579493469664</v>
          </cell>
          <cell r="Y29">
            <v>2.8155479359223388E-2</v>
          </cell>
          <cell r="Z29">
            <v>0.19596703668813764</v>
          </cell>
          <cell r="AA29">
            <v>0.21438453589821116</v>
          </cell>
        </row>
        <row r="30">
          <cell r="T30" t="str">
            <v>NACION - DEUDA PUBLICA INTERNA</v>
          </cell>
          <cell r="U30">
            <v>0.26332383577488311</v>
          </cell>
          <cell r="V30">
            <v>0.22606162408813565</v>
          </cell>
          <cell r="W30">
            <v>0.16431067914013817</v>
          </cell>
          <cell r="X30">
            <v>0.23208427000384832</v>
          </cell>
          <cell r="Y30">
            <v>0.43036730652087479</v>
          </cell>
          <cell r="Z30">
            <v>0.28960418002598332</v>
          </cell>
          <cell r="AA30">
            <v>0.24459815131838483</v>
          </cell>
        </row>
        <row r="72">
          <cell r="AA72" t="str">
            <v>COLFONDOS CLASS $230.408</v>
          </cell>
          <cell r="AB72" t="str">
            <v>COLSEGUROS $14.511</v>
          </cell>
          <cell r="AC72" t="str">
            <v>FID ALIAN ABIERTO VISION $27.462</v>
          </cell>
          <cell r="AD72" t="str">
            <v>FID ALIAN DELIMA $6.631</v>
          </cell>
          <cell r="AE72" t="str">
            <v>FIDCENTRAL PENSANITAS $ 3</v>
          </cell>
          <cell r="AF72" t="str">
            <v>FIDCOLOM. RENTAPENSION $ 43.444</v>
          </cell>
          <cell r="AG72" t="str">
            <v>FIDUCOR FIDUPENSIONES $2.599</v>
          </cell>
          <cell r="AH72" t="str">
            <v>FIDUCOR MULTIPENSIONES $1.816</v>
          </cell>
          <cell r="AI72" t="str">
            <v>FIDUDAV. DAFUTURO $359.664</v>
          </cell>
          <cell r="AJ72" t="str">
            <v>FIDPOPU. PLAN FUTURO $33.039</v>
          </cell>
          <cell r="AK72" t="str">
            <v xml:space="preserve"> FIDPOPU. MULTIOPCION $16.548</v>
          </cell>
          <cell r="AL72" t="str">
            <v>HELM T. CREDIVALOR $2.028</v>
          </cell>
          <cell r="AM72" t="str">
            <v>HORIZONTE $101.696</v>
          </cell>
          <cell r="AN72" t="str">
            <v>HORIZ. PLUS $48.670</v>
          </cell>
          <cell r="AO72" t="str">
            <v>HORIZ. PREMIUM $59.501</v>
          </cell>
          <cell r="AP72" t="str">
            <v>PORVENIR GLOBAL $58.273</v>
          </cell>
          <cell r="AQ72" t="str">
            <v>PORVENIR$ 365.003</v>
          </cell>
          <cell r="AR72" t="str">
            <v>PROTECCION $567.422</v>
          </cell>
          <cell r="AS72" t="str">
            <v>PROTECC. SMURFIT $24.455</v>
          </cell>
          <cell r="AT72" t="str">
            <v>SANTANDER $60.553</v>
          </cell>
          <cell r="AU72" t="str">
            <v>SKANDIA MULTIFUND $1.184.850</v>
          </cell>
          <cell r="AV72" t="str">
            <v>SISTEMA $ 3.208.576</v>
          </cell>
        </row>
        <row r="73">
          <cell r="Z73" t="str">
            <v>POSICIÓN NETA EN DERIVADOS</v>
          </cell>
          <cell r="AA73">
            <v>8.330325163777068E-4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1.0255464325940496E-3</v>
          </cell>
          <cell r="AN73">
            <v>1.2857377906135849E-3</v>
          </cell>
          <cell r="AO73">
            <v>0</v>
          </cell>
          <cell r="AP73">
            <v>0</v>
          </cell>
          <cell r="AQ73">
            <v>4.7588736165832448E-3</v>
          </cell>
          <cell r="AR73">
            <v>2.6813820147141313E-3</v>
          </cell>
          <cell r="AS73">
            <v>0</v>
          </cell>
          <cell r="AT73">
            <v>0</v>
          </cell>
          <cell r="AU73">
            <v>1.2056345460501534E-3</v>
          </cell>
          <cell r="AV73">
            <v>1.5725928765761826E-3</v>
          </cell>
        </row>
        <row r="74">
          <cell r="Z74" t="str">
            <v>DEPÓSITOS A LA VISTA</v>
          </cell>
          <cell r="AA74">
            <v>6.0696626832237709E-3</v>
          </cell>
          <cell r="AB74">
            <v>1.7983240293028745E-2</v>
          </cell>
          <cell r="AC74">
            <v>9.1652108469281682E-3</v>
          </cell>
          <cell r="AD74">
            <v>0</v>
          </cell>
          <cell r="AE74">
            <v>0.27191017111391286</v>
          </cell>
          <cell r="AF74">
            <v>0.17529524107683592</v>
          </cell>
          <cell r="AG74">
            <v>6.4566370300209279E-3</v>
          </cell>
          <cell r="AH74">
            <v>2.910282077064398E-3</v>
          </cell>
          <cell r="AI74">
            <v>1.1245068858990574E-2</v>
          </cell>
          <cell r="AJ74">
            <v>6.5764319743956509E-2</v>
          </cell>
          <cell r="AK74">
            <v>0.15129809243516523</v>
          </cell>
          <cell r="AL74">
            <v>6.9204567964310862E-2</v>
          </cell>
          <cell r="AM74">
            <v>4.9766022897172323E-2</v>
          </cell>
          <cell r="AN74">
            <v>2.5637005246427341E-2</v>
          </cell>
          <cell r="AO74">
            <v>3.5549390169635521E-2</v>
          </cell>
          <cell r="AP74">
            <v>2.5626191502453155E-2</v>
          </cell>
          <cell r="AQ74">
            <v>4.3479531931932006E-2</v>
          </cell>
          <cell r="AR74">
            <v>1.4155364458471396E-2</v>
          </cell>
          <cell r="AS74">
            <v>2.2383711709518098E-3</v>
          </cell>
          <cell r="AT74">
            <v>3.2252510522055626E-2</v>
          </cell>
          <cell r="AU74">
            <v>4.7596902815186526E-2</v>
          </cell>
          <cell r="AV74">
            <v>3.4480453610158363E-2</v>
          </cell>
        </row>
        <row r="75">
          <cell r="Z75" t="str">
            <v>INVERSIONES RENTA VARIABLE</v>
          </cell>
          <cell r="AA75">
            <v>0.20173845686653649</v>
          </cell>
          <cell r="AB75">
            <v>0.553663759754499</v>
          </cell>
          <cell r="AC75">
            <v>0.15693100214203712</v>
          </cell>
          <cell r="AD75">
            <v>0.19854825967822459</v>
          </cell>
          <cell r="AE75">
            <v>0.48070239266462567</v>
          </cell>
          <cell r="AF75">
            <v>3.6622899765373389E-4</v>
          </cell>
          <cell r="AG75">
            <v>0.22688067349913268</v>
          </cell>
          <cell r="AH75">
            <v>0.72275356551832115</v>
          </cell>
          <cell r="AI75">
            <v>0.13557064760135032</v>
          </cell>
          <cell r="AJ75">
            <v>9.5623471425370816E-7</v>
          </cell>
          <cell r="AK75">
            <v>0.54627854287024247</v>
          </cell>
          <cell r="AL75">
            <v>0</v>
          </cell>
          <cell r="AM75">
            <v>9.0159193262967525E-3</v>
          </cell>
          <cell r="AN75">
            <v>3.2255626427536966E-3</v>
          </cell>
          <cell r="AO75">
            <v>0.2510822086037125</v>
          </cell>
          <cell r="AP75">
            <v>0.97437380849754684</v>
          </cell>
          <cell r="AQ75">
            <v>3.6614850492526461E-2</v>
          </cell>
          <cell r="AR75">
            <v>0.30129106859199867</v>
          </cell>
          <cell r="AS75">
            <v>0.20658917112972913</v>
          </cell>
          <cell r="AT75">
            <v>0.47532531877729578</v>
          </cell>
          <cell r="AU75">
            <v>0.4861323107935816</v>
          </cell>
          <cell r="AV75">
            <v>0.30755291903125781</v>
          </cell>
        </row>
        <row r="76">
          <cell r="Z76" t="str">
            <v>INVERSIONES RENTA FIJA</v>
          </cell>
          <cell r="AA76">
            <v>0.79135884793386191</v>
          </cell>
          <cell r="AB76">
            <v>0.42835299995247234</v>
          </cell>
          <cell r="AC76">
            <v>0.83390378701103485</v>
          </cell>
          <cell r="AD76">
            <v>0.80145174032177535</v>
          </cell>
          <cell r="AE76">
            <v>0.24738743622146145</v>
          </cell>
          <cell r="AF76">
            <v>0.82433852992551027</v>
          </cell>
          <cell r="AG76">
            <v>0.76666268947084637</v>
          </cell>
          <cell r="AH76">
            <v>0.27433615240461445</v>
          </cell>
          <cell r="AI76">
            <v>0.85318428353965903</v>
          </cell>
          <cell r="AJ76">
            <v>0.93423472402132923</v>
          </cell>
          <cell r="AK76">
            <v>0.30242336469459236</v>
          </cell>
          <cell r="AL76">
            <v>0.93079543203568915</v>
          </cell>
          <cell r="AM76">
            <v>0.94019251134393689</v>
          </cell>
          <cell r="AN76">
            <v>0.96985169432020546</v>
          </cell>
          <cell r="AO76">
            <v>0.71336840122665202</v>
          </cell>
          <cell r="AP76">
            <v>0</v>
          </cell>
          <cell r="AQ76">
            <v>0.91514674395895823</v>
          </cell>
          <cell r="AR76">
            <v>0.68187218493481583</v>
          </cell>
          <cell r="AS76">
            <v>0.7911724576993191</v>
          </cell>
          <cell r="AT76">
            <v>0.49242217070064859</v>
          </cell>
          <cell r="AU76">
            <v>0.46506515184518155</v>
          </cell>
          <cell r="AV76">
            <v>0.65639403448200762</v>
          </cell>
        </row>
        <row r="89">
          <cell r="AX89" t="str">
            <v/>
          </cell>
          <cell r="AY89" t="str">
            <v>COLFONDOS CLASS $230.408</v>
          </cell>
          <cell r="AZ89" t="str">
            <v>COLSEGUROS $14.511</v>
          </cell>
          <cell r="BA89" t="str">
            <v>FID ALIAN ABIERTO VISION $27.462</v>
          </cell>
          <cell r="BB89" t="str">
            <v>FID ALIAN DELIMA $6.631</v>
          </cell>
          <cell r="BC89" t="str">
            <v>FIDCENTRAL PENSANITAS $ 3</v>
          </cell>
          <cell r="BD89" t="str">
            <v>FIDCOLOM. RENTAPENSION $ 43.444</v>
          </cell>
          <cell r="BE89" t="str">
            <v>FIDUCOR FIDUPENSIONES $2.599</v>
          </cell>
          <cell r="BF89" t="str">
            <v>FIDUCOR MULTIPENSIONES $1.816</v>
          </cell>
          <cell r="BG89" t="str">
            <v>FIDUDAV. DAFUTURO $359.664</v>
          </cell>
          <cell r="BH89" t="str">
            <v>FIDPOPU. PLAN FUTURO $33.039</v>
          </cell>
          <cell r="BI89" t="str">
            <v xml:space="preserve"> FIDPOPU. MULTIOPCION $16.548</v>
          </cell>
          <cell r="BJ89" t="str">
            <v>HELM T. CREDIVALOR $2.028</v>
          </cell>
          <cell r="BK89" t="str">
            <v>HORIZONTE $101.696</v>
          </cell>
          <cell r="BL89" t="str">
            <v>HORIZ. PLUS $48.670</v>
          </cell>
          <cell r="BM89" t="str">
            <v>HORIZ. PREMIUM $59.501</v>
          </cell>
          <cell r="BN89" t="str">
            <v>PORVENIR GLOBAL $58.273</v>
          </cell>
          <cell r="BO89" t="str">
            <v>PORVENIR$ 365.003</v>
          </cell>
          <cell r="BP89" t="str">
            <v>PROTECCION $567.422</v>
          </cell>
          <cell r="BQ89" t="str">
            <v>PROTECC. SMURFIT $24.455</v>
          </cell>
          <cell r="BR89" t="str">
            <v>SANTANDER $60.553</v>
          </cell>
          <cell r="BS89" t="str">
            <v>SKANDIA MULTIFUND $1.184.850</v>
          </cell>
          <cell r="BT89" t="str">
            <v>SISTEMA $ 3.208.576</v>
          </cell>
        </row>
        <row r="90">
          <cell r="AX90" t="str">
            <v>OTROS CON PARTICIPACION INFERIOR AL 1,5% (1)</v>
          </cell>
          <cell r="AY90">
            <v>4.021707638025046E-2</v>
          </cell>
          <cell r="AZ90">
            <v>0</v>
          </cell>
          <cell r="BA90">
            <v>9.0456251007193589E-4</v>
          </cell>
          <cell r="BB90">
            <v>0</v>
          </cell>
          <cell r="BC90">
            <v>0</v>
          </cell>
          <cell r="BD90">
            <v>0.28535767018833169</v>
          </cell>
          <cell r="BE90">
            <v>0</v>
          </cell>
          <cell r="BF90">
            <v>0</v>
          </cell>
          <cell r="BG90">
            <v>8.5072036635560969E-3</v>
          </cell>
          <cell r="BH90">
            <v>7.263691305494098E-2</v>
          </cell>
          <cell r="BI90">
            <v>2.4514276619734925E-2</v>
          </cell>
          <cell r="BJ90">
            <v>0</v>
          </cell>
          <cell r="BK90">
            <v>2.3818338418628904E-2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1.9638247927635105E-2</v>
          </cell>
          <cell r="BQ90">
            <v>4.8102292569817948E-2</v>
          </cell>
          <cell r="BR90">
            <v>3.9105274999429153E-2</v>
          </cell>
          <cell r="BS90">
            <v>0</v>
          </cell>
          <cell r="BT90">
            <v>1.3919910382571316E-2</v>
          </cell>
        </row>
        <row r="91">
          <cell r="AX91" t="str">
            <v>INSTITUCIONES NO VIGILADAS POR LA SUPERBANCARIA</v>
          </cell>
          <cell r="AY91">
            <v>0.15793643051289885</v>
          </cell>
          <cell r="AZ91">
            <v>0.12093043239964985</v>
          </cell>
          <cell r="BA91">
            <v>4.0497018221310639E-2</v>
          </cell>
          <cell r="BB91">
            <v>1.7453555334062978E-2</v>
          </cell>
          <cell r="BC91">
            <v>0</v>
          </cell>
          <cell r="BD91">
            <v>2.8797573895322615E-2</v>
          </cell>
          <cell r="BE91">
            <v>0.28813900183624974</v>
          </cell>
          <cell r="BF91">
            <v>0.17573393207488497</v>
          </cell>
          <cell r="BG91">
            <v>0.22800505413812794</v>
          </cell>
          <cell r="BH91">
            <v>0.12949547946310558</v>
          </cell>
          <cell r="BI91">
            <v>5.0334390476054321E-2</v>
          </cell>
          <cell r="BJ91">
            <v>0</v>
          </cell>
          <cell r="BK91">
            <v>6.340982282727943E-2</v>
          </cell>
          <cell r="BL91">
            <v>0.13154301981965547</v>
          </cell>
          <cell r="BM91">
            <v>2.6384220169772877E-3</v>
          </cell>
          <cell r="BN91">
            <v>8.1395341051935365E-3</v>
          </cell>
          <cell r="BO91">
            <v>0.37559722341099977</v>
          </cell>
          <cell r="BP91">
            <v>0.13510404376247295</v>
          </cell>
          <cell r="BQ91">
            <v>0.31983123291783744</v>
          </cell>
          <cell r="BR91">
            <v>4.92401334443235E-2</v>
          </cell>
          <cell r="BS91">
            <v>1.0193961206111891E-2</v>
          </cell>
          <cell r="BT91">
            <v>0.1180980937472166</v>
          </cell>
        </row>
        <row r="92">
          <cell r="AX92" t="str">
            <v>ENTIDADES TERRITORIALES Y SUS DESECETRALIZADAS</v>
          </cell>
          <cell r="AY92">
            <v>0.23900387445174745</v>
          </cell>
          <cell r="AZ92">
            <v>0</v>
          </cell>
          <cell r="BA92">
            <v>8.7432909477012821E-2</v>
          </cell>
          <cell r="BB92">
            <v>1.3721769540055075E-2</v>
          </cell>
          <cell r="BC92">
            <v>0</v>
          </cell>
          <cell r="BD92">
            <v>2.8616327480196997E-2</v>
          </cell>
          <cell r="BE92">
            <v>8.1072676451272335E-2</v>
          </cell>
          <cell r="BF92">
            <v>5.802111861906533E-2</v>
          </cell>
          <cell r="BG92">
            <v>0.10365704279494674</v>
          </cell>
          <cell r="BH92">
            <v>0.11619713159648326</v>
          </cell>
          <cell r="BI92">
            <v>4.5307657789229766E-2</v>
          </cell>
          <cell r="BJ92">
            <v>0</v>
          </cell>
          <cell r="BK92">
            <v>0.14107954163919012</v>
          </cell>
          <cell r="BL92">
            <v>0.35096675779280584</v>
          </cell>
          <cell r="BM92">
            <v>8.7262721634451229E-2</v>
          </cell>
          <cell r="BN92">
            <v>0</v>
          </cell>
          <cell r="BO92">
            <v>0.15374707475460092</v>
          </cell>
          <cell r="BP92">
            <v>0.10315791055493742</v>
          </cell>
          <cell r="BQ92">
            <v>2.1436567068844427E-2</v>
          </cell>
          <cell r="BR92">
            <v>1.1871749806516549E-2</v>
          </cell>
          <cell r="BS92">
            <v>1.1510928043160491E-2</v>
          </cell>
          <cell r="BT92">
            <v>8.3259742627283376E-2</v>
          </cell>
        </row>
        <row r="93">
          <cell r="AX93" t="str">
            <v>INSTITUCIONES FINANCIERAS</v>
          </cell>
          <cell r="AY93">
            <v>0.15155190276625666</v>
          </cell>
          <cell r="AZ93">
            <v>1.7683630316801986E-2</v>
          </cell>
          <cell r="BA93">
            <v>0.29436553428677009</v>
          </cell>
          <cell r="BB93">
            <v>0.57424758551241339</v>
          </cell>
          <cell r="BC93">
            <v>0.75261256377853858</v>
          </cell>
          <cell r="BD93">
            <v>0.47301942674262842</v>
          </cell>
          <cell r="BE93">
            <v>0.58947475605958843</v>
          </cell>
          <cell r="BF93">
            <v>0.11326906537565717</v>
          </cell>
          <cell r="BG93">
            <v>0.11847880354843583</v>
          </cell>
          <cell r="BH93">
            <v>0.45286095957660044</v>
          </cell>
          <cell r="BI93">
            <v>0.21782277924507376</v>
          </cell>
          <cell r="BJ93">
            <v>1</v>
          </cell>
          <cell r="BK93">
            <v>0.2098074116603901</v>
          </cell>
          <cell r="BL93">
            <v>0.13892480009659652</v>
          </cell>
          <cell r="BM93">
            <v>0.17458780049990055</v>
          </cell>
          <cell r="BN93">
            <v>8.2855829598831074E-2</v>
          </cell>
          <cell r="BO93">
            <v>0.15794638899283236</v>
          </cell>
          <cell r="BP93">
            <v>0.18505566747167176</v>
          </cell>
          <cell r="BQ93">
            <v>0.27822522713812137</v>
          </cell>
          <cell r="BR93">
            <v>0.3476654087830135</v>
          </cell>
          <cell r="BS93">
            <v>6.2486370106150178E-2</v>
          </cell>
          <cell r="BT93">
            <v>0.13726567528405403</v>
          </cell>
        </row>
        <row r="94">
          <cell r="AX94" t="str">
            <v>INVERSIONES EN EL EXTERIOR</v>
          </cell>
          <cell r="AY94">
            <v>0.14817441606891782</v>
          </cell>
          <cell r="AZ94">
            <v>0.43303293733107584</v>
          </cell>
          <cell r="BA94">
            <v>0.11008771657226495</v>
          </cell>
          <cell r="BB94">
            <v>0.12612390496721021</v>
          </cell>
          <cell r="BC94">
            <v>0</v>
          </cell>
          <cell r="BD94">
            <v>0</v>
          </cell>
          <cell r="BE94">
            <v>0</v>
          </cell>
          <cell r="BF94">
            <v>0.65297588393039252</v>
          </cell>
          <cell r="BG94">
            <v>0.12766540631516279</v>
          </cell>
          <cell r="BH94">
            <v>9.5623471425370837E-7</v>
          </cell>
          <cell r="BI94">
            <v>0.54627854287024236</v>
          </cell>
          <cell r="BJ94">
            <v>0</v>
          </cell>
          <cell r="BK94">
            <v>1.6410016914273171E-2</v>
          </cell>
          <cell r="BL94">
            <v>8.9229637425370031E-3</v>
          </cell>
          <cell r="BM94">
            <v>0.34133790248054574</v>
          </cell>
          <cell r="BN94">
            <v>0.90900463629597539</v>
          </cell>
          <cell r="BO94">
            <v>3.0899635662872105E-3</v>
          </cell>
          <cell r="BP94">
            <v>0.27311527414738002</v>
          </cell>
          <cell r="BQ94">
            <v>1.1698486753129449E-3</v>
          </cell>
          <cell r="BR94">
            <v>0.32388844670391576</v>
          </cell>
          <cell r="BS94">
            <v>0.52637041832837039</v>
          </cell>
          <cell r="BT94">
            <v>0.30394169723141751</v>
          </cell>
        </row>
        <row r="95">
          <cell r="AX95" t="str">
            <v>NACION - DEUDA PUBLICA  INTERNA</v>
          </cell>
          <cell r="AY95">
            <v>0.18300323496116011</v>
          </cell>
          <cell r="AZ95">
            <v>0.13593329249221334</v>
          </cell>
          <cell r="BA95">
            <v>0.40836817024112781</v>
          </cell>
          <cell r="BB95">
            <v>0.26845318464625822</v>
          </cell>
          <cell r="BC95">
            <v>0.2473874362214615</v>
          </cell>
          <cell r="BD95">
            <v>0.1842090016935202</v>
          </cell>
          <cell r="BE95">
            <v>4.1313565652889572E-2</v>
          </cell>
          <cell r="BF95">
            <v>0</v>
          </cell>
          <cell r="BG95">
            <v>0.41368648953977072</v>
          </cell>
          <cell r="BH95">
            <v>0.22880856007415556</v>
          </cell>
          <cell r="BI95">
            <v>0.1157423529996648</v>
          </cell>
          <cell r="BJ95">
            <v>0</v>
          </cell>
          <cell r="BK95">
            <v>0.32032826159928418</v>
          </cell>
          <cell r="BL95">
            <v>0.36835672075779141</v>
          </cell>
          <cell r="BM95">
            <v>4.6743664358399252E-2</v>
          </cell>
          <cell r="BN95">
            <v>0</v>
          </cell>
          <cell r="BO95">
            <v>7.6776283856607661E-2</v>
          </cell>
          <cell r="BP95">
            <v>0.22764345435550801</v>
          </cell>
          <cell r="BQ95">
            <v>0.25559251609224182</v>
          </cell>
          <cell r="BR95">
            <v>0.22822898626280164</v>
          </cell>
          <cell r="BS95">
            <v>0.19815549091618842</v>
          </cell>
          <cell r="BT95">
            <v>0.21468731637680816</v>
          </cell>
        </row>
        <row r="96">
          <cell r="AX96" t="str">
            <v>NACION - DEUDA PUBLICA  EXTERNA</v>
          </cell>
          <cell r="AY96">
            <v>7.9280032342390949E-2</v>
          </cell>
          <cell r="AZ96">
            <v>0.29241970746025897</v>
          </cell>
          <cell r="BA96">
            <v>5.8344088691441733E-2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0.22412106050836009</v>
          </cell>
          <cell r="BL96">
            <v>0</v>
          </cell>
          <cell r="BM96">
            <v>0.34742948900972592</v>
          </cell>
          <cell r="BN96">
            <v>0</v>
          </cell>
          <cell r="BO96">
            <v>0.22808419180208891</v>
          </cell>
          <cell r="BP96">
            <v>5.3604019765680674E-2</v>
          </cell>
          <cell r="BQ96">
            <v>7.5642315537824037E-2</v>
          </cell>
          <cell r="BR96">
            <v>0</v>
          </cell>
          <cell r="BS96">
            <v>0.19007719685396846</v>
          </cell>
          <cell r="BT96">
            <v>0.12725497147407258</v>
          </cell>
        </row>
        <row r="106">
          <cell r="AX106" t="str">
            <v/>
          </cell>
          <cell r="AY106" t="str">
            <v>COLFONDOS CLASS $182.335</v>
          </cell>
          <cell r="AZ106" t="str">
            <v>COLSEGUROS $6.216</v>
          </cell>
          <cell r="BA106" t="str">
            <v>FID ALIAN ABIERTO VISION $ 22.901</v>
          </cell>
          <cell r="BB106" t="str">
            <v>FID ALIAN DELIMA $5.314</v>
          </cell>
          <cell r="BC106" t="str">
            <v>FIDCENTRAL PENSANITAS $1</v>
          </cell>
          <cell r="BD106" t="str">
            <v>FIDCOLOM. RENTAPENSION $35.812</v>
          </cell>
          <cell r="BE106" t="str">
            <v>FIDUCOR FIDUPENSIONES $1.993</v>
          </cell>
          <cell r="BF106" t="str">
            <v>FIDUCOR MULTIPENSIONES $ 498</v>
          </cell>
          <cell r="BG106" t="str">
            <v>FIDUDAV. DAFUTURO $306.860</v>
          </cell>
          <cell r="BH106" t="str">
            <v>FIDPOPU. PLAN FUTURO $30.866</v>
          </cell>
          <cell r="BI106" t="str">
            <v xml:space="preserve"> FIDPOPU. MULTIOPCION $5.005</v>
          </cell>
          <cell r="BJ106" t="str">
            <v>HELM T. CREDIVALOR $1.888</v>
          </cell>
          <cell r="BK106" t="str">
            <v>HORIZONTE $95.614</v>
          </cell>
          <cell r="BL106" t="str">
            <v>HORIZ. PLUS $47.203</v>
          </cell>
          <cell r="BM106" t="str">
            <v>HORIZ. PREMIUM $42.446</v>
          </cell>
          <cell r="BN106" t="str">
            <v>PORVENIR $334.031</v>
          </cell>
          <cell r="BO106" t="str">
            <v>PROTECCION $386.910</v>
          </cell>
          <cell r="BP106" t="str">
            <v>PROTECC. SMURFIT $19.348</v>
          </cell>
          <cell r="BQ106" t="str">
            <v>SANTANDER $29.818</v>
          </cell>
          <cell r="BR106" t="str">
            <v>SKANDIA MULTIFUND $551.033</v>
          </cell>
        </row>
        <row r="107">
          <cell r="AX107" t="str">
            <v>OTROS CON PARTICIPACION INFERIOR AL 4.5% EN EL SISTEMA (1)</v>
          </cell>
          <cell r="AY107">
            <v>2.8248297583740697E-2</v>
          </cell>
          <cell r="AZ107">
            <v>0</v>
          </cell>
          <cell r="BA107">
            <v>8.8448869594926188E-3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9.196990067622968E-6</v>
          </cell>
          <cell r="BH107">
            <v>2.6481450984055837E-2</v>
          </cell>
          <cell r="BI107">
            <v>0</v>
          </cell>
          <cell r="BJ107">
            <v>0</v>
          </cell>
          <cell r="BK107">
            <v>5.7662887871371131E-4</v>
          </cell>
          <cell r="BL107">
            <v>9.1468381207731805E-4</v>
          </cell>
          <cell r="BM107">
            <v>4.2468317511649159E-2</v>
          </cell>
          <cell r="BN107">
            <v>3.421284372886387E-4</v>
          </cell>
          <cell r="BO107">
            <v>0</v>
          </cell>
          <cell r="BP107">
            <v>0</v>
          </cell>
          <cell r="BQ107">
            <v>0</v>
          </cell>
          <cell r="BR107">
            <v>0.15351351128517171</v>
          </cell>
        </row>
        <row r="108">
          <cell r="AX108" t="str">
            <v>TASA FIJA EN PESOS</v>
          </cell>
          <cell r="AY108">
            <v>5.4561777742868911E-2</v>
          </cell>
          <cell r="AZ108">
            <v>0</v>
          </cell>
          <cell r="BA108">
            <v>0.4002045484508987</v>
          </cell>
          <cell r="BB108">
            <v>0.76855052240985799</v>
          </cell>
          <cell r="BC108">
            <v>0</v>
          </cell>
          <cell r="BD108">
            <v>0.3378101792085183</v>
          </cell>
          <cell r="BE108">
            <v>0.51236672316263876</v>
          </cell>
          <cell r="BF108">
            <v>0</v>
          </cell>
          <cell r="BG108">
            <v>0.10036346833243656</v>
          </cell>
          <cell r="BH108">
            <v>0.33483555953541821</v>
          </cell>
          <cell r="BI108">
            <v>0.27776402272037015</v>
          </cell>
          <cell r="BJ108">
            <v>0.37701906695640491</v>
          </cell>
          <cell r="BK108">
            <v>1.2183122597996721E-2</v>
          </cell>
          <cell r="BL108">
            <v>2.1759002063394147E-2</v>
          </cell>
          <cell r="BM108">
            <v>0</v>
          </cell>
          <cell r="BN108">
            <v>9.3538478410214995E-2</v>
          </cell>
          <cell r="BO108">
            <v>0.1497495961055102</v>
          </cell>
          <cell r="BP108">
            <v>0.12925049693666232</v>
          </cell>
          <cell r="BQ108">
            <v>0.3425411645769284</v>
          </cell>
          <cell r="BR108">
            <v>0.26009086991050101</v>
          </cell>
        </row>
        <row r="109">
          <cell r="AX109" t="str">
            <v>IPC</v>
          </cell>
          <cell r="AY109">
            <v>0.47379450747768448</v>
          </cell>
          <cell r="AZ109">
            <v>0</v>
          </cell>
          <cell r="BA109">
            <v>0.40062141120872075</v>
          </cell>
          <cell r="BB109">
            <v>0.1250421698581263</v>
          </cell>
          <cell r="BC109">
            <v>0</v>
          </cell>
          <cell r="BD109">
            <v>3.7263146616075042E-2</v>
          </cell>
          <cell r="BE109">
            <v>0</v>
          </cell>
          <cell r="BF109">
            <v>0</v>
          </cell>
          <cell r="BG109">
            <v>0.36692411892347093</v>
          </cell>
          <cell r="BH109">
            <v>0.26298809575609344</v>
          </cell>
          <cell r="BI109">
            <v>0.39731164622932164</v>
          </cell>
          <cell r="BJ109">
            <v>0</v>
          </cell>
          <cell r="BK109">
            <v>0.32639557220184795</v>
          </cell>
          <cell r="BL109">
            <v>0.54312146768316349</v>
          </cell>
          <cell r="BM109">
            <v>1.6673399969320934E-2</v>
          </cell>
          <cell r="BN109">
            <v>0.34213695180264059</v>
          </cell>
          <cell r="BO109">
            <v>0.23643454842096381</v>
          </cell>
          <cell r="BP109">
            <v>0.16120047938029602</v>
          </cell>
          <cell r="BQ109">
            <v>6.4127120379718627E-2</v>
          </cell>
          <cell r="BR109">
            <v>7.9409550452834168E-2</v>
          </cell>
        </row>
        <row r="110">
          <cell r="AX110" t="str">
            <v>TASA FIJA EN UVR</v>
          </cell>
          <cell r="AY110">
            <v>1.0612843737497945E-2</v>
          </cell>
          <cell r="AZ110">
            <v>0.31733941984133585</v>
          </cell>
          <cell r="BA110">
            <v>0</v>
          </cell>
          <cell r="BB110">
            <v>0</v>
          </cell>
          <cell r="BC110">
            <v>1</v>
          </cell>
          <cell r="BD110">
            <v>3.4536335707476087E-3</v>
          </cell>
          <cell r="BE110">
            <v>0</v>
          </cell>
          <cell r="BF110">
            <v>0</v>
          </cell>
          <cell r="BG110">
            <v>0.30712868867757953</v>
          </cell>
          <cell r="BH110">
            <v>8.5281150066425726E-2</v>
          </cell>
          <cell r="BI110">
            <v>0.10495228333141016</v>
          </cell>
          <cell r="BJ110">
            <v>0</v>
          </cell>
          <cell r="BK110">
            <v>0.14292657468390021</v>
          </cell>
          <cell r="BL110">
            <v>0.22031159458970917</v>
          </cell>
          <cell r="BM110">
            <v>6.552528017504354E-2</v>
          </cell>
          <cell r="BN110">
            <v>5.7323480766040144E-2</v>
          </cell>
          <cell r="BO110">
            <v>0.12217664414069133</v>
          </cell>
          <cell r="BP110">
            <v>0.19639936032527885</v>
          </cell>
          <cell r="BQ110">
            <v>0.14258811834011353</v>
          </cell>
          <cell r="BR110">
            <v>0.12815997459609058</v>
          </cell>
        </row>
        <row r="111">
          <cell r="AX111" t="str">
            <v>DTF</v>
          </cell>
          <cell r="AY111">
            <v>0.33260042151869146</v>
          </cell>
          <cell r="AZ111">
            <v>0</v>
          </cell>
          <cell r="BA111">
            <v>0.11219742461698044</v>
          </cell>
          <cell r="BB111">
            <v>0.10640730773201565</v>
          </cell>
          <cell r="BC111">
            <v>0</v>
          </cell>
          <cell r="BD111">
            <v>0.62147304060465902</v>
          </cell>
          <cell r="BE111">
            <v>0.48763327683736124</v>
          </cell>
          <cell r="BF111">
            <v>1</v>
          </cell>
          <cell r="BG111">
            <v>0.22557452707644532</v>
          </cell>
          <cell r="BH111">
            <v>0.29041374365800698</v>
          </cell>
          <cell r="BI111">
            <v>0.21997204771889786</v>
          </cell>
          <cell r="BJ111">
            <v>0.62298093304359514</v>
          </cell>
          <cell r="BK111">
            <v>0.1854607240337206</v>
          </cell>
          <cell r="BL111">
            <v>0.11888847457903909</v>
          </cell>
          <cell r="BM111">
            <v>7.5453582563645802E-2</v>
          </cell>
          <cell r="BN111">
            <v>8.8850263389977105E-2</v>
          </cell>
          <cell r="BO111">
            <v>0.36290231061721456</v>
          </cell>
          <cell r="BP111">
            <v>0.40303075884805434</v>
          </cell>
          <cell r="BQ111">
            <v>0.45074359670323944</v>
          </cell>
          <cell r="BR111">
            <v>6.1252638082196446E-3</v>
          </cell>
        </row>
        <row r="112">
          <cell r="AX112" t="str">
            <v>TASA FIJA EN DÓLARES AMERICANOS</v>
          </cell>
          <cell r="AY112">
            <v>0.10018215193951657</v>
          </cell>
          <cell r="AZ112">
            <v>0.68266058015866404</v>
          </cell>
          <cell r="BA112">
            <v>7.8131728763907587E-2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0.33245737760382071</v>
          </cell>
          <cell r="BL112">
            <v>9.5004777272616761E-2</v>
          </cell>
          <cell r="BM112">
            <v>0.79987941978034061</v>
          </cell>
          <cell r="BN112">
            <v>0.41780869719383867</v>
          </cell>
          <cell r="BO112">
            <v>0.12873690071561997</v>
          </cell>
          <cell r="BP112">
            <v>0.11011890450970836</v>
          </cell>
          <cell r="BQ112">
            <v>0</v>
          </cell>
          <cell r="BR112">
            <v>0.3727008299471829</v>
          </cell>
        </row>
        <row r="123">
          <cell r="AX123" t="str">
            <v/>
          </cell>
          <cell r="AY123" t="str">
            <v>COLFONDOS CLASS $230.408</v>
          </cell>
          <cell r="AZ123" t="str">
            <v>COLSEGUROS $14.511</v>
          </cell>
          <cell r="BA123" t="str">
            <v>FID ALIAN ABIERTO VISION $27.462</v>
          </cell>
          <cell r="BB123" t="str">
            <v>FID ALIAN DELIMA $6.631</v>
          </cell>
          <cell r="BC123" t="str">
            <v>FIDCENTRAL PENSANITAS $ 3</v>
          </cell>
          <cell r="BD123" t="str">
            <v>FIDCOLOM. RENTAPENSION $ 43.444</v>
          </cell>
          <cell r="BE123" t="str">
            <v>FIDUCOR FIDUPENSIONES $2.599</v>
          </cell>
          <cell r="BF123" t="str">
            <v>FIDUCOR MULTIPENSIONES $1.816</v>
          </cell>
          <cell r="BG123" t="str">
            <v>FIDUDAV. DAFUTURO $359.664</v>
          </cell>
          <cell r="BH123" t="str">
            <v>FIDPOPU. PLAN FUTURO $33.039</v>
          </cell>
          <cell r="BI123" t="str">
            <v xml:space="preserve"> FIDPOPU. MULTIOPCION $16.548</v>
          </cell>
          <cell r="BJ123" t="str">
            <v>HELM T. CREDIVALOR $2.028</v>
          </cell>
          <cell r="BK123" t="str">
            <v>HORIZONTE $101.696</v>
          </cell>
          <cell r="BL123" t="str">
            <v>HORIZ. PLUS $48.670</v>
          </cell>
          <cell r="BM123" t="str">
            <v>HORIZ. PREMIUM $59.501</v>
          </cell>
          <cell r="BN123" t="str">
            <v>PORVENIR GLOBAL $58.273</v>
          </cell>
          <cell r="BO123" t="str">
            <v>PORVENIR$ 365.003</v>
          </cell>
          <cell r="BP123" t="str">
            <v>PROTECCION $567.422</v>
          </cell>
          <cell r="BQ123" t="str">
            <v>PROTECC. SMURFIT $24.455</v>
          </cell>
          <cell r="BR123" t="str">
            <v>SANTANDER $60.553</v>
          </cell>
          <cell r="BS123" t="str">
            <v>SKANDIA MULTIFUND $1.184.850</v>
          </cell>
          <cell r="BT123" t="str">
            <v>SISTEMA $ 3.208.576</v>
          </cell>
        </row>
        <row r="124">
          <cell r="AX124" t="str">
            <v>UVR</v>
          </cell>
          <cell r="AY124">
            <v>8.3985677934084752E-3</v>
          </cell>
          <cell r="AZ124">
            <v>0.13593329249221334</v>
          </cell>
          <cell r="BA124">
            <v>0</v>
          </cell>
          <cell r="BB124">
            <v>0</v>
          </cell>
          <cell r="BC124">
            <v>0.24738743622146145</v>
          </cell>
          <cell r="BD124">
            <v>2.8469632206114745E-3</v>
          </cell>
          <cell r="BE124">
            <v>0</v>
          </cell>
          <cell r="BF124">
            <v>0</v>
          </cell>
          <cell r="BG124">
            <v>0.26203737020385576</v>
          </cell>
          <cell r="BH124">
            <v>7.967261169652877E-2</v>
          </cell>
          <cell r="BI124">
            <v>3.1740022657465242E-2</v>
          </cell>
          <cell r="BJ124">
            <v>0</v>
          </cell>
          <cell r="BK124">
            <v>0.13437849518984291</v>
          </cell>
          <cell r="BL124">
            <v>0.21366957329121561</v>
          </cell>
          <cell r="BM124">
            <v>4.6743664358399238E-2</v>
          </cell>
          <cell r="BN124">
            <v>0</v>
          </cell>
          <cell r="BO124">
            <v>5.245939677543561E-2</v>
          </cell>
          <cell r="BP124">
            <v>8.3308855288216688E-2</v>
          </cell>
          <cell r="BQ124">
            <v>0.15538576459912504</v>
          </cell>
          <cell r="BR124">
            <v>7.0213550749159664E-2</v>
          </cell>
          <cell r="BS124">
            <v>5.9602738046005514E-2</v>
          </cell>
          <cell r="BT124">
            <v>8.5200529864415078E-2</v>
          </cell>
        </row>
        <row r="125">
          <cell r="AX125" t="str">
            <v>EURO</v>
          </cell>
          <cell r="AY125">
            <v>0</v>
          </cell>
          <cell r="AZ125">
            <v>0</v>
          </cell>
          <cell r="BA125">
            <v>7.375784731205412E-3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1.3500228139737915E-2</v>
          </cell>
          <cell r="BL125">
            <v>0</v>
          </cell>
          <cell r="BM125">
            <v>0.12675714719557163</v>
          </cell>
          <cell r="BN125">
            <v>0</v>
          </cell>
          <cell r="BO125">
            <v>0</v>
          </cell>
          <cell r="BP125">
            <v>5.5205329209303666E-3</v>
          </cell>
          <cell r="BQ125">
            <v>0</v>
          </cell>
          <cell r="BR125">
            <v>8.0759506128335434E-2</v>
          </cell>
          <cell r="BS125">
            <v>0.12825569285186308</v>
          </cell>
          <cell r="BT125">
            <v>5.270378962669961E-2</v>
          </cell>
        </row>
        <row r="126">
          <cell r="AX126" t="str">
            <v>PESOS</v>
          </cell>
          <cell r="AY126">
            <v>0.77411222322666917</v>
          </cell>
          <cell r="AZ126">
            <v>0.13861406271645182</v>
          </cell>
          <cell r="BA126">
            <v>0.82339027210384053</v>
          </cell>
          <cell r="BB126">
            <v>0.87387609503278973</v>
          </cell>
          <cell r="BC126">
            <v>0.75261256377853858</v>
          </cell>
          <cell r="BD126">
            <v>0.99715303677938849</v>
          </cell>
          <cell r="BE126">
            <v>1</v>
          </cell>
          <cell r="BF126">
            <v>0.34702411606960754</v>
          </cell>
          <cell r="BG126">
            <v>0.61029722348098148</v>
          </cell>
          <cell r="BH126">
            <v>0.92032643206875697</v>
          </cell>
          <cell r="BI126">
            <v>0.4219814344722923</v>
          </cell>
          <cell r="BJ126">
            <v>1</v>
          </cell>
          <cell r="BK126">
            <v>0.53663755113172817</v>
          </cell>
          <cell r="BL126">
            <v>0.68526691875988621</v>
          </cell>
          <cell r="BM126">
            <v>9.8297987239205714E-2</v>
          </cell>
          <cell r="BN126">
            <v>9.0995363704024598E-2</v>
          </cell>
          <cell r="BO126">
            <v>0.56209437082360147</v>
          </cell>
          <cell r="BP126">
            <v>0.57410811622817381</v>
          </cell>
          <cell r="BQ126">
            <v>0.75632134240545945</v>
          </cell>
          <cell r="BR126">
            <v>0.60589800254692472</v>
          </cell>
          <cell r="BS126">
            <v>0.22489465542084555</v>
          </cell>
          <cell r="BT126">
            <v>0.45687161301907908</v>
          </cell>
        </row>
        <row r="127">
          <cell r="AX127" t="str">
            <v>DÓLAR AMERICANO</v>
          </cell>
          <cell r="AY127">
            <v>0.21748920897992235</v>
          </cell>
          <cell r="AZ127">
            <v>0.72545264479133487</v>
          </cell>
          <cell r="BA127">
            <v>0.16923394316495416</v>
          </cell>
          <cell r="BB127">
            <v>0.12612390496721021</v>
          </cell>
          <cell r="BC127">
            <v>0</v>
          </cell>
          <cell r="BD127">
            <v>0</v>
          </cell>
          <cell r="BE127">
            <v>0</v>
          </cell>
          <cell r="BF127">
            <v>0.65297588393039252</v>
          </cell>
          <cell r="BG127">
            <v>0.12766540631516279</v>
          </cell>
          <cell r="BH127">
            <v>9.5623471425370816E-7</v>
          </cell>
          <cell r="BI127">
            <v>0.54627854287024236</v>
          </cell>
          <cell r="BJ127">
            <v>0</v>
          </cell>
          <cell r="BK127">
            <v>0.31548372553869092</v>
          </cell>
          <cell r="BL127">
            <v>0.1010635079488981</v>
          </cell>
          <cell r="BM127">
            <v>0.72820120120682341</v>
          </cell>
          <cell r="BN127">
            <v>0.90900463629597539</v>
          </cell>
          <cell r="BO127">
            <v>0.38544623240096298</v>
          </cell>
          <cell r="BP127">
            <v>0.33706249556267931</v>
          </cell>
          <cell r="BQ127">
            <v>8.8292892995415567E-2</v>
          </cell>
          <cell r="BR127">
            <v>0.24312894057558029</v>
          </cell>
          <cell r="BS127">
            <v>0.58724691368128579</v>
          </cell>
          <cell r="BT127">
            <v>0.40522406748980622</v>
          </cell>
        </row>
        <row r="174">
          <cell r="U174" t="str">
            <v>COLFONDOS $365.339</v>
          </cell>
          <cell r="V174" t="str">
            <v>HORIZONTE $616.301</v>
          </cell>
          <cell r="W174" t="str">
            <v>PORVENIR $795.520</v>
          </cell>
          <cell r="X174" t="str">
            <v>PROTECCION $694.477</v>
          </cell>
          <cell r="Y174" t="str">
            <v>SANTANDER $437.174</v>
          </cell>
          <cell r="Z174" t="str">
            <v>SKANDIA $23.723</v>
          </cell>
          <cell r="AA174" t="str">
            <v>SISTEMA $2.932.533</v>
          </cell>
        </row>
        <row r="175">
          <cell r="T175" t="str">
            <v>VARIACIÓN UVR</v>
          </cell>
          <cell r="U175">
            <v>5.3273006878964821E-3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6.6368163758838894E-4</v>
          </cell>
        </row>
        <row r="176">
          <cell r="T176" t="str">
            <v>QAN</v>
          </cell>
          <cell r="U176">
            <v>5.0717178584390607E-2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0.1679682802117351</v>
          </cell>
          <cell r="AA176">
            <v>7.6771949906501739E-3</v>
          </cell>
        </row>
        <row r="177">
          <cell r="T177" t="str">
            <v>TASA FIJA EN EUROS</v>
          </cell>
          <cell r="U177">
            <v>3.8596090063188426E-2</v>
          </cell>
          <cell r="V177">
            <v>0</v>
          </cell>
          <cell r="W177">
            <v>0.15612767964350849</v>
          </cell>
          <cell r="X177">
            <v>0</v>
          </cell>
          <cell r="Y177">
            <v>0</v>
          </cell>
          <cell r="Z177">
            <v>7.7248485939352171E-2</v>
          </cell>
          <cell r="AA177">
            <v>4.7786626575837723E-2</v>
          </cell>
        </row>
        <row r="178">
          <cell r="T178" t="str">
            <v>TASA FIJA EN PESOS</v>
          </cell>
          <cell r="U178">
            <v>6.0996757761787236E-2</v>
          </cell>
          <cell r="V178">
            <v>0</v>
          </cell>
          <cell r="W178">
            <v>0</v>
          </cell>
          <cell r="X178">
            <v>0.23395400841337977</v>
          </cell>
          <cell r="Y178">
            <v>0.34935317228893081</v>
          </cell>
          <cell r="Z178">
            <v>0.22136241005259277</v>
          </cell>
          <cell r="AA178">
            <v>0.11687489204800917</v>
          </cell>
        </row>
        <row r="179">
          <cell r="T179" t="str">
            <v>IPC</v>
          </cell>
          <cell r="U179">
            <v>0.25238981025298857</v>
          </cell>
          <cell r="V179">
            <v>0.2501270940653349</v>
          </cell>
          <cell r="W179">
            <v>0.16407453146785556</v>
          </cell>
          <cell r="X179">
            <v>9.3998592729905614E-2</v>
          </cell>
          <cell r="Y179">
            <v>6.6823398391471403E-2</v>
          </cell>
          <cell r="Z179">
            <v>0.2058094785190123</v>
          </cell>
          <cell r="AA179">
            <v>0.1624062071645806</v>
          </cell>
        </row>
        <row r="180">
          <cell r="T180" t="str">
            <v>DTF</v>
          </cell>
          <cell r="U180">
            <v>0.20151682683959643</v>
          </cell>
          <cell r="V180">
            <v>8.5388450590914447E-2</v>
          </cell>
          <cell r="W180">
            <v>8.7581413448969136E-2</v>
          </cell>
          <cell r="X180">
            <v>0.19596616567898265</v>
          </cell>
          <cell r="Y180">
            <v>0.22092335602514104</v>
          </cell>
          <cell r="Z180">
            <v>4.9192718160459489E-2</v>
          </cell>
          <cell r="AA180">
            <v>0.14654991611083967</v>
          </cell>
        </row>
        <row r="181">
          <cell r="T181" t="str">
            <v>TASA FIJA EN UVR</v>
          </cell>
          <cell r="U181">
            <v>7.5137827139378402E-2</v>
          </cell>
          <cell r="V181">
            <v>0.27347467540862841</v>
          </cell>
          <cell r="W181">
            <v>0.32861451337612302</v>
          </cell>
          <cell r="X181">
            <v>0.19227679268820227</v>
          </cell>
          <cell r="Y181">
            <v>0.24483206158656692</v>
          </cell>
          <cell r="Z181">
            <v>0.11726874633913945</v>
          </cell>
          <cell r="AA181">
            <v>0.23896090381024923</v>
          </cell>
        </row>
        <row r="182">
          <cell r="T182" t="str">
            <v>TASA FIJA EN DÓLARES AMERICANOS</v>
          </cell>
          <cell r="U182">
            <v>0.31531820867077376</v>
          </cell>
          <cell r="V182">
            <v>0.39100977993512231</v>
          </cell>
          <cell r="W182">
            <v>0.26360186206354386</v>
          </cell>
          <cell r="X182">
            <v>0.2838044404895298</v>
          </cell>
          <cell r="Y182">
            <v>0.11806801170788984</v>
          </cell>
          <cell r="Z182">
            <v>0.16114988077770859</v>
          </cell>
          <cell r="AA182">
            <v>0.27908057766224503</v>
          </cell>
        </row>
      </sheetData>
      <sheetData sheetId="43" refreshError="1"/>
      <sheetData sheetId="44" refreshError="1"/>
      <sheetData sheetId="45" refreshError="1"/>
      <sheetData sheetId="46" refreshError="1">
        <row r="22">
          <cell r="A22" t="str">
            <v/>
          </cell>
          <cell r="B22" t="str">
            <v>DIC.31/01 $11,365.880</v>
          </cell>
          <cell r="C22" t="str">
            <v xml:space="preserve">ENE.31/02  $11,618.088 </v>
          </cell>
          <cell r="D22" t="str">
            <v>FEB.28/02   $11,950.941</v>
          </cell>
          <cell r="E22" t="str">
            <v xml:space="preserve">MAR.31/02   $12.197.167 </v>
          </cell>
          <cell r="F22" t="str">
            <v>ABR.30/02   $12.529.500</v>
          </cell>
          <cell r="G22" t="str">
            <v>MAY.31/02   $12.950.001</v>
          </cell>
          <cell r="H22" t="str">
            <v>JUN.30/02   $13.469.122</v>
          </cell>
          <cell r="I22" t="str">
            <v>JUL.31/02   $13.920.745</v>
          </cell>
          <cell r="J22" t="str">
            <v>AGO.31/02   $14.176.260</v>
          </cell>
          <cell r="K22" t="str">
            <v>SEP.30/02 $14.458.590</v>
          </cell>
        </row>
        <row r="23">
          <cell r="A23" t="str">
            <v>NACION - DEUDA PUBLICA INTERNA</v>
          </cell>
          <cell r="B23">
            <v>0.22112878811387698</v>
          </cell>
          <cell r="C23">
            <v>0.20367472094959999</v>
          </cell>
          <cell r="D23">
            <v>0.19327505068099804</v>
          </cell>
          <cell r="E23">
            <v>0.20309726349265098</v>
          </cell>
          <cell r="F23">
            <v>0.22248722700695303</v>
          </cell>
          <cell r="G23">
            <v>0.27812236941661905</v>
          </cell>
          <cell r="H23">
            <v>0.278769444627951</v>
          </cell>
          <cell r="I23">
            <v>0.25244725388609496</v>
          </cell>
          <cell r="J23">
            <v>0.227807357363772</v>
          </cell>
          <cell r="K23">
            <v>0.23052117648763296</v>
          </cell>
        </row>
        <row r="24">
          <cell r="A24" t="str">
            <v>ENTIDADES TERRITOR. Y SUS DESCENTRALIZADAS</v>
          </cell>
          <cell r="B24">
            <v>5.74E-2</v>
          </cell>
          <cell r="C24">
            <v>6.3100000000000003E-2</v>
          </cell>
          <cell r="D24">
            <v>6.1600000000000002E-2</v>
          </cell>
          <cell r="E24">
            <v>5.2600000000000001E-2</v>
          </cell>
          <cell r="F24">
            <v>5.2600000000000001E-2</v>
          </cell>
          <cell r="G24">
            <v>4.6100000000000002E-2</v>
          </cell>
          <cell r="H24">
            <v>4.2900000000000001E-2</v>
          </cell>
          <cell r="I24">
            <v>3.9600000000000003E-2</v>
          </cell>
          <cell r="J24">
            <v>3.5799999999999998E-2</v>
          </cell>
          <cell r="K24">
            <v>3.2399999999999998E-2</v>
          </cell>
        </row>
        <row r="25">
          <cell r="A25" t="str">
            <v>INSTITUCIONES FINANCIERAS</v>
          </cell>
          <cell r="B25">
            <v>0.22494960730266794</v>
          </cell>
          <cell r="C25">
            <v>0.233864980646381</v>
          </cell>
          <cell r="D25">
            <v>0.24428056749713856</v>
          </cell>
          <cell r="E25">
            <v>0.24721299414504433</v>
          </cell>
          <cell r="F25">
            <v>0.25242427752078511</v>
          </cell>
          <cell r="G25">
            <v>0.21938393166721407</v>
          </cell>
          <cell r="H25">
            <v>0.21425577142445276</v>
          </cell>
          <cell r="I25">
            <v>0.21912377654383852</v>
          </cell>
          <cell r="J25">
            <v>0.22371240030759743</v>
          </cell>
          <cell r="K25">
            <v>0.21707773353200435</v>
          </cell>
        </row>
        <row r="26">
          <cell r="A26" t="str">
            <v>NACION - DEUDA PUBLICA EXTERNA</v>
          </cell>
          <cell r="B26">
            <v>0.20815402503809008</v>
          </cell>
          <cell r="C26">
            <v>0.22312496224759923</v>
          </cell>
          <cell r="D26">
            <v>0.23161086315554644</v>
          </cell>
          <cell r="E26">
            <v>0.23054488495253242</v>
          </cell>
          <cell r="F26">
            <v>0.21828931115248418</v>
          </cell>
          <cell r="G26">
            <v>0.15992049124465973</v>
          </cell>
          <cell r="H26">
            <v>0.16841253742447859</v>
          </cell>
          <cell r="I26">
            <v>0.20654804799752238</v>
          </cell>
          <cell r="J26">
            <v>0.22964046471140573</v>
          </cell>
          <cell r="K26">
            <v>0.22950398561813856</v>
          </cell>
        </row>
        <row r="27">
          <cell r="A27" t="str">
            <v>INSTITUCIONES NO VIGILADAS POR LA SUPERBANCARIA</v>
          </cell>
          <cell r="B27">
            <v>0.17892152756777277</v>
          </cell>
          <cell r="C27">
            <v>0.17207408079924494</v>
          </cell>
          <cell r="D27">
            <v>0.16513686746812822</v>
          </cell>
          <cell r="E27">
            <v>0.15460017694576575</v>
          </cell>
          <cell r="F27">
            <v>0.15206949313042364</v>
          </cell>
          <cell r="G27">
            <v>0.19703864668779955</v>
          </cell>
          <cell r="H27">
            <v>0.19444589660100525</v>
          </cell>
          <cell r="I27">
            <v>0.19280923490584403</v>
          </cell>
          <cell r="J27">
            <v>0.195249690231002</v>
          </cell>
          <cell r="K27">
            <v>0.20501765268439062</v>
          </cell>
        </row>
        <row r="28">
          <cell r="A28" t="str">
            <v>FOGAFIN</v>
          </cell>
          <cell r="B28">
            <v>5.1544713165323407E-2</v>
          </cell>
          <cell r="C28">
            <v>5.2334866150438857E-2</v>
          </cell>
          <cell r="D28">
            <v>5.560750488916745E-2</v>
          </cell>
          <cell r="E28">
            <v>6.2690839487524588E-2</v>
          </cell>
          <cell r="F28">
            <v>6.1468693231249559E-2</v>
          </cell>
          <cell r="G28">
            <v>5.9754245185056787E-2</v>
          </cell>
          <cell r="H28">
            <v>5.7669704863242105E-2</v>
          </cell>
          <cell r="I28">
            <v>6.0624035395027642E-2</v>
          </cell>
          <cell r="J28">
            <v>5.8583373147324438E-2</v>
          </cell>
          <cell r="K28">
            <v>5.6951799736460862E-2</v>
          </cell>
        </row>
        <row r="29">
          <cell r="A29" t="str">
            <v>INVERSIONES EN EL EXTERIOR</v>
          </cell>
          <cell r="B29">
            <v>4.1156083392235525E-2</v>
          </cell>
          <cell r="C29">
            <v>4.5051430934303437E-2</v>
          </cell>
          <cell r="D29">
            <v>4.3993029009507745E-2</v>
          </cell>
          <cell r="E29">
            <v>4.2852646333991329E-2</v>
          </cell>
          <cell r="F29">
            <v>3.5934499419882672E-2</v>
          </cell>
          <cell r="G29">
            <v>3.6835213535577074E-2</v>
          </cell>
          <cell r="H29">
            <v>4.3801754504533233E-2</v>
          </cell>
          <cell r="I29">
            <v>3.5303890966575879E-2</v>
          </cell>
          <cell r="J29">
            <v>3.7961317850401521E-2</v>
          </cell>
          <cell r="K29">
            <v>3.8410891346895286E-2</v>
          </cell>
        </row>
        <row r="30">
          <cell r="A30" t="str">
            <v>OTROS CON PARTICIPACION INFERIOR AL 1% EN EL SEP.30/02</v>
          </cell>
          <cell r="B30">
            <v>1.6745255420032974E-2</v>
          </cell>
          <cell r="C30">
            <v>6.7749582724324058E-3</v>
          </cell>
          <cell r="D30">
            <v>4.4961172995140837E-3</v>
          </cell>
          <cell r="E30">
            <v>6.4011946424906482E-3</v>
          </cell>
          <cell r="F30">
            <v>4.7264985382219731E-3</v>
          </cell>
          <cell r="G30">
            <v>2.8451022630741644E-3</v>
          </cell>
          <cell r="H30">
            <v>-2.55109445663313E-4</v>
          </cell>
          <cell r="I30">
            <v>-6.4562396949030994E-3</v>
          </cell>
          <cell r="J30">
            <v>-8.7546036115033182E-3</v>
          </cell>
          <cell r="K30">
            <v>-9.8832394055222723E-3</v>
          </cell>
        </row>
      </sheetData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porte"/>
      <sheetName val="BOLETINA"/>
    </sheetNames>
    <sheetDataSet>
      <sheetData sheetId="0">
        <row r="1">
          <cell r="B1">
            <v>37421</v>
          </cell>
          <cell r="C1">
            <v>37420</v>
          </cell>
        </row>
      </sheetData>
      <sheetData sheetId="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-06"/>
    </sheetNames>
    <sheetDataSet>
      <sheetData sheetId="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F+ gr10"/>
      <sheetName val="Hoja1"/>
      <sheetName val="REN-G11"/>
      <sheetName val="dtf"/>
      <sheetName val="grafico 5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F+ gr10"/>
      <sheetName val="Hoja1"/>
      <sheetName val="REN-G11"/>
      <sheetName val="dtf"/>
      <sheetName val="grafico 5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F+ gr10"/>
      <sheetName val="Hoja1"/>
      <sheetName val="REN-G11"/>
      <sheetName val="dtf"/>
      <sheetName val="grafico 5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s 1,2,3,4"/>
      <sheetName val="PENSIONES"/>
      <sheetName val="anexos_1,2,3,4"/>
    </sheetNames>
    <sheetDataSet>
      <sheetData sheetId="0" refreshError="1"/>
      <sheetData sheetId="1" refreshError="1"/>
      <sheetData sheetId="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s 1,2,3,4"/>
      <sheetName val="Hoja1"/>
      <sheetName val="Hoja2"/>
      <sheetName val="anexos_1,2,3,4"/>
    </sheetNames>
    <sheetDataSet>
      <sheetData sheetId="0" refreshError="1">
        <row r="4">
          <cell r="C4" t="str">
            <v>Clase Título</v>
          </cell>
        </row>
        <row r="5">
          <cell r="C5" t="str">
            <v>Certificados de Depósito a Término</v>
          </cell>
        </row>
        <row r="6">
          <cell r="C6" t="str">
            <v>Certificados de Depósito de Ahorro a Término</v>
          </cell>
        </row>
        <row r="7">
          <cell r="C7" t="str">
            <v>Certificados de Ahorro de Valor Constante</v>
          </cell>
        </row>
        <row r="8">
          <cell r="C8" t="str">
            <v>Certificados de Reembolso Tributario</v>
          </cell>
        </row>
        <row r="9">
          <cell r="C9" t="str">
            <v>Certificados Electricos Valorizables</v>
          </cell>
        </row>
        <row r="10">
          <cell r="C10" t="str">
            <v>Cédulas de Inversión BCH</v>
          </cell>
        </row>
        <row r="11">
          <cell r="C11" t="str">
            <v>Bonos Pensionales</v>
          </cell>
        </row>
        <row r="12">
          <cell r="C12" t="str">
            <v>Bonos ordinarios emitidos por el sector real</v>
          </cell>
        </row>
        <row r="13">
          <cell r="C13" t="str">
            <v>Bonos ordinarios emitidos por el sector financiero</v>
          </cell>
        </row>
        <row r="14">
          <cell r="C14" t="str">
            <v>Acciones Ordinarias</v>
          </cell>
        </row>
        <row r="15">
          <cell r="C15" t="str">
            <v>Acciones Preferenciales</v>
          </cell>
        </row>
        <row r="16">
          <cell r="C16" t="str">
            <v>Títulos de Ahorro Nacional</v>
          </cell>
        </row>
        <row r="17">
          <cell r="C17" t="str">
            <v>Títulos Energeticos de Rentabilidad</v>
          </cell>
        </row>
        <row r="18">
          <cell r="C18" t="str">
            <v>Títulos de Tesorería - TES</v>
          </cell>
        </row>
        <row r="19">
          <cell r="C19" t="str">
            <v>Títulos de Devolución de Impuestos</v>
          </cell>
        </row>
        <row r="20">
          <cell r="C20" t="str">
            <v>Títulos de Desarrollo Agropecuario</v>
          </cell>
        </row>
        <row r="21">
          <cell r="C21" t="str">
            <v>Títulos de Reducción de Deuda</v>
          </cell>
        </row>
        <row r="22">
          <cell r="C22" t="str">
            <v xml:space="preserve">Otros </v>
          </cell>
        </row>
        <row r="23">
          <cell r="C23" t="str">
            <v>Bonos de solidaridad para la paz</v>
          </cell>
        </row>
        <row r="24">
          <cell r="C24" t="str">
            <v>Bonos para la seguridad</v>
          </cell>
        </row>
        <row r="25">
          <cell r="C25" t="str">
            <v>Bonos de cesantía</v>
          </cell>
        </row>
        <row r="26">
          <cell r="C26" t="str">
            <v>Otros títulos de deuda pública interna emitidos o garantizados por la nación</v>
          </cell>
        </row>
        <row r="27">
          <cell r="C27" t="str">
            <v>Títulos de deuda pública interna emitidos de conformidad con el decreto 2681/93</v>
          </cell>
        </row>
        <row r="28">
          <cell r="C28" t="str">
            <v>Títulos de deuda pública externa emitidos o garantizados por la nación</v>
          </cell>
        </row>
        <row r="29">
          <cell r="C29" t="str">
            <v>Bonos convertibles en acciones - sector real</v>
          </cell>
        </row>
        <row r="30">
          <cell r="C30" t="str">
            <v>Bonos convertibles en acciones - sector financiero</v>
          </cell>
        </row>
        <row r="31">
          <cell r="C31" t="str">
            <v>Títulos emitidos, avalados o garantizados por el Fondo de Garantías de Instituciones Financieras</v>
          </cell>
        </row>
        <row r="32">
          <cell r="C32" t="str">
            <v>Titularización de cartera hipotecaria</v>
          </cell>
        </row>
        <row r="33">
          <cell r="C33" t="str">
            <v>Titulos derivados de procesos de titularización cuyos activos subyacentes se encuentren autorizados dentro del régimen de inversiones admisibles</v>
          </cell>
        </row>
        <row r="34">
          <cell r="C34" t="str">
            <v>Titulos derivados de procesos de titularización cuyos activos subyacentes no se encuentren autorizados dentro del régimen de inversiones admisibles</v>
          </cell>
        </row>
        <row r="35">
          <cell r="C35" t="str">
            <v xml:space="preserve">Participaciones en fondos comunes ordinarios administrados por Sociedades Fiduciarias </v>
          </cell>
        </row>
        <row r="36">
          <cell r="C36" t="str">
            <v xml:space="preserve">Participaciones en fondos comunes especiales administrados por Sociedades Fiduciarias. </v>
          </cell>
        </row>
        <row r="37">
          <cell r="C37" t="str">
            <v xml:space="preserve">Participación en fondos mutuos o fondos de inversión internacionales </v>
          </cell>
        </row>
        <row r="38">
          <cell r="C38" t="str">
            <v>Descuentos de actas de contratos estatales, siempre y cuando el cumplimiento de las obligaciones de la entidad se encuentre garantizado por un establecimiento de crédito o una entidad aseguradora.</v>
          </cell>
        </row>
        <row r="39">
          <cell r="C39" t="str">
            <v>Descuentos de cartera, siempre y cuando el cumplimiento de las obligaciones correspondientes se encuentre garantizado por un establecimiento de crédito o una entidad aseguradora.</v>
          </cell>
        </row>
        <row r="45">
          <cell r="C45" t="str">
            <v>Peso Colombiano</v>
          </cell>
        </row>
        <row r="46">
          <cell r="C46" t="str">
            <v>Unidad de Valor Real</v>
          </cell>
        </row>
        <row r="47">
          <cell r="C47" t="str">
            <v>Dólar Americano</v>
          </cell>
        </row>
        <row r="48">
          <cell r="C48" t="str">
            <v>Dólar Australiano</v>
          </cell>
        </row>
        <row r="49">
          <cell r="C49" t="str">
            <v>Dólar Canadiense</v>
          </cell>
        </row>
        <row r="50">
          <cell r="C50" t="str">
            <v>Franco Zuizo</v>
          </cell>
        </row>
        <row r="51">
          <cell r="C51" t="str">
            <v>Marco</v>
          </cell>
        </row>
        <row r="52">
          <cell r="C52" t="str">
            <v>Euro</v>
          </cell>
        </row>
        <row r="53">
          <cell r="C53" t="str">
            <v>Libra Esterlina</v>
          </cell>
        </row>
        <row r="54">
          <cell r="C54" t="str">
            <v>Lira Italiana</v>
          </cell>
        </row>
        <row r="55">
          <cell r="C55" t="str">
            <v>Yen</v>
          </cell>
        </row>
        <row r="60">
          <cell r="C60" t="str">
            <v>Tasa</v>
          </cell>
        </row>
        <row r="61">
          <cell r="C61" t="str">
            <v>Tasa Fija</v>
          </cell>
        </row>
        <row r="62">
          <cell r="C62" t="str">
            <v xml:space="preserve">DTF </v>
          </cell>
        </row>
        <row r="63">
          <cell r="C63" t="str">
            <v xml:space="preserve">TBS </v>
          </cell>
        </row>
        <row r="64">
          <cell r="C64" t="str">
            <v xml:space="preserve">TCC </v>
          </cell>
        </row>
        <row r="65">
          <cell r="C65" t="str">
            <v>TEC</v>
          </cell>
        </row>
        <row r="66">
          <cell r="C66" t="str">
            <v>IPC Indice de Precios al Consumidor</v>
          </cell>
        </row>
        <row r="67">
          <cell r="C67" t="str">
            <v>IPC IM Ingresos Medios</v>
          </cell>
        </row>
        <row r="68">
          <cell r="C68" t="str">
            <v>PRIME</v>
          </cell>
        </row>
        <row r="69">
          <cell r="C69" t="str">
            <v>LIBOR</v>
          </cell>
        </row>
        <row r="74">
          <cell r="C74" t="str">
            <v>Tasa Básica</v>
          </cell>
        </row>
        <row r="75">
          <cell r="C75" t="str">
            <v>Tasa Contractual (DTF o TBS de acuerdo con parámetros escogidos por la entidad)</v>
          </cell>
        </row>
        <row r="76">
          <cell r="C76" t="str">
            <v xml:space="preserve">DTF </v>
          </cell>
        </row>
        <row r="77">
          <cell r="C77" t="str">
            <v xml:space="preserve">TBS </v>
          </cell>
        </row>
        <row r="78">
          <cell r="C78" t="str">
            <v xml:space="preserve">TCC </v>
          </cell>
        </row>
        <row r="79">
          <cell r="C79" t="str">
            <v>TEC</v>
          </cell>
        </row>
        <row r="80">
          <cell r="C80" t="str">
            <v>IPC Indice de Precios al Consumidor</v>
          </cell>
        </row>
        <row r="81">
          <cell r="C81" t="str">
            <v>IPC IM Ingresos Medios</v>
          </cell>
        </row>
        <row r="82">
          <cell r="C82" t="str">
            <v>PRIME</v>
          </cell>
        </row>
        <row r="83">
          <cell r="C83" t="str">
            <v>LIBOR</v>
          </cell>
        </row>
        <row r="84">
          <cell r="C84" t="str">
            <v>Moneda Extranjera</v>
          </cell>
        </row>
        <row r="85">
          <cell r="C85" t="str">
            <v>Títulos Emitidos por el Banco de la República</v>
          </cell>
        </row>
        <row r="86">
          <cell r="C86" t="str">
            <v>TES Tasa Fija en pesos</v>
          </cell>
        </row>
        <row r="87">
          <cell r="C87" t="str">
            <v>TES UVR</v>
          </cell>
        </row>
        <row r="88">
          <cell r="C88" t="str">
            <v>TES USD</v>
          </cell>
        </row>
        <row r="89">
          <cell r="C89" t="str">
            <v xml:space="preserve">TES IPC  </v>
          </cell>
        </row>
        <row r="90">
          <cell r="C90" t="str">
            <v>DAB Indice de Rentabilidad para las Aceptaciones Bancarias</v>
          </cell>
        </row>
        <row r="91">
          <cell r="C91" t="str">
            <v>TIR</v>
          </cell>
        </row>
        <row r="92">
          <cell r="C92" t="str">
            <v>OTROS</v>
          </cell>
        </row>
        <row r="96">
          <cell r="C96" t="str">
            <v>UNIDAD DE MEDIDA</v>
          </cell>
        </row>
        <row r="97">
          <cell r="C97" t="str">
            <v>Moneda</v>
          </cell>
        </row>
        <row r="98">
          <cell r="C98" t="str">
            <v>UVR</v>
          </cell>
        </row>
        <row r="99">
          <cell r="C99" t="str">
            <v>Acciones</v>
          </cell>
        </row>
        <row r="100">
          <cell r="C100" t="str">
            <v>Derechos de Participación</v>
          </cell>
        </row>
        <row r="101">
          <cell r="C101" t="str">
            <v>Otros</v>
          </cell>
        </row>
      </sheetData>
      <sheetData sheetId="1" refreshError="1"/>
      <sheetData sheetId="2" refreshError="1"/>
      <sheetData sheetId="3">
        <row r="4">
          <cell r="C4" t="str">
            <v>Clase Título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enta"/>
      <sheetName val="Ej1"/>
      <sheetName val="Ej2"/>
      <sheetName val="Ej3"/>
      <sheetName val="Ej4"/>
      <sheetName val="Ej5"/>
      <sheetName val="Ej6"/>
      <sheetName val="Ej7"/>
      <sheetName val="Ej8"/>
      <sheetName val="Ej9"/>
      <sheetName val="Ej10"/>
      <sheetName val="Ej11"/>
      <sheetName val="Ej12"/>
      <sheetName val="Ej13"/>
      <sheetName val="Ej14"/>
      <sheetName val="Ej15"/>
      <sheetName val="Ej16"/>
    </sheetNames>
    <sheetDataSet>
      <sheetData sheetId="0"/>
      <sheetData sheetId="1"/>
      <sheetData sheetId="2"/>
      <sheetData sheetId="3"/>
      <sheetData sheetId="4"/>
      <sheetData sheetId="5"/>
      <sheetData sheetId="6">
        <row r="13">
          <cell r="L13">
            <v>1</v>
          </cell>
          <cell r="M13">
            <v>0.02</v>
          </cell>
          <cell r="N13">
            <v>2.5000000000000001E-2</v>
          </cell>
          <cell r="O13">
            <v>2.0598362698427408E-3</v>
          </cell>
        </row>
        <row r="14">
          <cell r="L14">
            <v>2</v>
          </cell>
          <cell r="M14">
            <v>2.1999999999999999E-2</v>
          </cell>
          <cell r="N14">
            <v>2.7E-2</v>
          </cell>
          <cell r="O14">
            <v>2.2226272943570713E-3</v>
          </cell>
        </row>
        <row r="15">
          <cell r="L15">
            <v>3</v>
          </cell>
          <cell r="M15">
            <v>2.4E-2</v>
          </cell>
          <cell r="N15">
            <v>2.9000000000000001E-2</v>
          </cell>
          <cell r="O15">
            <v>2.3851279739270925E-3</v>
          </cell>
        </row>
        <row r="16">
          <cell r="L16">
            <v>4</v>
          </cell>
          <cell r="M16">
            <v>2.5999999999999999E-2</v>
          </cell>
          <cell r="N16">
            <v>3.1E-2</v>
          </cell>
          <cell r="O16">
            <v>2.5473393892132545E-3</v>
          </cell>
        </row>
        <row r="17">
          <cell r="L17">
            <v>5</v>
          </cell>
          <cell r="M17">
            <v>2.8000000000000001E-2</v>
          </cell>
          <cell r="N17">
            <v>3.3000000000000002E-2</v>
          </cell>
          <cell r="O17">
            <v>2.7092626147666721E-3</v>
          </cell>
        </row>
        <row r="18">
          <cell r="L18">
            <v>6</v>
          </cell>
          <cell r="M18">
            <v>0.03</v>
          </cell>
          <cell r="N18">
            <v>3.4999999999999996E-2</v>
          </cell>
          <cell r="O18">
            <v>2.8708987190766422E-3</v>
          </cell>
        </row>
        <row r="19">
          <cell r="L19">
            <v>7</v>
          </cell>
          <cell r="M19">
            <v>3.2000000000000001E-2</v>
          </cell>
          <cell r="N19">
            <v>3.6999999999999998E-2</v>
          </cell>
          <cell r="O19">
            <v>3.0322487646148311E-3</v>
          </cell>
        </row>
        <row r="20">
          <cell r="L20">
            <v>8</v>
          </cell>
          <cell r="M20">
            <v>3.4000000000000002E-2</v>
          </cell>
          <cell r="N20">
            <v>3.9E-2</v>
          </cell>
          <cell r="O20">
            <v>3.1933138078821255E-3</v>
          </cell>
        </row>
        <row r="21">
          <cell r="L21">
            <v>9</v>
          </cell>
          <cell r="M21">
            <v>3.5999999999999997E-2</v>
          </cell>
          <cell r="N21">
            <v>4.0999999999999995E-2</v>
          </cell>
          <cell r="O21">
            <v>3.3540948994528197E-3</v>
          </cell>
        </row>
        <row r="22">
          <cell r="L22">
            <v>10</v>
          </cell>
          <cell r="M22">
            <v>3.7999999999999999E-2</v>
          </cell>
          <cell r="N22">
            <v>4.2999999999999997E-2</v>
          </cell>
          <cell r="O22">
            <v>3.5145930840192463E-3</v>
          </cell>
        </row>
      </sheetData>
      <sheetData sheetId="7"/>
      <sheetData sheetId="8"/>
      <sheetData sheetId="9"/>
      <sheetData sheetId="10">
        <row r="5">
          <cell r="L5">
            <v>1</v>
          </cell>
          <cell r="M5">
            <v>0.02</v>
          </cell>
          <cell r="N5">
            <v>2.5000000000000001E-2</v>
          </cell>
          <cell r="O5">
            <v>2.0598362698427408E-3</v>
          </cell>
        </row>
        <row r="6">
          <cell r="L6">
            <v>2</v>
          </cell>
          <cell r="M6">
            <v>2.1999999999999999E-2</v>
          </cell>
          <cell r="N6">
            <v>2.7E-2</v>
          </cell>
          <cell r="O6">
            <v>2.2226272943570713E-3</v>
          </cell>
        </row>
        <row r="7">
          <cell r="L7">
            <v>3</v>
          </cell>
          <cell r="M7">
            <v>2.4E-2</v>
          </cell>
          <cell r="N7">
            <v>2.9000000000000001E-2</v>
          </cell>
          <cell r="O7">
            <v>2.3851279739270925E-3</v>
          </cell>
        </row>
        <row r="8">
          <cell r="L8">
            <v>4</v>
          </cell>
          <cell r="M8">
            <v>2.5999999999999999E-2</v>
          </cell>
          <cell r="N8">
            <v>3.1E-2</v>
          </cell>
          <cell r="O8">
            <v>2.5473393892132545E-3</v>
          </cell>
        </row>
        <row r="9">
          <cell r="L9">
            <v>5</v>
          </cell>
          <cell r="M9">
            <v>2.8000000000000001E-2</v>
          </cell>
          <cell r="N9">
            <v>3.3000000000000002E-2</v>
          </cell>
          <cell r="O9">
            <v>2.7092626147666721E-3</v>
          </cell>
        </row>
        <row r="10">
          <cell r="L10">
            <v>6</v>
          </cell>
          <cell r="M10">
            <v>0.03</v>
          </cell>
          <cell r="N10">
            <v>3.4999999999999996E-2</v>
          </cell>
          <cell r="O10">
            <v>2.8708987190766422E-3</v>
          </cell>
        </row>
        <row r="11">
          <cell r="L11">
            <v>7</v>
          </cell>
          <cell r="M11">
            <v>3.2000000000000001E-2</v>
          </cell>
          <cell r="N11">
            <v>3.6999999999999998E-2</v>
          </cell>
          <cell r="O11">
            <v>3.0322487646148311E-3</v>
          </cell>
        </row>
        <row r="12">
          <cell r="L12">
            <v>8</v>
          </cell>
          <cell r="M12">
            <v>3.4000000000000002E-2</v>
          </cell>
          <cell r="N12">
            <v>3.9E-2</v>
          </cell>
          <cell r="O12">
            <v>3.1933138078821255E-3</v>
          </cell>
        </row>
        <row r="13">
          <cell r="L13">
            <v>9</v>
          </cell>
          <cell r="M13">
            <v>3.5999999999999997E-2</v>
          </cell>
          <cell r="N13">
            <v>4.0999999999999995E-2</v>
          </cell>
          <cell r="O13">
            <v>3.3540948994528197E-3</v>
          </cell>
        </row>
        <row r="14">
          <cell r="L14">
            <v>10</v>
          </cell>
          <cell r="M14">
            <v>3.7999999999999999E-2</v>
          </cell>
          <cell r="N14">
            <v>4.2999999999999997E-2</v>
          </cell>
          <cell r="O14">
            <v>3.5145930840192463E-3</v>
          </cell>
        </row>
      </sheetData>
      <sheetData sheetId="11"/>
      <sheetData sheetId="12"/>
      <sheetData sheetId="13">
        <row r="13">
          <cell r="L13">
            <v>1</v>
          </cell>
          <cell r="M13">
            <v>0.02</v>
          </cell>
          <cell r="N13">
            <v>2.5000000000000001E-2</v>
          </cell>
          <cell r="O13">
            <v>2.0598362698427408E-3</v>
          </cell>
        </row>
        <row r="14">
          <cell r="L14">
            <v>2</v>
          </cell>
          <cell r="M14">
            <v>2.1999999999999999E-2</v>
          </cell>
          <cell r="N14">
            <v>2.7E-2</v>
          </cell>
          <cell r="O14">
            <v>2.2226272943570713E-3</v>
          </cell>
        </row>
        <row r="15">
          <cell r="L15">
            <v>3</v>
          </cell>
          <cell r="M15">
            <v>2.4E-2</v>
          </cell>
          <cell r="N15">
            <v>2.9000000000000001E-2</v>
          </cell>
          <cell r="O15">
            <v>2.3851279739270925E-3</v>
          </cell>
        </row>
        <row r="16">
          <cell r="L16">
            <v>4</v>
          </cell>
          <cell r="M16">
            <v>2.6000000000000002E-2</v>
          </cell>
          <cell r="N16">
            <v>3.1000000000000003E-2</v>
          </cell>
          <cell r="O16">
            <v>2.5473393892132545E-3</v>
          </cell>
        </row>
        <row r="17">
          <cell r="L17">
            <v>5</v>
          </cell>
          <cell r="M17">
            <v>2.8000000000000004E-2</v>
          </cell>
          <cell r="N17">
            <v>3.3000000000000002E-2</v>
          </cell>
          <cell r="O17">
            <v>2.7092626147666721E-3</v>
          </cell>
        </row>
        <row r="18">
          <cell r="L18">
            <v>6</v>
          </cell>
          <cell r="M18">
            <v>3.0000000000000006E-2</v>
          </cell>
          <cell r="N18">
            <v>3.5000000000000003E-2</v>
          </cell>
          <cell r="O18">
            <v>2.8708987190766422E-3</v>
          </cell>
        </row>
        <row r="19">
          <cell r="L19">
            <v>7</v>
          </cell>
          <cell r="M19">
            <v>3.2000000000000008E-2</v>
          </cell>
          <cell r="N19">
            <v>3.7000000000000005E-2</v>
          </cell>
          <cell r="O19">
            <v>3.0322487646148311E-3</v>
          </cell>
        </row>
        <row r="20">
          <cell r="L20">
            <v>8</v>
          </cell>
          <cell r="M20">
            <v>3.4000000000000009E-2</v>
          </cell>
          <cell r="N20">
            <v>3.9000000000000007E-2</v>
          </cell>
          <cell r="O20">
            <v>3.1933138078821255E-3</v>
          </cell>
        </row>
        <row r="21">
          <cell r="L21">
            <v>9</v>
          </cell>
          <cell r="M21">
            <v>3.6000000000000011E-2</v>
          </cell>
          <cell r="N21">
            <v>4.1000000000000009E-2</v>
          </cell>
          <cell r="O21">
            <v>3.3540948994528197E-3</v>
          </cell>
        </row>
        <row r="22">
          <cell r="L22">
            <v>10</v>
          </cell>
          <cell r="M22">
            <v>3.8000000000000013E-2</v>
          </cell>
          <cell r="N22">
            <v>4.300000000000001E-2</v>
          </cell>
          <cell r="O22">
            <v>3.5145930840192463E-3</v>
          </cell>
        </row>
      </sheetData>
      <sheetData sheetId="14"/>
      <sheetData sheetId="15"/>
      <sheetData sheetId="16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WD072"/>
      <sheetName val="FWD072.XLS"/>
      <sheetName val="FWD072_XLS"/>
    </sheetNames>
    <definedNames>
      <definedName name="Módulo1.Valorar"/>
    </definedNames>
    <sheetDataSet>
      <sheetData sheetId="0" refreshError="1"/>
      <sheetData sheetId="1" refreshError="1"/>
      <sheetData sheetId="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e"/>
      <sheetName val="Saldos"/>
      <sheetName val="Movimiento (Ent y Sal)"/>
      <sheetName val="Valoración Inicial"/>
      <sheetName val="Valoración Final"/>
      <sheetName val="Entradas y Salidas"/>
      <sheetName val="Códigos por Especie"/>
      <sheetName val="Rentabilidad Ventas"/>
      <sheetName val="Interfaz"/>
    </sheetNames>
    <sheetDataSet>
      <sheetData sheetId="0" refreshError="1"/>
      <sheetData sheetId="1"/>
      <sheetData sheetId="2">
        <row r="4">
          <cell r="F4" t="str">
            <v>REDENCIÓN</v>
          </cell>
          <cell r="G4" t="str">
            <v>COBRO INTERESES</v>
          </cell>
          <cell r="H4" t="str">
            <v>DIVIDENDOS</v>
          </cell>
          <cell r="I4" t="str">
            <v>COMPRAS</v>
          </cell>
          <cell r="J4" t="str">
            <v>VENTAS</v>
          </cell>
          <cell r="K4" t="str">
            <v>RETIRO CAPITAL</v>
          </cell>
          <cell r="L4" t="str">
            <v>INCREMENTO</v>
          </cell>
          <cell r="M4" t="str">
            <v>RETITRO / INCREMENTO</v>
          </cell>
          <cell r="N4" t="str">
            <v>UTILIDAD VTA DEF</v>
          </cell>
          <cell r="O4" t="str">
            <v>AJUSTES EN BANCOS</v>
          </cell>
        </row>
        <row r="7">
          <cell r="C7" t="str">
            <v>Total TES B TASA FIJA</v>
          </cell>
          <cell r="E7" t="str">
            <v>TESTF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C8" t="str">
            <v>Total TES B UVR</v>
          </cell>
          <cell r="E8" t="str">
            <v>TESUVR</v>
          </cell>
          <cell r="F8">
            <v>0</v>
          </cell>
          <cell r="G8">
            <v>447449013.19999999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C9" t="str">
            <v>Total TES IPC</v>
          </cell>
          <cell r="E9" t="str">
            <v>TESIPC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 t="str">
            <v>Total TRD´s</v>
          </cell>
          <cell r="E10" t="str">
            <v>TRD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3">
          <cell r="C13" t="str">
            <v>Total BONOS Descentralizadas</v>
          </cell>
          <cell r="E13" t="str">
            <v>BDescen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6">
          <cell r="C16" t="str">
            <v>Total BONOS Vigilados Super</v>
          </cell>
          <cell r="E16" t="str">
            <v>BSuper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 t="str">
            <v>Total CDT Vigilados Super</v>
          </cell>
          <cell r="E17" t="str">
            <v>CDSuper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 t="str">
            <v>Total TDA</v>
          </cell>
          <cell r="E18" t="str">
            <v>TDA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1">
          <cell r="C21" t="str">
            <v>Total BONOS No Vigilados Super</v>
          </cell>
          <cell r="E21" t="str">
            <v>BReal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4">
          <cell r="C24" t="str">
            <v xml:space="preserve">Total Titularizaciones </v>
          </cell>
          <cell r="E24" t="str">
            <v>Titulariz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7">
          <cell r="C27" t="str">
            <v>Total BONOS Organismos Multilaterales</v>
          </cell>
          <cell r="E27" t="str">
            <v>BInsExt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 t="str">
            <v>Total BONOS Gobiernos Extranjeros</v>
          </cell>
          <cell r="E28" t="str">
            <v>GobExt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 t="str">
            <v>Total Fondos Mutuos de Inversión</v>
          </cell>
          <cell r="E29" t="str">
            <v>FndsExt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2">
          <cell r="C32" t="str">
            <v>Total Cuentas Corrientes y de Ahorro</v>
          </cell>
          <cell r="E32" t="str">
            <v>Cta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447702390.75999999</v>
          </cell>
          <cell r="L32">
            <v>838981932.47000003</v>
          </cell>
          <cell r="M32">
            <v>-447702390.75999999</v>
          </cell>
          <cell r="N32">
            <v>0</v>
          </cell>
          <cell r="O32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s 1,2,3,4"/>
      <sheetName val="HORICESANTIAS"/>
      <sheetName val="HORIVOLUNTARIAS"/>
      <sheetName val="HORIPREMIUM"/>
      <sheetName val="HORIplus"/>
      <sheetName val="HORIPENSIONESOBLI"/>
      <sheetName val="PORVEPENSIONESOBLI"/>
      <sheetName val="PORVECES"/>
      <sheetName val="PORPENSIONESVOL"/>
      <sheetName val="SANTAPENSIONESOBLI"/>
      <sheetName val="SANTACES"/>
      <sheetName val="SANTAPENSIONESVOL"/>
      <sheetName val="SKANPENSIONESOBLI"/>
      <sheetName val="SKANCES"/>
      <sheetName val="SKANDIA Multifund"/>
      <sheetName val="COLPENSIONESVOL"/>
      <sheetName val="COLPENSIONESOBLI"/>
      <sheetName val="COLCESANTIAS"/>
      <sheetName val="COLCI"/>
      <sheetName val="anexos_1,2,3,4"/>
      <sheetName val="SKANDIA_Multifu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1"/>
      <sheetName val="Ejemplo 1 pg7"/>
      <sheetName val="Ejemplo 2 pg9"/>
      <sheetName val="graf 2 pg8"/>
      <sheetName val="Ejemplo 3 pg 10 "/>
      <sheetName val="Eejmplo 4 pg11"/>
      <sheetName val="Ejemplo 5 pg 11"/>
      <sheetName val="Gra 6 pag 11"/>
      <sheetName val="Ejemplo 6 pg 14"/>
      <sheetName val="grafica 7 pg14"/>
      <sheetName val="grafic 8pg16"/>
      <sheetName val="tabla 7 pg 17"/>
      <sheetName val="graf 9 pg18"/>
      <sheetName val="GRA 10 PG19"/>
      <sheetName val="Ejemplo 7 pg 17"/>
      <sheetName val="Ejemplo 8 pg 18"/>
      <sheetName val="Ejemplo 9 pg 21"/>
      <sheetName val="Eejmplo 10 pg 22"/>
      <sheetName val="Ejemplo 11 pg 22"/>
      <sheetName val="Ejemplo 12 pg 22"/>
      <sheetName val="Ejemplo 13 pg 23"/>
      <sheetName val="Ejemplo 15 pg 24"/>
      <sheetName val="Ejemplo 16 pg 25"/>
      <sheetName val="Ejemplo 17 pg 26"/>
      <sheetName val="Ejempl 26 pg31"/>
      <sheetName val="eje 2 cap 1 pg 35"/>
      <sheetName val="Eje 1 cap 1 pg 35"/>
      <sheetName val="FIN CAP 1"/>
      <sheetName val="CAP 2"/>
      <sheetName val="EjE 1 cap 2 pg41"/>
      <sheetName val="Ej2 cap 2 pg42"/>
      <sheetName val="Ej3 cap 2 pg43"/>
      <sheetName val="Ej 4 cap 2 pg43"/>
      <sheetName val="Ej 5 cap 2 pg45"/>
      <sheetName val="Ej 6 cap 2 pg47"/>
      <sheetName val="Ej 7 cap2 pg48"/>
      <sheetName val="Ej 8 cap2 pg49"/>
      <sheetName val="Ejemplo 9 p48"/>
      <sheetName val="Ejemplo 10 cap2 pg51"/>
      <sheetName val="Eje 11 cap2 p53"/>
      <sheetName val="Eje 13 cpa2 PG 56"/>
      <sheetName val="Ejemplo 17 pg61"/>
      <sheetName val="Ejemplo  18 p63"/>
      <sheetName val="Ejemplo 19 cap2 pg66"/>
      <sheetName val="Ejemplo 2O CAP2 P68"/>
      <sheetName val="FIN CAP 2"/>
      <sheetName val="Eje1 CAP 4pG97"/>
      <sheetName val="eje 1 cap 4 pg 132"/>
      <sheetName val="Ejer  2 Cap 4 pg132"/>
      <sheetName val="Ejer  3 Cap 4 pg 132 "/>
      <sheetName val="Imagen 23 pag 75"/>
      <sheetName val="Hoja1"/>
      <sheetName val="FIN"/>
      <sheetName val="GRAF 25 p96"/>
      <sheetName val="GRAF 26 PG 97"/>
      <sheetName val="grafica 27 pag 100"/>
      <sheetName val="GRAF 35 PG 112"/>
      <sheetName val="Ejemplo  5 p102"/>
      <sheetName val="Formulas"/>
      <sheetName val="Pag13 t6 (2)"/>
      <sheetName val="Pag8 T3"/>
      <sheetName val="Pag9 I1"/>
      <sheetName val="Ejemplo 12 pg53"/>
      <sheetName val="EJE 15 PG 58"/>
      <sheetName val="Ejemplo 19 p64"/>
      <sheetName val="Ejemplo 4 p99"/>
      <sheetName val="EJE 4 CAP 3 PG90"/>
      <sheetName val="Eje 5 cap 3 pag93"/>
      <sheetName val="Ejemplo 7 p104"/>
      <sheetName val="Ejemplo  8 p105"/>
      <sheetName val="EJE 10 PG 108"/>
      <sheetName val="Ejemplo 25"/>
      <sheetName val="Ejer  2 Cap 4"/>
      <sheetName val="Ejemplo  37"/>
      <sheetName val="Ejemplo  39"/>
      <sheetName val="Ejemplo  41"/>
      <sheetName val="ejer 4 pg 123"/>
      <sheetName val="Hoja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 CDT"/>
      <sheetName val="val cec "/>
      <sheetName val="Hoja3"/>
      <sheetName val="INICIO"/>
      <sheetName val="Ejemplo 1 pg7"/>
      <sheetName val="Ejemplo 30 pg33"/>
      <sheetName val="Ejemplo 2 pg9"/>
      <sheetName val="Ejemplo 3 pg9 "/>
      <sheetName val="Eejmplo 4 pg10"/>
      <sheetName val="Ejemplo 5 pg 11"/>
      <sheetName val="Ejemplo 6 pg 13"/>
      <sheetName val="Ejemplo 7 pg 17"/>
      <sheetName val="Ejemplo 8 pg 18"/>
      <sheetName val="Ejemplo 9 pg 20"/>
      <sheetName val="Eejmplo 10 pg 21"/>
      <sheetName val="Ejemplo 11 pg 21"/>
      <sheetName val="Hoja1"/>
      <sheetName val="Ejemplo 12 pg 22"/>
      <sheetName val="Ejemplo 13 pg 23"/>
      <sheetName val="Ejemplo 30 p32"/>
      <sheetName val="Ejemplo  47 p55"/>
      <sheetName val="Ejemplo 46 pg53 TWR"/>
      <sheetName val="FIN"/>
      <sheetName val="DERIVADOS"/>
      <sheetName val="Ejemplo 51 p76"/>
      <sheetName val="garf7 p18"/>
      <sheetName val="grafica 26 pag 87"/>
      <sheetName val="garf6 p15"/>
      <sheetName val="Dedicado"/>
      <sheetName val="Strip de TES (2)"/>
      <sheetName val="Strip de TES"/>
      <sheetName val="Ejemplo  50 p71"/>
      <sheetName val="Ejemplo 30 p33"/>
      <sheetName val="Ejemplo  51 p72"/>
      <sheetName val="Formulas"/>
      <sheetName val="Pag7 T1 G1"/>
      <sheetName val="Pag13 t6 (3)"/>
      <sheetName val="Pag13 t6 (2)"/>
      <sheetName val="Pag8 T3"/>
      <sheetName val="Pag9 I1"/>
      <sheetName val="Pag13 t6"/>
      <sheetName val="Ejemplo  54 p76"/>
      <sheetName val="Ejemplo 31 P35"/>
      <sheetName val="Ejemplo 40 p46"/>
      <sheetName val="Ejemplo 39 p42"/>
      <sheetName val="Ejemplo 41 pg47"/>
      <sheetName val="Ejemplo 48 p58"/>
      <sheetName val="RESPUESTAS"/>
      <sheetName val="Ejemplo4"/>
      <sheetName val="Ejemplo 27 p31"/>
      <sheetName val="Ejemplo 5"/>
      <sheetName val="Van no per"/>
      <sheetName val="Tir no per"/>
      <sheetName val="Ejemplo 6"/>
      <sheetName val="Ejemplo 7"/>
      <sheetName val="Ejemplo 8"/>
      <sheetName val="Ejemplo 9 "/>
      <sheetName val="Ejemplo 10"/>
      <sheetName val="Ej11 p21"/>
      <sheetName val="Ejemplo 11"/>
      <sheetName val="Ejemplo 12"/>
      <sheetName val="Ejemplo 14"/>
      <sheetName val="Ejemplo 15"/>
      <sheetName val="Ejemplo 16"/>
      <sheetName val="Ejemplo 17"/>
      <sheetName val="Ejemplo 19"/>
      <sheetName val="Ejemplo 22"/>
      <sheetName val="Ejemplo 23"/>
      <sheetName val="Ejemplo 52 p77"/>
      <sheetName val="Ejemplo 56 p82"/>
      <sheetName val="Ejemplo  57 p83"/>
      <sheetName val="Ejemplo 25"/>
      <sheetName val="Ejemplo  26"/>
      <sheetName val="Ejemplo  27"/>
      <sheetName val="Ejemplp 29"/>
      <sheetName val="Ejemplo  30"/>
      <sheetName val="Ejemplo  31"/>
      <sheetName val="Ejemplo  32"/>
      <sheetName val="Ejemplo  33"/>
      <sheetName val="Ejemplo 36"/>
      <sheetName val="Ejemplo  37"/>
      <sheetName val="Ejemplo  39"/>
      <sheetName val="Ejemplo  41"/>
      <sheetName val="VPN YANKEE"/>
      <sheetName val="dtf+2"/>
      <sheetName val="VPN TES"/>
      <sheetName val="Ejemplo23"/>
      <sheetName val="Ejemplo22"/>
      <sheetName val="Ejemplo25"/>
      <sheetName val="Ejemplo 26"/>
      <sheetName val="ejemplo 27"/>
      <sheetName val="ejemplo 28"/>
      <sheetName val="ejemplo 29"/>
      <sheetName val="Ejemplo 30"/>
      <sheetName val="Ejemplo 31"/>
      <sheetName val="Ejemplo 33"/>
      <sheetName val="Ejemplo 34"/>
      <sheetName val="Ejemplo 35"/>
      <sheetName val="Ejemplo 37"/>
      <sheetName val="Ejemplo 39"/>
      <sheetName val="Ejemplo 42"/>
      <sheetName val="Ejemplo 45"/>
      <sheetName val="Ejemplo 47"/>
      <sheetName val="Ejemplo 56"/>
      <sheetName val="REFINANCIA"/>
      <sheetName val="Ejemplo32h (2)"/>
      <sheetName val="Ejemplo32 (d) (4)"/>
      <sheetName val="Ejemplo15 B (2)"/>
      <sheetName val="Ejemplo32 (d) (3)"/>
      <sheetName val="Ejemplo32 (d) (2)"/>
      <sheetName val="Ejemplo32h"/>
      <sheetName val="Ejemplo32G"/>
      <sheetName val="Ejemplo15 C"/>
      <sheetName val="Ejemplo15 A"/>
      <sheetName val="Ejemplo15 B"/>
      <sheetName val="uvr"/>
      <sheetName val="RELACION TASA-PRE"/>
      <sheetName val="CONVERT1"/>
      <sheetName val="Hoja2"/>
      <sheetName val="grafica 3"/>
      <sheetName val="Bonostf"/>
      <sheetName val="Hoja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>
        <row r="9">
          <cell r="B9">
            <v>0.08</v>
          </cell>
        </row>
        <row r="15">
          <cell r="B15">
            <v>-119302.58933186832</v>
          </cell>
        </row>
        <row r="16">
          <cell r="B16">
            <v>-128846.7964784178</v>
          </cell>
        </row>
        <row r="17">
          <cell r="B17">
            <v>-139154.54019669123</v>
          </cell>
        </row>
        <row r="18">
          <cell r="B18">
            <v>-150286.90341242653</v>
          </cell>
        </row>
        <row r="19">
          <cell r="B19">
            <v>-162309.85568542065</v>
          </cell>
        </row>
        <row r="20">
          <cell r="B20">
            <v>-175294.64414025433</v>
          </cell>
        </row>
        <row r="21">
          <cell r="B21">
            <v>-189318.2156714747</v>
          </cell>
        </row>
        <row r="22">
          <cell r="B22">
            <v>-204463.67292519269</v>
          </cell>
        </row>
        <row r="23">
          <cell r="B23">
            <v>-220820.76675920811</v>
          </cell>
        </row>
      </sheetData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iones"/>
      <sheetName val="Swappp"/>
      <sheetName val="intEFE"/>
      <sheetName val="twr"/>
      <sheetName val="Eje 44 pg56"/>
      <sheetName val="Renta TWR (2)"/>
      <sheetName val="Renta TWR"/>
      <sheetName val="Formulas (2)"/>
      <sheetName val="Ejemplo 1 gr1"/>
      <sheetName val="fEBOR ORO"/>
      <sheetName val="CLASES TASA"/>
      <sheetName val="DERIVADOS"/>
      <sheetName val="Carrusel"/>
      <sheetName val="Ejemplo 51 p76"/>
      <sheetName val="Ejemplo 35 p39"/>
      <sheetName val="garf7 p18"/>
      <sheetName val="garf6 p15"/>
      <sheetName val="Strip de TES (2)"/>
      <sheetName val="Strip de TES"/>
      <sheetName val="Ejemplo  50 p71"/>
      <sheetName val="Ejemplo 30 p33"/>
      <sheetName val="Ejemplo  51 p72"/>
      <sheetName val="Ejemplo  41 p47"/>
      <sheetName val="Formulas"/>
      <sheetName val="Pag7 T1 G1"/>
      <sheetName val="Pag8 T2 G2"/>
      <sheetName val="Pag13 t6 (3)"/>
      <sheetName val="Pag13 t6 (2)"/>
      <sheetName val="Pag8 T3"/>
      <sheetName val="Pag9 I1"/>
      <sheetName val="Pag13 t6"/>
      <sheetName val="Ejemplo  54 p76"/>
      <sheetName val="Ejemplo 31 P35"/>
      <sheetName val="RESPUESTAS"/>
      <sheetName val="Ejemplo4"/>
      <sheetName val="Ejemplo 27 p31"/>
      <sheetName val="Ejemplo 5"/>
      <sheetName val="Nper eje 31"/>
      <sheetName val="Van no per"/>
      <sheetName val="Tir no per"/>
      <sheetName val="Ejemplo 6"/>
      <sheetName val="Ejemplo 7"/>
      <sheetName val="Ejemplo 8"/>
      <sheetName val="Ejemplo 9 "/>
      <sheetName val="Ejemplo 10"/>
      <sheetName val="Ej11 p21"/>
      <sheetName val="Ejemplo 11"/>
      <sheetName val="Ejemplo 12"/>
      <sheetName val="Ejemplo 14"/>
      <sheetName val="Ejemplo 15"/>
      <sheetName val="Ejemplo 16"/>
      <sheetName val="Ejemplo 17"/>
      <sheetName val="Ejemplo 19"/>
      <sheetName val="Ejemplo 20"/>
      <sheetName val="Ejemplo 21"/>
      <sheetName val="Ejemplo 22"/>
      <sheetName val="Ejemplo 23"/>
      <sheetName val="Ejemplo 42 p51"/>
      <sheetName val="Ejemplo 52 p77"/>
      <sheetName val="Ejemplo 56 p82"/>
      <sheetName val="Ejemplo  57 p83"/>
      <sheetName val="Ejemplo 24"/>
      <sheetName val="Ejemplo 25"/>
      <sheetName val="Ejemplo  26"/>
      <sheetName val="Ejemplo  27"/>
      <sheetName val="Ejemplp 29"/>
      <sheetName val="Ejemplo  30"/>
      <sheetName val="Ejemplo  31"/>
      <sheetName val="Ejemplo  32"/>
      <sheetName val="Ejemplo  33"/>
      <sheetName val="Ejemplo 36"/>
      <sheetName val="Ejemplo  37"/>
      <sheetName val="Ejemplo  39"/>
      <sheetName val="Ejemplo  41"/>
      <sheetName val="VPN YANKEE"/>
      <sheetName val="dtf+2"/>
      <sheetName val="VPN TES"/>
      <sheetName val="Ejemplo23"/>
      <sheetName val="Ejemplo22"/>
      <sheetName val="Ejemplo25"/>
      <sheetName val="Ejemplo 26"/>
      <sheetName val="ejemplo 27"/>
      <sheetName val="ejemplo 28"/>
      <sheetName val="ejemplo 29"/>
      <sheetName val="Ejemplo 30"/>
      <sheetName val="Ejemplo 31"/>
      <sheetName val="Ejemplo 33"/>
      <sheetName val="Ejemplo 34"/>
      <sheetName val="Ejemplo 35"/>
      <sheetName val="Ejemplo 37"/>
      <sheetName val="Ejemplo 39"/>
      <sheetName val="Ejemplo 42"/>
      <sheetName val="Ejemplo 45"/>
      <sheetName val="Ejemplo 47"/>
      <sheetName val="Ejemplo 56"/>
      <sheetName val="REFINANCIA"/>
      <sheetName val="Ejemplo32h (2)"/>
      <sheetName val="Ejemplo32 (d) (4)"/>
      <sheetName val="Ejemplo15 B (2)"/>
      <sheetName val="Ejemplo32 (d) (3)"/>
      <sheetName val="Ejemplo32 (d) (2)"/>
      <sheetName val="Ejemplo32h"/>
      <sheetName val="Ejemplo32G"/>
      <sheetName val="Ejemplo15 C"/>
      <sheetName val="Ejemplo15 A"/>
      <sheetName val="Ejemplo15 B"/>
      <sheetName val="uvr"/>
      <sheetName val="RELACION TASA-PRE"/>
      <sheetName val="CONVERT1"/>
      <sheetName val="Hoja2"/>
      <sheetName val="Hoja3"/>
      <sheetName val="Bonostf"/>
      <sheetName val="Hoja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>
        <row r="9">
          <cell r="B9">
            <v>0.08</v>
          </cell>
        </row>
        <row r="15">
          <cell r="B15">
            <v>-119302.58933186832</v>
          </cell>
        </row>
        <row r="16">
          <cell r="B16">
            <v>-128846.7964784178</v>
          </cell>
        </row>
        <row r="17">
          <cell r="B17">
            <v>-139154.54019669123</v>
          </cell>
        </row>
        <row r="18">
          <cell r="B18">
            <v>-150286.90341242653</v>
          </cell>
        </row>
        <row r="19">
          <cell r="B19">
            <v>-162309.85568542065</v>
          </cell>
        </row>
        <row r="20">
          <cell r="B20">
            <v>-175294.64414025433</v>
          </cell>
        </row>
        <row r="21">
          <cell r="B21">
            <v>-189318.2156714747</v>
          </cell>
        </row>
        <row r="22">
          <cell r="B22">
            <v>-204463.67292519269</v>
          </cell>
        </row>
        <row r="23">
          <cell r="B23">
            <v>-220820.76675920811</v>
          </cell>
        </row>
      </sheetData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a ej 11 cap4"/>
      <sheetName val="Ejemplo7 pg15"/>
      <sheetName val="Valoración Bono Bancolombia"/>
      <sheetName val="tasa fija tv"/>
      <sheetName val="IBR"/>
      <sheetName val="Eje 46 dtf"/>
      <sheetName val="Eje 45 IPC"/>
      <sheetName val="Leasing ej44 "/>
      <sheetName val="Ejemplo 1"/>
      <sheetName val="Ejemplo2"/>
      <sheetName val="Ejemplo3"/>
      <sheetName val="Ejemplo4"/>
      <sheetName val="Ejemplo 5"/>
      <sheetName val="Ejemplo 6"/>
      <sheetName val="Ejemplo 7"/>
      <sheetName val="Ejemplo 8"/>
      <sheetName val="Ejemplo 9 "/>
      <sheetName val="Ejemplo 10"/>
      <sheetName val="Ejemplo 11"/>
      <sheetName val="Ejemplo 12"/>
      <sheetName val="Ejemplo 13"/>
      <sheetName val="Ejemplo 14"/>
      <sheetName val="Ejemplo 15"/>
      <sheetName val="Ejemplo 16"/>
      <sheetName val="Ejemplo 17"/>
      <sheetName val="Ejemplo 18"/>
      <sheetName val="Ejemplo 19"/>
      <sheetName val="Ejemplo 21"/>
      <sheetName val="Ejemplo 22"/>
      <sheetName val="Ejemplo 23"/>
      <sheetName val="Ejemplo 24"/>
      <sheetName val="Ejemplo 25"/>
      <sheetName val="Ejemplo  27"/>
      <sheetName val="Ejemplo  28"/>
      <sheetName val="Ejemplp 29"/>
      <sheetName val="Ejemplo  30"/>
      <sheetName val="Ejemplo  31"/>
      <sheetName val="Ejemplo  32"/>
      <sheetName val="Ejemplo  33"/>
      <sheetName val="Ejemplo  34"/>
      <sheetName val="Ejemplo  35"/>
      <sheetName val="Ejemplo 36"/>
      <sheetName val="Ejemplo  37"/>
      <sheetName val="Ejemplo  38"/>
      <sheetName val="Ejemplo  39"/>
      <sheetName val="Ejemplo 40"/>
      <sheetName val="Ejemplo  41"/>
      <sheetName val="Hoja1"/>
      <sheetName val="VPN YANKEE"/>
      <sheetName val="dtf+2"/>
      <sheetName val="VPN TES"/>
      <sheetName val="Ejemplo23"/>
      <sheetName val="Ejemplo22"/>
      <sheetName val="Ejemplo25"/>
      <sheetName val="Ejemplo 26"/>
      <sheetName val="ejemplo 27"/>
      <sheetName val="ejemplo 28"/>
      <sheetName val="ejemplo 29"/>
      <sheetName val="Ejemplo 30"/>
      <sheetName val="Ejemplo 31"/>
      <sheetName val="Ejemplo 33"/>
      <sheetName val="Ejemplo 34"/>
      <sheetName val="Ejemplo 35"/>
      <sheetName val="Ejemplo 37"/>
      <sheetName val="Ejemplo 39"/>
      <sheetName val="Ejemplo 42"/>
      <sheetName val="Ejemplo 45"/>
      <sheetName val="Ejemplo 47"/>
      <sheetName val="Ejemplo 56"/>
      <sheetName val="REFINANCIA"/>
      <sheetName val="Ejemplo32h (2)"/>
      <sheetName val="Ejemplo32 (d) (4)"/>
      <sheetName val="Ejemplo15 B (2)"/>
      <sheetName val="Ejemplo32 (d) (3)"/>
      <sheetName val="Ejemplo32 (d) (2)"/>
      <sheetName val="Ejemplo32h"/>
      <sheetName val="Ejemplo32G"/>
      <sheetName val="Ejemplo15 C"/>
      <sheetName val="Ejemplo15 A"/>
      <sheetName val="Ejemplo15 B"/>
      <sheetName val="uvr"/>
      <sheetName val="RELACION TASA-PRE"/>
      <sheetName val="CONVERT1"/>
      <sheetName val="Hoja2"/>
      <sheetName val="Hoja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>
        <row r="9">
          <cell r="B9">
            <v>0.08</v>
          </cell>
        </row>
        <row r="15">
          <cell r="B15">
            <v>-119302.58933186832</v>
          </cell>
        </row>
        <row r="16">
          <cell r="B16">
            <v>-128846.7964784178</v>
          </cell>
        </row>
        <row r="17">
          <cell r="B17">
            <v>-139154.54019669123</v>
          </cell>
        </row>
        <row r="18">
          <cell r="B18">
            <v>-150286.90341242653</v>
          </cell>
        </row>
        <row r="19">
          <cell r="B19">
            <v>-162309.85568542065</v>
          </cell>
        </row>
        <row r="20">
          <cell r="B20">
            <v>-175294.64414025433</v>
          </cell>
        </row>
        <row r="21">
          <cell r="B21">
            <v>-189318.2156714747</v>
          </cell>
        </row>
        <row r="22">
          <cell r="B22">
            <v>-204463.67292519269</v>
          </cell>
        </row>
        <row r="23">
          <cell r="B23">
            <v>-220820.76675920811</v>
          </cell>
        </row>
      </sheetData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jemplo7 pg15"/>
      <sheetName val="Valoración Bono Bancolombia"/>
      <sheetName val="tasa fija tv"/>
      <sheetName val="IBR"/>
      <sheetName val="Eje 46 dtf"/>
      <sheetName val="Eje 45 IPC"/>
      <sheetName val="Leasing ej44 "/>
      <sheetName val="RENt TWR"/>
      <sheetName val="ej 41 Tir no per"/>
      <sheetName val="Van no per"/>
      <sheetName val="Ejemplo 1"/>
      <sheetName val="Ejemplo2"/>
      <sheetName val="Ejemplo3"/>
      <sheetName val="Ejemplo4"/>
      <sheetName val="Ejemplo 5"/>
      <sheetName val="Ejemplo 6"/>
      <sheetName val="Ejemplo 7"/>
      <sheetName val="Ejemplo 8"/>
      <sheetName val="Ejemplo 9 "/>
      <sheetName val="Ejemplo 10"/>
      <sheetName val="Ejemplo 11"/>
      <sheetName val="Ejemplo 12"/>
      <sheetName val="Ejemplo 13"/>
      <sheetName val="Ejemplo 14"/>
      <sheetName val="Ejemplo 15"/>
      <sheetName val="Ejemplo 16"/>
      <sheetName val="Ejemplo 17"/>
      <sheetName val="Ejemplo 18"/>
      <sheetName val="Ejemplo 19"/>
      <sheetName val="Ejemplo 20"/>
      <sheetName val="Ejemplo 21"/>
      <sheetName val="Ejemplo 22"/>
      <sheetName val="Ejemplo 23"/>
      <sheetName val="Ejemplo 24"/>
      <sheetName val="Ejemplo 25"/>
      <sheetName val="Ejemplo  26"/>
      <sheetName val="Ejemplo  27"/>
      <sheetName val="Ejemplo  28"/>
      <sheetName val="Ejemplp 29"/>
      <sheetName val="Ejemplo  30"/>
      <sheetName val="Ejemplo  31"/>
      <sheetName val="Ejemplo  32"/>
      <sheetName val="Ejemplo  33"/>
      <sheetName val="Ejemplo  34"/>
      <sheetName val="Ejemplo  35"/>
      <sheetName val="Ejemplo 36"/>
      <sheetName val="Ejemplo  37"/>
      <sheetName val="Ejemplo  38"/>
      <sheetName val="Ejemplo  39"/>
      <sheetName val="Ejemplo 40"/>
      <sheetName val="Ejemplo  41"/>
      <sheetName val="Hoja1"/>
      <sheetName val="VPN YANKEE"/>
      <sheetName val="dtf+2"/>
      <sheetName val="VPN TES"/>
      <sheetName val="Ejemplo23"/>
      <sheetName val="Ejemplo22"/>
      <sheetName val="Ejemplo25"/>
      <sheetName val="Ejemplo 26"/>
      <sheetName val="ejemplo 27"/>
      <sheetName val="ejemplo 28"/>
      <sheetName val="ejemplo 29"/>
      <sheetName val="Ejemplo 30"/>
      <sheetName val="Ejemplo 31"/>
      <sheetName val="Ejemplo 33"/>
      <sheetName val="Ejemplo 34"/>
      <sheetName val="Ejemplo 35"/>
      <sheetName val="Ejemplo 37"/>
      <sheetName val="Ejemplo 39"/>
      <sheetName val="Ejemplo 42"/>
      <sheetName val="Ejemplo 45"/>
      <sheetName val="Ejemplo 47"/>
      <sheetName val="Ejemplo 56"/>
      <sheetName val="REFINANCIA"/>
      <sheetName val="Ejemplo32h (2)"/>
      <sheetName val="Ejemplo32 (d) (4)"/>
      <sheetName val="Ejemplo15 B (2)"/>
      <sheetName val="Ejemplo32 (d) (3)"/>
      <sheetName val="Ejemplo32 (d) (2)"/>
      <sheetName val="Ejemplo32h"/>
      <sheetName val="Ejemplo32G"/>
      <sheetName val="Ejemplo15 C"/>
      <sheetName val="Ejemplo15 A"/>
      <sheetName val="Ejemplo15 B"/>
      <sheetName val="uvr"/>
      <sheetName val="RELACION TASA-PRE"/>
      <sheetName val="CONVERT1"/>
      <sheetName val="Hoja2"/>
      <sheetName val="Hoja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>
        <row r="9">
          <cell r="B9">
            <v>0.08</v>
          </cell>
        </row>
        <row r="15">
          <cell r="B15">
            <v>-119302.58933186832</v>
          </cell>
        </row>
        <row r="16">
          <cell r="B16">
            <v>-128846.7964784178</v>
          </cell>
        </row>
        <row r="17">
          <cell r="B17">
            <v>-139154.54019669123</v>
          </cell>
        </row>
        <row r="18">
          <cell r="B18">
            <v>-150286.90341242653</v>
          </cell>
        </row>
        <row r="19">
          <cell r="B19">
            <v>-162309.85568542065</v>
          </cell>
        </row>
        <row r="20">
          <cell r="B20">
            <v>-175294.64414025433</v>
          </cell>
        </row>
        <row r="21">
          <cell r="B21">
            <v>-189318.2156714747</v>
          </cell>
        </row>
        <row r="22">
          <cell r="B22">
            <v>-204463.67292519269</v>
          </cell>
        </row>
        <row r="23">
          <cell r="B23">
            <v>-220820.76675920811</v>
          </cell>
        </row>
      </sheetData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RAS"/>
      <sheetName val="VENTAS"/>
      <sheetName val="intereses y redenciones"/>
      <sheetName val="PFMIN510"/>
      <sheetName val="PFSEM050"/>
      <sheetName val="PFMVR565"/>
    </sheetNames>
    <sheetDataSet>
      <sheetData sheetId="0"/>
      <sheetData sheetId="1"/>
      <sheetData sheetId="2"/>
      <sheetData sheetId="3"/>
      <sheetData sheetId="4" refreshError="1">
        <row r="1">
          <cell r="A1" t="str">
            <v xml:space="preserve"> Titulo</v>
          </cell>
          <cell r="B1" t="str">
            <v>Trans.</v>
          </cell>
          <cell r="C1" t="str">
            <v xml:space="preserve">Emision   </v>
          </cell>
          <cell r="D1" t="str">
            <v xml:space="preserve">F.Vcto.   </v>
          </cell>
          <cell r="E1" t="str">
            <v xml:space="preserve">Contraparte         </v>
          </cell>
          <cell r="F1" t="str">
            <v xml:space="preserve">Por  </v>
          </cell>
        </row>
        <row r="2">
          <cell r="A2">
            <v>463976</v>
          </cell>
          <cell r="B2" t="str">
            <v>Compra</v>
          </cell>
          <cell r="C2">
            <v>37372</v>
          </cell>
          <cell r="D2">
            <v>41025</v>
          </cell>
          <cell r="E2" t="str">
            <v xml:space="preserve">Interbolsa          </v>
          </cell>
          <cell r="F2" t="str">
            <v xml:space="preserve">BRI  </v>
          </cell>
        </row>
        <row r="3">
          <cell r="A3">
            <v>463994</v>
          </cell>
          <cell r="B3" t="str">
            <v>Compra</v>
          </cell>
          <cell r="C3">
            <v>37372</v>
          </cell>
          <cell r="D3">
            <v>41025</v>
          </cell>
          <cell r="E3" t="str">
            <v>Profesionales de Bol</v>
          </cell>
          <cell r="F3" t="str">
            <v xml:space="preserve">BRI  </v>
          </cell>
        </row>
        <row r="4">
          <cell r="A4">
            <v>464615</v>
          </cell>
          <cell r="B4" t="str">
            <v>Compra</v>
          </cell>
          <cell r="C4">
            <v>37934</v>
          </cell>
          <cell r="D4">
            <v>39395</v>
          </cell>
          <cell r="E4" t="str">
            <v xml:space="preserve">Interbolsa          </v>
          </cell>
          <cell r="F4" t="str">
            <v xml:space="preserve">BRI  </v>
          </cell>
        </row>
        <row r="5">
          <cell r="A5">
            <v>464581</v>
          </cell>
          <cell r="B5" t="str">
            <v>Compra</v>
          </cell>
          <cell r="C5">
            <v>37372</v>
          </cell>
          <cell r="D5">
            <v>41025</v>
          </cell>
          <cell r="E5" t="str">
            <v>Megabanco Coperativo</v>
          </cell>
          <cell r="F5" t="str">
            <v xml:space="preserve">BRI  </v>
          </cell>
        </row>
        <row r="6">
          <cell r="A6">
            <v>464551</v>
          </cell>
          <cell r="B6" t="str">
            <v>Compra</v>
          </cell>
          <cell r="C6">
            <v>37886</v>
          </cell>
          <cell r="D6">
            <v>40443</v>
          </cell>
          <cell r="E6" t="str">
            <v>Profesionales de Bol</v>
          </cell>
          <cell r="F6" t="str">
            <v xml:space="preserve">BRD  </v>
          </cell>
        </row>
        <row r="7">
          <cell r="A7">
            <v>464657</v>
          </cell>
          <cell r="B7" t="str">
            <v>Compra</v>
          </cell>
          <cell r="C7">
            <v>37050</v>
          </cell>
          <cell r="D7">
            <v>40702</v>
          </cell>
          <cell r="E7" t="str">
            <v>PROMOTORA BURSATIL S</v>
          </cell>
          <cell r="F7" t="str">
            <v xml:space="preserve">BRR  </v>
          </cell>
        </row>
        <row r="8">
          <cell r="A8">
            <v>465352</v>
          </cell>
          <cell r="B8" t="str">
            <v>Compra</v>
          </cell>
          <cell r="C8">
            <v>38242</v>
          </cell>
          <cell r="D8">
            <v>41894</v>
          </cell>
          <cell r="E8" t="str">
            <v>Alianza Valores S.A.</v>
          </cell>
          <cell r="F8" t="str">
            <v xml:space="preserve">BRI  </v>
          </cell>
        </row>
        <row r="9">
          <cell r="A9">
            <v>465357</v>
          </cell>
          <cell r="B9" t="str">
            <v>Compra</v>
          </cell>
          <cell r="C9">
            <v>38242</v>
          </cell>
          <cell r="D9">
            <v>41894</v>
          </cell>
          <cell r="E9" t="str">
            <v>Alianza Valores S.A.</v>
          </cell>
          <cell r="F9" t="str">
            <v xml:space="preserve">BRI  </v>
          </cell>
        </row>
        <row r="10">
          <cell r="A10">
            <v>465348</v>
          </cell>
          <cell r="B10" t="str">
            <v>Compra</v>
          </cell>
          <cell r="C10">
            <v>37372</v>
          </cell>
          <cell r="D10">
            <v>41025</v>
          </cell>
          <cell r="E10" t="str">
            <v>Acciones de Colombia</v>
          </cell>
          <cell r="F10" t="str">
            <v xml:space="preserve">BRI  </v>
          </cell>
        </row>
        <row r="11">
          <cell r="A11">
            <v>465353</v>
          </cell>
          <cell r="B11" t="str">
            <v>Compra</v>
          </cell>
          <cell r="C11">
            <v>37372</v>
          </cell>
          <cell r="D11">
            <v>41025</v>
          </cell>
          <cell r="E11" t="str">
            <v>Profesionales de Bol</v>
          </cell>
          <cell r="F11" t="str">
            <v xml:space="preserve">BRI  </v>
          </cell>
        </row>
        <row r="12">
          <cell r="A12">
            <v>465358</v>
          </cell>
          <cell r="B12" t="str">
            <v>Compra</v>
          </cell>
          <cell r="C12">
            <v>37372</v>
          </cell>
          <cell r="D12">
            <v>41025</v>
          </cell>
          <cell r="E12" t="str">
            <v xml:space="preserve">Asesores en Valores </v>
          </cell>
          <cell r="F12" t="str">
            <v xml:space="preserve">BRI  </v>
          </cell>
        </row>
        <row r="13">
          <cell r="A13">
            <v>465365</v>
          </cell>
          <cell r="B13" t="str">
            <v>Compra</v>
          </cell>
          <cell r="C13">
            <v>37372</v>
          </cell>
          <cell r="D13">
            <v>41025</v>
          </cell>
          <cell r="E13" t="str">
            <v>FDO PENSIONES OBLIGA</v>
          </cell>
          <cell r="F13" t="str">
            <v xml:space="preserve">BRI  </v>
          </cell>
        </row>
        <row r="14">
          <cell r="A14">
            <v>465375</v>
          </cell>
          <cell r="B14" t="str">
            <v>Compra</v>
          </cell>
          <cell r="C14">
            <v>37372</v>
          </cell>
          <cell r="D14">
            <v>41025</v>
          </cell>
          <cell r="E14" t="str">
            <v xml:space="preserve">Interbolsa          </v>
          </cell>
          <cell r="F14" t="str">
            <v xml:space="preserve">BRI  </v>
          </cell>
        </row>
        <row r="15">
          <cell r="A15">
            <v>465384</v>
          </cell>
          <cell r="B15" t="str">
            <v>Compra</v>
          </cell>
          <cell r="C15">
            <v>37372</v>
          </cell>
          <cell r="D15">
            <v>41025</v>
          </cell>
          <cell r="E15" t="str">
            <v xml:space="preserve">Asesores en Valores </v>
          </cell>
          <cell r="F15" t="str">
            <v xml:space="preserve">BRI  </v>
          </cell>
        </row>
        <row r="16">
          <cell r="A16">
            <v>465391</v>
          </cell>
          <cell r="B16" t="str">
            <v>Compra</v>
          </cell>
          <cell r="C16">
            <v>37372</v>
          </cell>
          <cell r="D16">
            <v>41025</v>
          </cell>
          <cell r="E16" t="str">
            <v xml:space="preserve">Asesores en Valores </v>
          </cell>
          <cell r="F16" t="str">
            <v xml:space="preserve">BRI  </v>
          </cell>
        </row>
        <row r="17">
          <cell r="A17">
            <v>465396</v>
          </cell>
          <cell r="B17" t="str">
            <v>Compra</v>
          </cell>
          <cell r="C17">
            <v>37372</v>
          </cell>
          <cell r="D17">
            <v>41025</v>
          </cell>
          <cell r="E17" t="str">
            <v>Alianza Valores S.A.</v>
          </cell>
          <cell r="F17" t="str">
            <v xml:space="preserve">BRI  </v>
          </cell>
        </row>
        <row r="18">
          <cell r="A18">
            <v>465419</v>
          </cell>
          <cell r="B18" t="str">
            <v>Compra</v>
          </cell>
          <cell r="C18">
            <v>37372</v>
          </cell>
          <cell r="D18">
            <v>41025</v>
          </cell>
          <cell r="E18" t="str">
            <v>Alianza Valores S.A.</v>
          </cell>
          <cell r="F18" t="str">
            <v xml:space="preserve">BRI  </v>
          </cell>
        </row>
        <row r="19">
          <cell r="A19">
            <v>466267</v>
          </cell>
          <cell r="B19" t="str">
            <v>Compra</v>
          </cell>
          <cell r="C19">
            <v>37934</v>
          </cell>
          <cell r="D19">
            <v>39395</v>
          </cell>
          <cell r="E19" t="str">
            <v xml:space="preserve">Banco Citibank      </v>
          </cell>
          <cell r="F19" t="str">
            <v xml:space="preserve">BRI  </v>
          </cell>
        </row>
        <row r="20">
          <cell r="A20">
            <v>466119</v>
          </cell>
          <cell r="B20" t="str">
            <v>Compra</v>
          </cell>
          <cell r="C20">
            <v>37273</v>
          </cell>
          <cell r="D20">
            <v>40925</v>
          </cell>
          <cell r="E20" t="str">
            <v>Profesionales de Bol</v>
          </cell>
          <cell r="F20" t="str">
            <v xml:space="preserve">BRR  </v>
          </cell>
        </row>
        <row r="21">
          <cell r="A21">
            <v>467887</v>
          </cell>
          <cell r="B21" t="str">
            <v>Compra</v>
          </cell>
          <cell r="C21">
            <v>37273</v>
          </cell>
          <cell r="D21">
            <v>40925</v>
          </cell>
          <cell r="E21" t="str">
            <v>Profesionales de Bol</v>
          </cell>
          <cell r="F21" t="str">
            <v xml:space="preserve">BRD  </v>
          </cell>
        </row>
        <row r="22">
          <cell r="A22">
            <v>467841</v>
          </cell>
          <cell r="B22" t="str">
            <v>Compra</v>
          </cell>
          <cell r="C22">
            <v>37391</v>
          </cell>
          <cell r="D22">
            <v>41044</v>
          </cell>
          <cell r="E22" t="str">
            <v>Profesionales de Bol</v>
          </cell>
          <cell r="F22" t="str">
            <v xml:space="preserve">BRD  </v>
          </cell>
        </row>
        <row r="23">
          <cell r="A23">
            <v>469525</v>
          </cell>
          <cell r="B23" t="str">
            <v>Compra</v>
          </cell>
          <cell r="C23">
            <v>38167</v>
          </cell>
          <cell r="D23">
            <v>38532</v>
          </cell>
          <cell r="E23" t="str">
            <v xml:space="preserve">Acciones y Valores  </v>
          </cell>
          <cell r="F23" t="str">
            <v xml:space="preserve">BRM  </v>
          </cell>
        </row>
        <row r="24">
          <cell r="A24">
            <v>470020</v>
          </cell>
          <cell r="B24" t="str">
            <v>Compra</v>
          </cell>
          <cell r="C24">
            <v>37372</v>
          </cell>
          <cell r="D24">
            <v>41025</v>
          </cell>
          <cell r="E24" t="str">
            <v xml:space="preserve">Interbolsa          </v>
          </cell>
          <cell r="F24" t="str">
            <v xml:space="preserve">BRI  </v>
          </cell>
        </row>
        <row r="25">
          <cell r="A25">
            <v>470015</v>
          </cell>
          <cell r="B25" t="str">
            <v>Compra</v>
          </cell>
          <cell r="C25">
            <v>36733</v>
          </cell>
          <cell r="D25">
            <v>39289</v>
          </cell>
          <cell r="E25" t="str">
            <v>PROMOTORA BURSATIL S</v>
          </cell>
          <cell r="F25" t="str">
            <v xml:space="preserve">BRD  </v>
          </cell>
        </row>
        <row r="26">
          <cell r="A26">
            <v>471317</v>
          </cell>
          <cell r="B26" t="str">
            <v>Compra</v>
          </cell>
          <cell r="C26">
            <v>38178</v>
          </cell>
          <cell r="D26">
            <v>40004</v>
          </cell>
          <cell r="E26" t="str">
            <v xml:space="preserve">Banco de Bogota     </v>
          </cell>
          <cell r="F26" t="str">
            <v xml:space="preserve">BRI  </v>
          </cell>
        </row>
        <row r="27">
          <cell r="A27">
            <v>471312</v>
          </cell>
          <cell r="B27" t="str">
            <v>Compra</v>
          </cell>
          <cell r="C27">
            <v>38029</v>
          </cell>
          <cell r="D27">
            <v>40221</v>
          </cell>
          <cell r="E27" t="str">
            <v>Corp. Financiera del</v>
          </cell>
          <cell r="F27" t="str">
            <v xml:space="preserve">BRI  </v>
          </cell>
        </row>
        <row r="28">
          <cell r="A28">
            <v>471275</v>
          </cell>
          <cell r="B28" t="str">
            <v>Compra</v>
          </cell>
          <cell r="C28">
            <v>38242</v>
          </cell>
          <cell r="D28">
            <v>41894</v>
          </cell>
          <cell r="E28" t="str">
            <v xml:space="preserve">Interbolsa          </v>
          </cell>
          <cell r="F28" t="str">
            <v xml:space="preserve">BRI  </v>
          </cell>
        </row>
        <row r="29">
          <cell r="A29">
            <v>471286</v>
          </cell>
          <cell r="B29" t="str">
            <v>Compra</v>
          </cell>
          <cell r="C29">
            <v>37372</v>
          </cell>
          <cell r="D29">
            <v>41025</v>
          </cell>
          <cell r="E29" t="str">
            <v xml:space="preserve">Nacional de Valores </v>
          </cell>
          <cell r="F29" t="str">
            <v xml:space="preserve">BRI  </v>
          </cell>
        </row>
        <row r="30">
          <cell r="A30">
            <v>471292</v>
          </cell>
          <cell r="B30" t="str">
            <v>Compra</v>
          </cell>
          <cell r="C30">
            <v>37372</v>
          </cell>
          <cell r="D30">
            <v>41025</v>
          </cell>
          <cell r="E30" t="str">
            <v xml:space="preserve">Asesores en Valores </v>
          </cell>
          <cell r="F30" t="str">
            <v xml:space="preserve">BRI  </v>
          </cell>
        </row>
        <row r="31">
          <cell r="A31">
            <v>471296</v>
          </cell>
          <cell r="B31" t="str">
            <v>Compra</v>
          </cell>
          <cell r="C31">
            <v>37372</v>
          </cell>
          <cell r="D31">
            <v>41025</v>
          </cell>
          <cell r="E31" t="str">
            <v>Alianza Valores S.A.</v>
          </cell>
          <cell r="F31" t="str">
            <v xml:space="preserve">BRI  </v>
          </cell>
        </row>
        <row r="32">
          <cell r="A32">
            <v>471300</v>
          </cell>
          <cell r="B32" t="str">
            <v>Compra</v>
          </cell>
          <cell r="C32">
            <v>37372</v>
          </cell>
          <cell r="D32">
            <v>41025</v>
          </cell>
          <cell r="E32" t="str">
            <v xml:space="preserve">Nacional de Valores </v>
          </cell>
          <cell r="F32" t="str">
            <v xml:space="preserve">BRI  </v>
          </cell>
        </row>
        <row r="33">
          <cell r="A33">
            <v>472048</v>
          </cell>
          <cell r="B33" t="str">
            <v>Compra</v>
          </cell>
          <cell r="C33">
            <v>38178</v>
          </cell>
          <cell r="D33">
            <v>40004</v>
          </cell>
          <cell r="E33" t="str">
            <v xml:space="preserve">Banco de Bogota     </v>
          </cell>
          <cell r="F33" t="str">
            <v xml:space="preserve">BRI  </v>
          </cell>
        </row>
        <row r="34">
          <cell r="A34">
            <v>472040</v>
          </cell>
          <cell r="B34" t="str">
            <v>Compra</v>
          </cell>
          <cell r="C34">
            <v>37125</v>
          </cell>
          <cell r="D34">
            <v>39682</v>
          </cell>
          <cell r="E34" t="str">
            <v xml:space="preserve">BBVA Colombia S.A.  </v>
          </cell>
          <cell r="F34" t="str">
            <v xml:space="preserve">BRI  </v>
          </cell>
        </row>
        <row r="35">
          <cell r="A35">
            <v>472009</v>
          </cell>
          <cell r="B35" t="str">
            <v>Compra</v>
          </cell>
          <cell r="C35">
            <v>37372</v>
          </cell>
          <cell r="D35">
            <v>41025</v>
          </cell>
          <cell r="E35" t="str">
            <v>Acciones de Colombia</v>
          </cell>
          <cell r="F35" t="str">
            <v xml:space="preserve">BRI  </v>
          </cell>
        </row>
        <row r="36">
          <cell r="A36">
            <v>472011</v>
          </cell>
          <cell r="B36" t="str">
            <v>Compra</v>
          </cell>
          <cell r="C36">
            <v>37372</v>
          </cell>
          <cell r="D36">
            <v>41025</v>
          </cell>
          <cell r="E36" t="str">
            <v>Alianza Valores S.A.</v>
          </cell>
          <cell r="F36" t="str">
            <v xml:space="preserve">BRR  </v>
          </cell>
        </row>
        <row r="37">
          <cell r="A37">
            <v>472013</v>
          </cell>
          <cell r="B37" t="str">
            <v>Compra</v>
          </cell>
          <cell r="C37">
            <v>37372</v>
          </cell>
          <cell r="D37">
            <v>41025</v>
          </cell>
          <cell r="E37" t="str">
            <v>ASVALORES LEYVA DELG</v>
          </cell>
          <cell r="F37" t="str">
            <v xml:space="preserve">BRI  </v>
          </cell>
        </row>
        <row r="38">
          <cell r="A38">
            <v>472021</v>
          </cell>
          <cell r="B38" t="str">
            <v>Compra</v>
          </cell>
          <cell r="C38">
            <v>37372</v>
          </cell>
          <cell r="D38">
            <v>41025</v>
          </cell>
          <cell r="E38" t="str">
            <v>ASVALORES LEYVA DELG</v>
          </cell>
          <cell r="F38" t="str">
            <v xml:space="preserve">BRI  </v>
          </cell>
        </row>
        <row r="39">
          <cell r="A39">
            <v>472026</v>
          </cell>
          <cell r="B39" t="str">
            <v>Compra</v>
          </cell>
          <cell r="C39">
            <v>37372</v>
          </cell>
          <cell r="D39">
            <v>41025</v>
          </cell>
          <cell r="E39" t="str">
            <v>Alianza Valores S.A.</v>
          </cell>
          <cell r="F39" t="str">
            <v xml:space="preserve">BRI  </v>
          </cell>
        </row>
        <row r="40">
          <cell r="A40">
            <v>472456</v>
          </cell>
          <cell r="B40" t="str">
            <v>Compra</v>
          </cell>
          <cell r="C40">
            <v>36733</v>
          </cell>
          <cell r="D40">
            <v>39289</v>
          </cell>
          <cell r="E40" t="str">
            <v>PROMOTORA BURSATIL S</v>
          </cell>
          <cell r="F40" t="str">
            <v xml:space="preserve">BRD  </v>
          </cell>
        </row>
        <row r="41">
          <cell r="A41">
            <v>472020</v>
          </cell>
          <cell r="B41" t="str">
            <v>Compra</v>
          </cell>
          <cell r="C41">
            <v>37273</v>
          </cell>
          <cell r="D41">
            <v>40925</v>
          </cell>
          <cell r="E41" t="str">
            <v>Profesionales de Bol</v>
          </cell>
          <cell r="F41" t="str">
            <v xml:space="preserve">BRD  </v>
          </cell>
        </row>
        <row r="42">
          <cell r="A42">
            <v>472731</v>
          </cell>
          <cell r="B42" t="str">
            <v>Compra</v>
          </cell>
          <cell r="C42">
            <v>38242</v>
          </cell>
          <cell r="D42">
            <v>41894</v>
          </cell>
          <cell r="E42" t="str">
            <v>PROMOTORA BURSATIL S</v>
          </cell>
          <cell r="F42" t="str">
            <v xml:space="preserve">BRI  </v>
          </cell>
        </row>
        <row r="43">
          <cell r="A43">
            <v>472736</v>
          </cell>
          <cell r="B43" t="str">
            <v>Compra</v>
          </cell>
          <cell r="C43">
            <v>38242</v>
          </cell>
          <cell r="D43">
            <v>41894</v>
          </cell>
          <cell r="E43" t="str">
            <v xml:space="preserve">Interbolsa          </v>
          </cell>
          <cell r="F43" t="str">
            <v xml:space="preserve">BRI  </v>
          </cell>
        </row>
        <row r="44">
          <cell r="A44">
            <v>472718</v>
          </cell>
          <cell r="B44" t="str">
            <v>Compra</v>
          </cell>
          <cell r="C44">
            <v>37372</v>
          </cell>
          <cell r="D44">
            <v>41025</v>
          </cell>
          <cell r="E44" t="str">
            <v xml:space="preserve">CORREVAL            </v>
          </cell>
          <cell r="F44" t="str">
            <v xml:space="preserve">BRI  </v>
          </cell>
        </row>
        <row r="45">
          <cell r="A45">
            <v>473022</v>
          </cell>
          <cell r="B45" t="str">
            <v>Compra</v>
          </cell>
          <cell r="C45">
            <v>37273</v>
          </cell>
          <cell r="D45">
            <v>40925</v>
          </cell>
          <cell r="E45" t="str">
            <v>PROMOTORA BURSATIL S</v>
          </cell>
          <cell r="F45" t="str">
            <v xml:space="preserve">BRD  </v>
          </cell>
        </row>
        <row r="46">
          <cell r="A46">
            <v>475509</v>
          </cell>
          <cell r="B46" t="str">
            <v>Compra</v>
          </cell>
          <cell r="C46">
            <v>37216</v>
          </cell>
          <cell r="D46">
            <v>40931</v>
          </cell>
          <cell r="E46" t="str">
            <v xml:space="preserve">Cargue HISTORICO    </v>
          </cell>
          <cell r="F46" t="str">
            <v xml:space="preserve">BRR  </v>
          </cell>
        </row>
        <row r="47">
          <cell r="A47">
            <v>475040</v>
          </cell>
          <cell r="B47" t="str">
            <v>Compra</v>
          </cell>
          <cell r="C47">
            <v>38242</v>
          </cell>
          <cell r="D47">
            <v>41894</v>
          </cell>
          <cell r="E47" t="str">
            <v xml:space="preserve">CORREVAL            </v>
          </cell>
          <cell r="F47" t="str">
            <v xml:space="preserve">BRI  </v>
          </cell>
        </row>
        <row r="48">
          <cell r="A48">
            <v>475061</v>
          </cell>
          <cell r="B48" t="str">
            <v>Compra</v>
          </cell>
          <cell r="C48">
            <v>38242</v>
          </cell>
          <cell r="D48">
            <v>41894</v>
          </cell>
          <cell r="E48" t="str">
            <v xml:space="preserve">Interbolsa          </v>
          </cell>
          <cell r="F48" t="str">
            <v xml:space="preserve">BRI  </v>
          </cell>
        </row>
        <row r="49">
          <cell r="A49">
            <v>474992</v>
          </cell>
          <cell r="B49" t="str">
            <v>Compra</v>
          </cell>
          <cell r="C49">
            <v>37372</v>
          </cell>
          <cell r="D49">
            <v>41025</v>
          </cell>
          <cell r="E49" t="str">
            <v>PROMOTORA BURSATIL S</v>
          </cell>
          <cell r="F49" t="str">
            <v xml:space="preserve">BRI  </v>
          </cell>
        </row>
        <row r="50">
          <cell r="A50">
            <v>475030</v>
          </cell>
          <cell r="B50" t="str">
            <v>Compra</v>
          </cell>
          <cell r="C50">
            <v>37372</v>
          </cell>
          <cell r="D50">
            <v>41025</v>
          </cell>
          <cell r="E50" t="str">
            <v xml:space="preserve">Acciones y Valores  </v>
          </cell>
          <cell r="F50" t="str">
            <v xml:space="preserve">BRI  </v>
          </cell>
        </row>
        <row r="51">
          <cell r="A51">
            <v>475743</v>
          </cell>
          <cell r="B51" t="str">
            <v>Compra</v>
          </cell>
          <cell r="C51">
            <v>38303</v>
          </cell>
          <cell r="D51">
            <v>39398</v>
          </cell>
          <cell r="E51" t="str">
            <v xml:space="preserve">Acciones y Valores  </v>
          </cell>
          <cell r="F51" t="str">
            <v xml:space="preserve">BRR  </v>
          </cell>
        </row>
        <row r="52">
          <cell r="A52">
            <v>475818</v>
          </cell>
          <cell r="B52" t="str">
            <v>Compra</v>
          </cell>
          <cell r="C52">
            <v>38178</v>
          </cell>
          <cell r="D52">
            <v>40004</v>
          </cell>
          <cell r="E52" t="str">
            <v xml:space="preserve">Interbolsa          </v>
          </cell>
          <cell r="F52" t="str">
            <v xml:space="preserve">BRI  </v>
          </cell>
        </row>
        <row r="53">
          <cell r="A53">
            <v>475796</v>
          </cell>
          <cell r="B53" t="str">
            <v>Compra</v>
          </cell>
          <cell r="C53">
            <v>37372</v>
          </cell>
          <cell r="D53">
            <v>41025</v>
          </cell>
          <cell r="E53" t="str">
            <v xml:space="preserve">Interbolsa          </v>
          </cell>
          <cell r="F53" t="str">
            <v xml:space="preserve">BRI  </v>
          </cell>
        </row>
        <row r="54">
          <cell r="A54">
            <v>476578</v>
          </cell>
          <cell r="B54" t="str">
            <v>Compra</v>
          </cell>
          <cell r="C54">
            <v>37934</v>
          </cell>
          <cell r="D54">
            <v>39395</v>
          </cell>
          <cell r="E54" t="str">
            <v xml:space="preserve">Banco de Bogota     </v>
          </cell>
          <cell r="F54" t="str">
            <v xml:space="preserve">BRI  </v>
          </cell>
        </row>
        <row r="55">
          <cell r="A55">
            <v>476558</v>
          </cell>
          <cell r="B55" t="str">
            <v>Compra</v>
          </cell>
          <cell r="C55">
            <v>38178</v>
          </cell>
          <cell r="D55">
            <v>40004</v>
          </cell>
          <cell r="E55" t="str">
            <v xml:space="preserve">Banco Citibank      </v>
          </cell>
          <cell r="F55" t="str">
            <v xml:space="preserve">BRI  </v>
          </cell>
        </row>
        <row r="56">
          <cell r="A56">
            <v>476569</v>
          </cell>
          <cell r="B56" t="str">
            <v>Compra</v>
          </cell>
          <cell r="C56">
            <v>37273</v>
          </cell>
          <cell r="D56">
            <v>40925</v>
          </cell>
          <cell r="E56" t="str">
            <v>Profesionales de Bol</v>
          </cell>
          <cell r="F56" t="str">
            <v xml:space="preserve">BRD  </v>
          </cell>
        </row>
        <row r="57">
          <cell r="A57">
            <v>463976</v>
          </cell>
          <cell r="B57" t="str">
            <v xml:space="preserve">Venta </v>
          </cell>
          <cell r="C57">
            <v>37372</v>
          </cell>
          <cell r="D57">
            <v>41025</v>
          </cell>
          <cell r="E57" t="str">
            <v xml:space="preserve">Asesores en Valores </v>
          </cell>
          <cell r="F57" t="str">
            <v xml:space="preserve">BRI  </v>
          </cell>
        </row>
        <row r="58">
          <cell r="A58">
            <v>464021</v>
          </cell>
          <cell r="B58" t="str">
            <v xml:space="preserve">Venta </v>
          </cell>
          <cell r="C58">
            <v>37372</v>
          </cell>
          <cell r="D58">
            <v>41025</v>
          </cell>
          <cell r="E58" t="str">
            <v>Megabanco Coperativo</v>
          </cell>
          <cell r="F58" t="str">
            <v xml:space="preserve">BRI  </v>
          </cell>
        </row>
        <row r="59">
          <cell r="A59">
            <v>464022</v>
          </cell>
          <cell r="B59" t="str">
            <v xml:space="preserve">Venta </v>
          </cell>
          <cell r="C59">
            <v>37372</v>
          </cell>
          <cell r="D59">
            <v>41025</v>
          </cell>
          <cell r="E59" t="str">
            <v>Profesionales de Bol</v>
          </cell>
          <cell r="F59" t="str">
            <v xml:space="preserve">BRI  </v>
          </cell>
        </row>
        <row r="60">
          <cell r="A60">
            <v>459119</v>
          </cell>
          <cell r="B60" t="str">
            <v xml:space="preserve">Venta </v>
          </cell>
          <cell r="C60">
            <v>38242</v>
          </cell>
          <cell r="D60">
            <v>41894</v>
          </cell>
          <cell r="E60" t="str">
            <v xml:space="preserve">Banco Citibank      </v>
          </cell>
          <cell r="F60" t="str">
            <v xml:space="preserve">BRI  </v>
          </cell>
        </row>
        <row r="61">
          <cell r="A61">
            <v>459124</v>
          </cell>
          <cell r="B61" t="str">
            <v xml:space="preserve">Venta </v>
          </cell>
          <cell r="C61">
            <v>38242</v>
          </cell>
          <cell r="D61">
            <v>41894</v>
          </cell>
          <cell r="E61" t="str">
            <v xml:space="preserve">Banco Citibank      </v>
          </cell>
          <cell r="F61" t="str">
            <v xml:space="preserve">BRI  </v>
          </cell>
        </row>
        <row r="62">
          <cell r="A62">
            <v>459128</v>
          </cell>
          <cell r="B62" t="str">
            <v xml:space="preserve">Venta </v>
          </cell>
          <cell r="C62">
            <v>38242</v>
          </cell>
          <cell r="D62">
            <v>41894</v>
          </cell>
          <cell r="E62" t="str">
            <v xml:space="preserve">Banco Citibank      </v>
          </cell>
          <cell r="F62" t="str">
            <v xml:space="preserve">BRI  </v>
          </cell>
        </row>
        <row r="63">
          <cell r="A63">
            <v>459328</v>
          </cell>
          <cell r="B63" t="str">
            <v xml:space="preserve">Venta </v>
          </cell>
          <cell r="C63">
            <v>38242</v>
          </cell>
          <cell r="D63">
            <v>41894</v>
          </cell>
          <cell r="E63" t="str">
            <v xml:space="preserve">Banco Citibank      </v>
          </cell>
          <cell r="F63" t="str">
            <v xml:space="preserve">BRI  </v>
          </cell>
        </row>
        <row r="64">
          <cell r="A64">
            <v>442024</v>
          </cell>
          <cell r="B64" t="str">
            <v xml:space="preserve">Venta </v>
          </cell>
          <cell r="C64">
            <v>36913</v>
          </cell>
          <cell r="D64">
            <v>39469</v>
          </cell>
          <cell r="E64" t="str">
            <v>Profesionales de Bol</v>
          </cell>
          <cell r="F64" t="str">
            <v xml:space="preserve">BRD  </v>
          </cell>
        </row>
        <row r="65">
          <cell r="A65">
            <v>424789</v>
          </cell>
          <cell r="B65" t="str">
            <v xml:space="preserve">Venta </v>
          </cell>
          <cell r="C65">
            <v>37886</v>
          </cell>
          <cell r="D65">
            <v>40443</v>
          </cell>
          <cell r="E65" t="str">
            <v>PROMOTORA BURSATIL S</v>
          </cell>
          <cell r="F65" t="str">
            <v xml:space="preserve">BRR  </v>
          </cell>
        </row>
        <row r="66">
          <cell r="A66">
            <v>465452</v>
          </cell>
          <cell r="B66" t="str">
            <v xml:space="preserve">Venta </v>
          </cell>
          <cell r="C66">
            <v>37934</v>
          </cell>
          <cell r="D66">
            <v>39395</v>
          </cell>
          <cell r="E66" t="str">
            <v xml:space="preserve">Interbolsa          </v>
          </cell>
          <cell r="F66" t="str">
            <v xml:space="preserve">BRI  </v>
          </cell>
        </row>
        <row r="67">
          <cell r="A67">
            <v>408963</v>
          </cell>
          <cell r="B67" t="str">
            <v xml:space="preserve">Venta </v>
          </cell>
          <cell r="C67">
            <v>37329</v>
          </cell>
          <cell r="D67">
            <v>39155</v>
          </cell>
          <cell r="E67" t="str">
            <v xml:space="preserve">Banco Citibank      </v>
          </cell>
          <cell r="F67" t="str">
            <v xml:space="preserve">BRI  </v>
          </cell>
        </row>
        <row r="68">
          <cell r="A68">
            <v>438030</v>
          </cell>
          <cell r="B68" t="str">
            <v xml:space="preserve">Venta </v>
          </cell>
          <cell r="C68">
            <v>37329</v>
          </cell>
          <cell r="D68">
            <v>39155</v>
          </cell>
          <cell r="E68" t="str">
            <v xml:space="preserve">Banco Citibank      </v>
          </cell>
          <cell r="F68" t="str">
            <v xml:space="preserve">BRI  </v>
          </cell>
        </row>
        <row r="69">
          <cell r="A69">
            <v>227810</v>
          </cell>
          <cell r="B69" t="str">
            <v xml:space="preserve">Venta </v>
          </cell>
          <cell r="C69">
            <v>37097</v>
          </cell>
          <cell r="D69">
            <v>38923</v>
          </cell>
          <cell r="E69" t="str">
            <v xml:space="preserve">ABN Amro Bank       </v>
          </cell>
          <cell r="F69" t="str">
            <v xml:space="preserve">BRI  </v>
          </cell>
        </row>
        <row r="70">
          <cell r="A70">
            <v>465348</v>
          </cell>
          <cell r="B70" t="str">
            <v xml:space="preserve">Venta </v>
          </cell>
          <cell r="C70">
            <v>37372</v>
          </cell>
          <cell r="D70">
            <v>41025</v>
          </cell>
          <cell r="E70" t="str">
            <v xml:space="preserve">Interbolsa          </v>
          </cell>
          <cell r="F70" t="str">
            <v xml:space="preserve">BRI  </v>
          </cell>
        </row>
        <row r="71">
          <cell r="A71">
            <v>465353</v>
          </cell>
          <cell r="B71" t="str">
            <v xml:space="preserve">Venta </v>
          </cell>
          <cell r="C71">
            <v>37372</v>
          </cell>
          <cell r="D71">
            <v>41025</v>
          </cell>
          <cell r="E71" t="str">
            <v>Acciones de Colombia</v>
          </cell>
          <cell r="F71" t="str">
            <v xml:space="preserve">BRI  </v>
          </cell>
        </row>
        <row r="72">
          <cell r="A72">
            <v>465358</v>
          </cell>
          <cell r="B72" t="str">
            <v xml:space="preserve">Venta </v>
          </cell>
          <cell r="C72">
            <v>37372</v>
          </cell>
          <cell r="D72">
            <v>41025</v>
          </cell>
          <cell r="E72" t="str">
            <v xml:space="preserve">Asesores en Valores </v>
          </cell>
          <cell r="F72" t="str">
            <v xml:space="preserve">BRI  </v>
          </cell>
        </row>
        <row r="73">
          <cell r="A73">
            <v>457765</v>
          </cell>
          <cell r="B73" t="str">
            <v xml:space="preserve">Venta </v>
          </cell>
          <cell r="C73">
            <v>37372</v>
          </cell>
          <cell r="D73">
            <v>41025</v>
          </cell>
          <cell r="E73" t="str">
            <v>Alianza Valores S.A.</v>
          </cell>
          <cell r="F73" t="str">
            <v xml:space="preserve">BRI  </v>
          </cell>
        </row>
        <row r="74">
          <cell r="A74">
            <v>465391</v>
          </cell>
          <cell r="B74" t="str">
            <v xml:space="preserve">Venta </v>
          </cell>
          <cell r="C74">
            <v>37372</v>
          </cell>
          <cell r="D74">
            <v>41025</v>
          </cell>
          <cell r="E74" t="str">
            <v xml:space="preserve">Interbolsa          </v>
          </cell>
          <cell r="F74" t="str">
            <v xml:space="preserve">BRI  </v>
          </cell>
        </row>
        <row r="75">
          <cell r="A75">
            <v>465419</v>
          </cell>
          <cell r="B75" t="str">
            <v xml:space="preserve">Venta </v>
          </cell>
          <cell r="C75">
            <v>37372</v>
          </cell>
          <cell r="D75">
            <v>41025</v>
          </cell>
          <cell r="E75" t="str">
            <v xml:space="preserve">Interbolsa          </v>
          </cell>
          <cell r="F75" t="str">
            <v xml:space="preserve">BRI  </v>
          </cell>
        </row>
        <row r="76">
          <cell r="A76">
            <v>396299</v>
          </cell>
          <cell r="B76" t="str">
            <v xml:space="preserve">Venta </v>
          </cell>
          <cell r="C76">
            <v>37136</v>
          </cell>
          <cell r="D76">
            <v>40788</v>
          </cell>
          <cell r="E76" t="str">
            <v>Profesionales de Bol</v>
          </cell>
          <cell r="F76" t="str">
            <v xml:space="preserve">BRR  </v>
          </cell>
        </row>
        <row r="77">
          <cell r="A77">
            <v>425877</v>
          </cell>
          <cell r="B77" t="str">
            <v xml:space="preserve">Venta </v>
          </cell>
          <cell r="C77">
            <v>37886</v>
          </cell>
          <cell r="D77">
            <v>40443</v>
          </cell>
          <cell r="E77" t="str">
            <v>Profesionales de Bol</v>
          </cell>
          <cell r="F77" t="str">
            <v xml:space="preserve">BRD  </v>
          </cell>
        </row>
        <row r="78">
          <cell r="A78">
            <v>467878</v>
          </cell>
          <cell r="B78" t="str">
            <v xml:space="preserve">Venta </v>
          </cell>
          <cell r="C78">
            <v>37886</v>
          </cell>
          <cell r="D78">
            <v>40443</v>
          </cell>
          <cell r="E78" t="str">
            <v>Profesionales de Bol</v>
          </cell>
          <cell r="F78" t="str">
            <v xml:space="preserve">BRD  </v>
          </cell>
        </row>
        <row r="79">
          <cell r="A79">
            <v>453360</v>
          </cell>
          <cell r="B79" t="str">
            <v xml:space="preserve">Venta </v>
          </cell>
          <cell r="C79">
            <v>37873</v>
          </cell>
          <cell r="D79">
            <v>38604</v>
          </cell>
          <cell r="E79" t="str">
            <v xml:space="preserve">ABN Amro Bank       </v>
          </cell>
          <cell r="F79" t="str">
            <v xml:space="preserve">BRM  </v>
          </cell>
        </row>
        <row r="80">
          <cell r="A80">
            <v>470845</v>
          </cell>
          <cell r="B80" t="str">
            <v xml:space="preserve">Venta </v>
          </cell>
          <cell r="C80">
            <v>37329</v>
          </cell>
          <cell r="D80">
            <v>39155</v>
          </cell>
          <cell r="E80" t="str">
            <v xml:space="preserve">Banco Citibank      </v>
          </cell>
          <cell r="F80" t="str">
            <v xml:space="preserve">BRI  </v>
          </cell>
        </row>
        <row r="81">
          <cell r="A81">
            <v>229045</v>
          </cell>
          <cell r="B81" t="str">
            <v xml:space="preserve">Venta </v>
          </cell>
          <cell r="C81">
            <v>36424</v>
          </cell>
          <cell r="D81">
            <v>38981</v>
          </cell>
          <cell r="E81" t="str">
            <v>PROMOTORA BURSATIL S</v>
          </cell>
          <cell r="F81" t="str">
            <v xml:space="preserve">BRD  </v>
          </cell>
        </row>
        <row r="82">
          <cell r="A82">
            <v>471322</v>
          </cell>
          <cell r="B82" t="str">
            <v xml:space="preserve">Venta </v>
          </cell>
          <cell r="C82">
            <v>37329</v>
          </cell>
          <cell r="D82">
            <v>39155</v>
          </cell>
          <cell r="E82" t="str">
            <v xml:space="preserve">Banco de Bogota     </v>
          </cell>
          <cell r="F82" t="str">
            <v xml:space="preserve">BRI  </v>
          </cell>
        </row>
        <row r="83">
          <cell r="A83">
            <v>452362</v>
          </cell>
          <cell r="B83" t="str">
            <v xml:space="preserve">Venta </v>
          </cell>
          <cell r="C83">
            <v>37125</v>
          </cell>
          <cell r="D83">
            <v>39682</v>
          </cell>
          <cell r="E83" t="str">
            <v xml:space="preserve">Banco de Bogota     </v>
          </cell>
          <cell r="F83" t="str">
            <v xml:space="preserve">BRI  </v>
          </cell>
        </row>
        <row r="84">
          <cell r="A84">
            <v>471314</v>
          </cell>
          <cell r="B84" t="str">
            <v xml:space="preserve">Venta </v>
          </cell>
          <cell r="C84">
            <v>37125</v>
          </cell>
          <cell r="D84">
            <v>39682</v>
          </cell>
          <cell r="E84" t="str">
            <v>Corp. Financiera del</v>
          </cell>
          <cell r="F84" t="str">
            <v xml:space="preserve">BRI  </v>
          </cell>
        </row>
        <row r="85">
          <cell r="A85">
            <v>471286</v>
          </cell>
          <cell r="B85" t="str">
            <v xml:space="preserve">Venta </v>
          </cell>
          <cell r="C85">
            <v>37372</v>
          </cell>
          <cell r="D85">
            <v>41025</v>
          </cell>
          <cell r="E85" t="str">
            <v xml:space="preserve">Interbolsa          </v>
          </cell>
          <cell r="F85" t="str">
            <v xml:space="preserve">BRI  </v>
          </cell>
        </row>
        <row r="86">
          <cell r="A86">
            <v>471292</v>
          </cell>
          <cell r="B86" t="str">
            <v xml:space="preserve">Venta </v>
          </cell>
          <cell r="C86">
            <v>37372</v>
          </cell>
          <cell r="D86">
            <v>41025</v>
          </cell>
          <cell r="E86" t="str">
            <v xml:space="preserve">Interbolsa          </v>
          </cell>
          <cell r="F86" t="str">
            <v xml:space="preserve">BRI  </v>
          </cell>
        </row>
        <row r="87">
          <cell r="A87">
            <v>471296</v>
          </cell>
          <cell r="B87" t="str">
            <v xml:space="preserve">Venta </v>
          </cell>
          <cell r="C87">
            <v>37372</v>
          </cell>
          <cell r="D87">
            <v>41025</v>
          </cell>
          <cell r="E87" t="str">
            <v xml:space="preserve">Interbolsa          </v>
          </cell>
          <cell r="F87" t="str">
            <v xml:space="preserve">BRI  </v>
          </cell>
        </row>
        <row r="88">
          <cell r="A88">
            <v>471300</v>
          </cell>
          <cell r="B88" t="str">
            <v xml:space="preserve">Venta </v>
          </cell>
          <cell r="C88">
            <v>37372</v>
          </cell>
          <cell r="D88">
            <v>41025</v>
          </cell>
          <cell r="E88" t="str">
            <v xml:space="preserve">Interbolsa          </v>
          </cell>
          <cell r="F88" t="str">
            <v xml:space="preserve">BRI  </v>
          </cell>
        </row>
        <row r="89">
          <cell r="A89">
            <v>444782</v>
          </cell>
          <cell r="B89" t="str">
            <v xml:space="preserve">Venta </v>
          </cell>
          <cell r="C89">
            <v>36537</v>
          </cell>
          <cell r="D89">
            <v>39094</v>
          </cell>
          <cell r="E89" t="str">
            <v>Profesionales de Bol</v>
          </cell>
          <cell r="F89" t="str">
            <v xml:space="preserve">BRD  </v>
          </cell>
        </row>
        <row r="90">
          <cell r="A90">
            <v>470846</v>
          </cell>
          <cell r="B90" t="str">
            <v xml:space="preserve">Venta </v>
          </cell>
          <cell r="C90">
            <v>37329</v>
          </cell>
          <cell r="D90">
            <v>39155</v>
          </cell>
          <cell r="E90" t="str">
            <v xml:space="preserve">BBVA Colombia S.A.  </v>
          </cell>
          <cell r="F90" t="str">
            <v xml:space="preserve">BRI  </v>
          </cell>
        </row>
        <row r="91">
          <cell r="A91">
            <v>471321</v>
          </cell>
          <cell r="B91" t="str">
            <v xml:space="preserve">Venta </v>
          </cell>
          <cell r="C91">
            <v>37329</v>
          </cell>
          <cell r="D91">
            <v>39155</v>
          </cell>
          <cell r="E91" t="str">
            <v xml:space="preserve">BBVA Colombia S.A.  </v>
          </cell>
          <cell r="F91" t="str">
            <v xml:space="preserve">BRI  </v>
          </cell>
        </row>
        <row r="92">
          <cell r="A92">
            <v>472058</v>
          </cell>
          <cell r="B92" t="str">
            <v xml:space="preserve">Venta </v>
          </cell>
          <cell r="C92">
            <v>37329</v>
          </cell>
          <cell r="D92">
            <v>39155</v>
          </cell>
          <cell r="E92" t="str">
            <v xml:space="preserve">Banco de Bogota     </v>
          </cell>
          <cell r="F92" t="str">
            <v xml:space="preserve">BRI  </v>
          </cell>
        </row>
        <row r="93">
          <cell r="A93">
            <v>451494</v>
          </cell>
          <cell r="B93" t="str">
            <v xml:space="preserve">Venta </v>
          </cell>
          <cell r="C93">
            <v>37125</v>
          </cell>
          <cell r="D93">
            <v>39682</v>
          </cell>
          <cell r="E93" t="str">
            <v xml:space="preserve">BBVA Colombia S.A.  </v>
          </cell>
          <cell r="F93" t="str">
            <v xml:space="preserve">BRI  </v>
          </cell>
        </row>
        <row r="94">
          <cell r="A94">
            <v>472040</v>
          </cell>
          <cell r="B94" t="str">
            <v xml:space="preserve">Venta </v>
          </cell>
          <cell r="C94">
            <v>37125</v>
          </cell>
          <cell r="D94">
            <v>39682</v>
          </cell>
          <cell r="E94" t="str">
            <v xml:space="preserve">BBVA Colombia S.A.  </v>
          </cell>
          <cell r="F94" t="str">
            <v xml:space="preserve">BRI  </v>
          </cell>
        </row>
        <row r="95">
          <cell r="A95">
            <v>472013</v>
          </cell>
          <cell r="B95" t="str">
            <v xml:space="preserve">Venta </v>
          </cell>
          <cell r="C95">
            <v>37372</v>
          </cell>
          <cell r="D95">
            <v>41025</v>
          </cell>
          <cell r="E95" t="str">
            <v>Alianza Valores S.A.</v>
          </cell>
          <cell r="F95" t="str">
            <v xml:space="preserve">BRI  </v>
          </cell>
        </row>
        <row r="96">
          <cell r="A96">
            <v>472018</v>
          </cell>
          <cell r="B96" t="str">
            <v xml:space="preserve">Venta </v>
          </cell>
          <cell r="C96">
            <v>37372</v>
          </cell>
          <cell r="D96">
            <v>41025</v>
          </cell>
          <cell r="E96" t="str">
            <v xml:space="preserve">CORREVAL            </v>
          </cell>
          <cell r="F96" t="str">
            <v xml:space="preserve">BRR  </v>
          </cell>
        </row>
        <row r="97">
          <cell r="A97">
            <v>472019</v>
          </cell>
          <cell r="B97" t="str">
            <v xml:space="preserve">Venta </v>
          </cell>
          <cell r="C97">
            <v>37372</v>
          </cell>
          <cell r="D97">
            <v>41025</v>
          </cell>
          <cell r="E97" t="str">
            <v xml:space="preserve">Fiduvalle S.A       </v>
          </cell>
          <cell r="F97" t="str">
            <v xml:space="preserve">BRR  </v>
          </cell>
        </row>
        <row r="98">
          <cell r="A98">
            <v>472021</v>
          </cell>
          <cell r="B98" t="str">
            <v xml:space="preserve">Venta </v>
          </cell>
          <cell r="C98">
            <v>37372</v>
          </cell>
          <cell r="D98">
            <v>41025</v>
          </cell>
          <cell r="E98" t="str">
            <v>Alianza Valores S.A.</v>
          </cell>
          <cell r="F98" t="str">
            <v xml:space="preserve">BRI  </v>
          </cell>
        </row>
        <row r="99">
          <cell r="A99">
            <v>472456</v>
          </cell>
          <cell r="B99" t="str">
            <v xml:space="preserve">Venta </v>
          </cell>
          <cell r="C99">
            <v>36733</v>
          </cell>
          <cell r="D99">
            <v>39289</v>
          </cell>
          <cell r="E99" t="str">
            <v>PROMOTORA BURSATIL S</v>
          </cell>
          <cell r="F99" t="str">
            <v xml:space="preserve">BRD  </v>
          </cell>
        </row>
        <row r="100">
          <cell r="A100">
            <v>417310</v>
          </cell>
          <cell r="B100" t="str">
            <v xml:space="preserve">Venta </v>
          </cell>
          <cell r="C100">
            <v>36913</v>
          </cell>
          <cell r="D100">
            <v>39469</v>
          </cell>
          <cell r="E100" t="str">
            <v>Profesionales de Bol</v>
          </cell>
          <cell r="F100" t="str">
            <v xml:space="preserve">BRD  </v>
          </cell>
        </row>
        <row r="101">
          <cell r="A101">
            <v>465384</v>
          </cell>
          <cell r="B101" t="str">
            <v xml:space="preserve">Venta </v>
          </cell>
          <cell r="C101">
            <v>37372</v>
          </cell>
          <cell r="D101">
            <v>41025</v>
          </cell>
          <cell r="E101" t="str">
            <v>Alianza Valores S.A.</v>
          </cell>
          <cell r="F101" t="str">
            <v xml:space="preserve">BRI  </v>
          </cell>
        </row>
        <row r="102">
          <cell r="A102">
            <v>470020</v>
          </cell>
          <cell r="B102" t="str">
            <v xml:space="preserve">Venta </v>
          </cell>
          <cell r="C102">
            <v>37372</v>
          </cell>
          <cell r="D102">
            <v>41025</v>
          </cell>
          <cell r="E102" t="str">
            <v xml:space="preserve">Interbolsa          </v>
          </cell>
          <cell r="F102" t="str">
            <v xml:space="preserve">BRI  </v>
          </cell>
        </row>
        <row r="103">
          <cell r="A103">
            <v>472009</v>
          </cell>
          <cell r="B103" t="str">
            <v xml:space="preserve">Venta </v>
          </cell>
          <cell r="C103">
            <v>37372</v>
          </cell>
          <cell r="D103">
            <v>41025</v>
          </cell>
          <cell r="E103" t="str">
            <v xml:space="preserve">Interbolsa          </v>
          </cell>
          <cell r="F103" t="str">
            <v xml:space="preserve">BRI  </v>
          </cell>
        </row>
        <row r="104">
          <cell r="A104">
            <v>472026</v>
          </cell>
          <cell r="B104" t="str">
            <v xml:space="preserve">Venta </v>
          </cell>
          <cell r="C104">
            <v>37372</v>
          </cell>
          <cell r="D104">
            <v>41025</v>
          </cell>
          <cell r="E104" t="str">
            <v xml:space="preserve">Interbolsa          </v>
          </cell>
          <cell r="F104" t="str">
            <v xml:space="preserve">BRI  </v>
          </cell>
        </row>
        <row r="105">
          <cell r="A105">
            <v>472721</v>
          </cell>
          <cell r="B105" t="str">
            <v xml:space="preserve">Venta </v>
          </cell>
          <cell r="C105">
            <v>37372</v>
          </cell>
          <cell r="D105">
            <v>41025</v>
          </cell>
          <cell r="E105" t="str">
            <v xml:space="preserve">Interbolsa          </v>
          </cell>
          <cell r="F105" t="str">
            <v xml:space="preserve">BRI  </v>
          </cell>
        </row>
        <row r="106">
          <cell r="A106">
            <v>472722</v>
          </cell>
          <cell r="B106" t="str">
            <v xml:space="preserve">Venta </v>
          </cell>
          <cell r="C106">
            <v>37372</v>
          </cell>
          <cell r="D106">
            <v>41025</v>
          </cell>
          <cell r="E106" t="str">
            <v>Alianza Valores S.A.</v>
          </cell>
          <cell r="F106" t="str">
            <v xml:space="preserve">BRI  </v>
          </cell>
        </row>
        <row r="107">
          <cell r="A107">
            <v>464551</v>
          </cell>
          <cell r="B107" t="str">
            <v xml:space="preserve">Venta </v>
          </cell>
          <cell r="C107">
            <v>37886</v>
          </cell>
          <cell r="D107">
            <v>40443</v>
          </cell>
          <cell r="E107" t="str">
            <v>PROMOTORA BURSATIL S</v>
          </cell>
          <cell r="F107" t="str">
            <v xml:space="preserve">BRD  </v>
          </cell>
        </row>
        <row r="108">
          <cell r="A108">
            <v>451006</v>
          </cell>
          <cell r="B108" t="str">
            <v xml:space="preserve">Venta </v>
          </cell>
          <cell r="C108">
            <v>36914</v>
          </cell>
          <cell r="D108">
            <v>40931</v>
          </cell>
          <cell r="E108" t="str">
            <v xml:space="preserve">Cargue HISTORICO    </v>
          </cell>
          <cell r="F108" t="str">
            <v xml:space="preserve">BRR  </v>
          </cell>
        </row>
        <row r="109">
          <cell r="A109">
            <v>465453</v>
          </cell>
          <cell r="B109" t="str">
            <v xml:space="preserve">Venta </v>
          </cell>
          <cell r="C109">
            <v>37934</v>
          </cell>
          <cell r="D109">
            <v>39395</v>
          </cell>
          <cell r="E109" t="str">
            <v xml:space="preserve">BBVA Colombia S.A.  </v>
          </cell>
          <cell r="F109" t="str">
            <v xml:space="preserve">BRI  </v>
          </cell>
        </row>
        <row r="110">
          <cell r="A110">
            <v>430253</v>
          </cell>
          <cell r="B110" t="str">
            <v xml:space="preserve">Venta </v>
          </cell>
          <cell r="C110">
            <v>37125</v>
          </cell>
          <cell r="D110">
            <v>39682</v>
          </cell>
          <cell r="E110" t="str">
            <v xml:space="preserve">Interbolsa          </v>
          </cell>
          <cell r="F110" t="str">
            <v xml:space="preserve">BRI  </v>
          </cell>
        </row>
        <row r="111">
          <cell r="A111">
            <v>475796</v>
          </cell>
          <cell r="B111" t="str">
            <v xml:space="preserve">Venta </v>
          </cell>
          <cell r="C111">
            <v>37372</v>
          </cell>
          <cell r="D111">
            <v>41025</v>
          </cell>
          <cell r="E111" t="str">
            <v>PROMOTORA BURSATIL S</v>
          </cell>
          <cell r="F111" t="str">
            <v xml:space="preserve">BRI  </v>
          </cell>
        </row>
        <row r="112">
          <cell r="A112">
            <v>408950</v>
          </cell>
          <cell r="B112" t="str">
            <v xml:space="preserve">Venta </v>
          </cell>
          <cell r="C112">
            <v>37329</v>
          </cell>
          <cell r="D112">
            <v>39155</v>
          </cell>
          <cell r="E112" t="str">
            <v xml:space="preserve">Banco Citibank      </v>
          </cell>
          <cell r="F112" t="str">
            <v xml:space="preserve">BRI  </v>
          </cell>
        </row>
        <row r="113">
          <cell r="A113">
            <v>411882</v>
          </cell>
          <cell r="B113" t="str">
            <v xml:space="preserve">Venta </v>
          </cell>
          <cell r="C113">
            <v>37125</v>
          </cell>
          <cell r="D113">
            <v>39682</v>
          </cell>
          <cell r="E113" t="str">
            <v xml:space="preserve">Banco Citibank      </v>
          </cell>
          <cell r="F113" t="str">
            <v xml:space="preserve">BRI  </v>
          </cell>
        </row>
        <row r="114">
          <cell r="A114">
            <v>419336</v>
          </cell>
          <cell r="B114" t="str">
            <v xml:space="preserve">Venta </v>
          </cell>
          <cell r="C114">
            <v>37125</v>
          </cell>
          <cell r="D114">
            <v>39682</v>
          </cell>
          <cell r="E114" t="str">
            <v>Corp. Financiera del</v>
          </cell>
          <cell r="F114" t="str">
            <v xml:space="preserve">BRI  </v>
          </cell>
        </row>
        <row r="115">
          <cell r="A115">
            <v>471315</v>
          </cell>
          <cell r="B115" t="str">
            <v xml:space="preserve">Venta </v>
          </cell>
          <cell r="C115">
            <v>37125</v>
          </cell>
          <cell r="D115">
            <v>39682</v>
          </cell>
          <cell r="E115" t="str">
            <v xml:space="preserve">Banco Citibank      </v>
          </cell>
          <cell r="F115" t="str">
            <v xml:space="preserve">BRI  </v>
          </cell>
        </row>
        <row r="116">
          <cell r="A116">
            <v>476554</v>
          </cell>
          <cell r="B116" t="str">
            <v xml:space="preserve">Venta </v>
          </cell>
          <cell r="C116">
            <v>37677</v>
          </cell>
          <cell r="D116">
            <v>42060</v>
          </cell>
          <cell r="E116" t="str">
            <v>Profesionales de Bol</v>
          </cell>
          <cell r="F116" t="str">
            <v xml:space="preserve">BRD  </v>
          </cell>
        </row>
      </sheetData>
      <sheetData sheetId="5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tizaciones 1 dia"/>
      <sheetName val="Macro1"/>
    </sheetNames>
    <sheetDataSet>
      <sheetData sheetId="0"/>
      <sheetData sheetId="1">
        <row r="54">
          <cell r="A54" t="str">
            <v>Recover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s 1,2,3,4"/>
      <sheetName val="Portafolio"/>
      <sheetName val="Tablas"/>
      <sheetName val="Cuadro"/>
      <sheetName val="anexos_1,2,3,4"/>
    </sheetNames>
    <sheetDataSet>
      <sheetData sheetId="0" refreshError="1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enta"/>
      <sheetName val="Soluciones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7">
          <cell r="K7">
            <v>1</v>
          </cell>
          <cell r="L7">
            <v>3.9600000000000003E-2</v>
          </cell>
          <cell r="M7">
            <v>4.5600000000000002E-2</v>
          </cell>
        </row>
        <row r="8">
          <cell r="K8">
            <v>2</v>
          </cell>
          <cell r="L8">
            <v>0.03</v>
          </cell>
          <cell r="M8">
            <v>3.5999999999999997E-2</v>
          </cell>
        </row>
        <row r="9">
          <cell r="K9">
            <v>3</v>
          </cell>
          <cell r="L9">
            <v>0.03</v>
          </cell>
          <cell r="M9">
            <v>3.5999999999999997E-2</v>
          </cell>
        </row>
        <row r="10">
          <cell r="K10">
            <v>4</v>
          </cell>
          <cell r="L10">
            <v>2.4E-2</v>
          </cell>
          <cell r="M10">
            <v>0.03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enta"/>
      <sheetName val="Soluciones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7">
          <cell r="K7">
            <v>1</v>
          </cell>
          <cell r="L7">
            <v>3.9600000000000003E-2</v>
          </cell>
          <cell r="M7">
            <v>4.5600000000000002E-2</v>
          </cell>
        </row>
        <row r="8">
          <cell r="K8">
            <v>2</v>
          </cell>
          <cell r="L8">
            <v>0.03</v>
          </cell>
          <cell r="M8">
            <v>3.5999999999999997E-2</v>
          </cell>
        </row>
        <row r="9">
          <cell r="K9">
            <v>3</v>
          </cell>
          <cell r="L9">
            <v>0.03</v>
          </cell>
          <cell r="M9">
            <v>3.5999999999999997E-2</v>
          </cell>
        </row>
        <row r="10">
          <cell r="K10">
            <v>4</v>
          </cell>
          <cell r="L10">
            <v>2.4E-2</v>
          </cell>
          <cell r="M10">
            <v>0.03</v>
          </cell>
        </row>
      </sheetData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enta"/>
      <sheetName val="Soluciones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7">
          <cell r="K7">
            <v>1</v>
          </cell>
          <cell r="L7">
            <v>3.9600000000000003E-2</v>
          </cell>
          <cell r="M7">
            <v>4.5600000000000002E-2</v>
          </cell>
        </row>
        <row r="8">
          <cell r="K8">
            <v>2</v>
          </cell>
          <cell r="L8">
            <v>0.03</v>
          </cell>
          <cell r="M8">
            <v>3.5999999999999997E-2</v>
          </cell>
        </row>
        <row r="9">
          <cell r="K9">
            <v>3</v>
          </cell>
          <cell r="L9">
            <v>0.03</v>
          </cell>
          <cell r="M9">
            <v>3.5999999999999997E-2</v>
          </cell>
        </row>
        <row r="10">
          <cell r="K10">
            <v>4</v>
          </cell>
          <cell r="L10">
            <v>2.4E-2</v>
          </cell>
          <cell r="M10">
            <v>0.03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1"/>
      <sheetName val="Ejemplo 1 pg7"/>
      <sheetName val="Ejemplo 2 pg9"/>
      <sheetName val="Ejemplo 3 pg 10 "/>
      <sheetName val="Eejmplo 4 pg11"/>
      <sheetName val="Ejemplo 5 pg 11"/>
      <sheetName val="Ejemplo 6 pg 14"/>
      <sheetName val="Ejemplo 7 pg 17"/>
      <sheetName val="Ejemplo 8 pg 18"/>
      <sheetName val="Ejemplo 9 pg 21"/>
      <sheetName val="Eejmplo 10 pg 22"/>
      <sheetName val="Ejemplo 11 pg 22"/>
      <sheetName val="Ejemplo 12 pg 22"/>
      <sheetName val="Ejemplo 13 pg 23"/>
      <sheetName val="Ejemplo 15 pg 24"/>
      <sheetName val="Ejemplo 16 pg 25"/>
      <sheetName val="Ejemplo 17 pg 26"/>
      <sheetName val="eje 2 cap 1 pg 35"/>
      <sheetName val="Eje 1 cap 1 pg 35"/>
      <sheetName val="FIN CAP 1"/>
      <sheetName val="CAP 2"/>
      <sheetName val="EjE 1 cap 2 pg41"/>
      <sheetName val="Ej2 cap 2 pg42"/>
      <sheetName val="Ej3 cap 2 pg43"/>
      <sheetName val="Ej 4 cap 2 pg43"/>
      <sheetName val="Ej 5 cap 2 pg45"/>
      <sheetName val="Ej 6 cap 2 pg47"/>
      <sheetName val="Ej 7 cap2 pg48"/>
      <sheetName val="Ej 8 cap2 pg49"/>
      <sheetName val="Ejemplo 10 cap2 pg51"/>
      <sheetName val="Eje 11 cap2 p53"/>
      <sheetName val="FIN CAP 2"/>
      <sheetName val="graf 9 pg17"/>
      <sheetName val="graf 2 pg8"/>
      <sheetName val="GRAF 8 PG16"/>
      <sheetName val="Ejer  2 Cap 4 pg132"/>
      <sheetName val="val cec "/>
      <sheetName val="Imagen 23 pag 75"/>
      <sheetName val="Ejer  3 Cap 4 "/>
      <sheetName val="eje 1 cap 4"/>
      <sheetName val="Ejemplo 30 pg33"/>
      <sheetName val="Pag13 t6 (3)"/>
      <sheetName val="Hoja1"/>
      <sheetName val="Ejemplo 30 p32"/>
      <sheetName val="Ejemplo  47 p55"/>
      <sheetName val="Ejemplo 46 pg53 TWR"/>
      <sheetName val="FIN"/>
      <sheetName val="DERIVADOS"/>
      <sheetName val="Ejemplo 51 p76"/>
      <sheetName val="grafica 26 pag 87"/>
      <sheetName val="garf6 p15"/>
      <sheetName val="Dedicado"/>
      <sheetName val="Strip de TES (2)"/>
      <sheetName val="Strip de TES"/>
      <sheetName val="Ejemplo  50 p71"/>
      <sheetName val="Ejemplo 30 p33"/>
      <sheetName val="Ejemplo  51 p72"/>
      <sheetName val="Formulas"/>
      <sheetName val="Pag7 T1 G1"/>
      <sheetName val="Pag13 t6 (2)"/>
      <sheetName val="Pag8 T3"/>
      <sheetName val="Pag9 I1"/>
      <sheetName val="Pag13 t6"/>
      <sheetName val="Ejemplo  54 p76"/>
      <sheetName val="Ejemplo 31 P35"/>
      <sheetName val="Ejemplo 41 pg47"/>
      <sheetName val="Ejemplo 19 cap2 pg66"/>
      <sheetName val="RESPUESTAS"/>
      <sheetName val="Ejemplo4"/>
      <sheetName val="Ejemplo 5"/>
      <sheetName val="Van no per"/>
      <sheetName val="Tir no per"/>
      <sheetName val="Ejemplo 6"/>
      <sheetName val="Ejemplo 7"/>
      <sheetName val="Ejemplo 8"/>
      <sheetName val="Ejemplo 9 "/>
      <sheetName val="Ejemplo 10"/>
      <sheetName val="Ej11 p21"/>
      <sheetName val="Ejemplo 11"/>
      <sheetName val="Ejemplo 12"/>
      <sheetName val="Ejemplo 14"/>
      <sheetName val="Ejemplo 15"/>
      <sheetName val="Ejemplo 16"/>
      <sheetName val="Ejemplo 17"/>
      <sheetName val="Ejemplo 19"/>
      <sheetName val="Ejemplo 22"/>
      <sheetName val="Ejemplo 23"/>
      <sheetName val="Ejemplo 52 p77"/>
      <sheetName val="Ejemplo 56 p82"/>
      <sheetName val="Ejemplo  57 p83"/>
      <sheetName val="Ejemplo 25"/>
      <sheetName val="Ejemplo  26"/>
      <sheetName val="Ejemplo  27"/>
      <sheetName val="Ejemplp 29"/>
      <sheetName val="Ejemplo  30"/>
      <sheetName val="Ejemplo  31"/>
      <sheetName val="Ejer  2 Cap 4"/>
      <sheetName val="Ejemplo  32"/>
      <sheetName val="Ejemplo  33"/>
      <sheetName val="Ejemplo 36"/>
      <sheetName val="Ejemplo  37"/>
      <sheetName val="Ejemplo  39"/>
      <sheetName val="Ejemplo  41"/>
      <sheetName val="VPN YANKEE"/>
      <sheetName val="dtf+2"/>
      <sheetName val="Ejemplo23"/>
      <sheetName val="Ejemplo22"/>
      <sheetName val="Ejemplo25"/>
      <sheetName val="Ejemplo 26"/>
      <sheetName val="ejemplo 27"/>
      <sheetName val="ejemplo 28"/>
      <sheetName val="ejemplo 29"/>
      <sheetName val="Ejemplo 30"/>
      <sheetName val="Ejemplo 31"/>
      <sheetName val="Ejemplo 33"/>
      <sheetName val="Ejemplo 34"/>
      <sheetName val="Ejemplo 35"/>
      <sheetName val="Ejemplo 37"/>
      <sheetName val="Ejemplo 39"/>
      <sheetName val="Ejemplo 42"/>
      <sheetName val="Ejemplo 45"/>
      <sheetName val="Ejemplo 47"/>
      <sheetName val="Ejemplo 56"/>
      <sheetName val="REFINANCIA"/>
      <sheetName val="Ejemplo32h (2)"/>
      <sheetName val="Ejemplo32 (d) (4)"/>
      <sheetName val="Ejemplo15 B (2)"/>
      <sheetName val="Ejemplo32 (d) (3)"/>
      <sheetName val="Ejemplo32 (d) (2)"/>
      <sheetName val="Ejemplo32h"/>
      <sheetName val="Ejemplo32G"/>
      <sheetName val="Ejemplo15 C"/>
      <sheetName val="Ejemplo15 A"/>
      <sheetName val="Ejemplo15 B"/>
      <sheetName val="uvr"/>
      <sheetName val="RELACION TASA-PRE"/>
      <sheetName val="CONVERT1"/>
      <sheetName val="Hoja2"/>
      <sheetName val="grafica 3"/>
      <sheetName val="Bonostf"/>
      <sheetName val="Hoja4"/>
      <sheetName val="CDT val"/>
      <sheetName val="Hoj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>
        <row r="9">
          <cell r="B9">
            <v>0.08</v>
          </cell>
        </row>
        <row r="15">
          <cell r="B15">
            <v>-119302.58933186832</v>
          </cell>
        </row>
        <row r="16">
          <cell r="B16">
            <v>-128846.7964784178</v>
          </cell>
        </row>
        <row r="17">
          <cell r="B17">
            <v>-139154.54019669123</v>
          </cell>
        </row>
        <row r="18">
          <cell r="B18">
            <v>-150286.90341242653</v>
          </cell>
        </row>
        <row r="19">
          <cell r="B19">
            <v>-162309.85568542065</v>
          </cell>
        </row>
        <row r="20">
          <cell r="B20">
            <v>-175294.64414025433</v>
          </cell>
        </row>
        <row r="21">
          <cell r="B21">
            <v>-189318.2156714747</v>
          </cell>
        </row>
        <row r="22">
          <cell r="B22">
            <v>-204463.67292519269</v>
          </cell>
        </row>
        <row r="23">
          <cell r="B23">
            <v>-220820.76675920811</v>
          </cell>
        </row>
      </sheetData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enta"/>
      <sheetName val="Soluciones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7">
          <cell r="K7">
            <v>1</v>
          </cell>
          <cell r="L7">
            <v>3.9600000000000003E-2</v>
          </cell>
          <cell r="M7">
            <v>4.5600000000000002E-2</v>
          </cell>
        </row>
        <row r="8">
          <cell r="K8">
            <v>2</v>
          </cell>
          <cell r="L8">
            <v>0.03</v>
          </cell>
          <cell r="M8">
            <v>3.5999999999999997E-2</v>
          </cell>
        </row>
        <row r="9">
          <cell r="K9">
            <v>3</v>
          </cell>
          <cell r="L9">
            <v>0.03</v>
          </cell>
          <cell r="M9">
            <v>3.5999999999999997E-2</v>
          </cell>
        </row>
        <row r="10">
          <cell r="K10">
            <v>4</v>
          </cell>
          <cell r="L10">
            <v>2.4E-2</v>
          </cell>
          <cell r="M10">
            <v>0.03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enta"/>
      <sheetName val="Soluciones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7">
          <cell r="K7">
            <v>1</v>
          </cell>
          <cell r="L7">
            <v>3.9600000000000003E-2</v>
          </cell>
          <cell r="M7">
            <v>4.5600000000000002E-2</v>
          </cell>
        </row>
        <row r="8">
          <cell r="K8">
            <v>2</v>
          </cell>
          <cell r="L8">
            <v>0.03</v>
          </cell>
          <cell r="M8">
            <v>3.5999999999999997E-2</v>
          </cell>
        </row>
        <row r="9">
          <cell r="K9">
            <v>3</v>
          </cell>
          <cell r="L9">
            <v>0.03</v>
          </cell>
          <cell r="M9">
            <v>3.5999999999999997E-2</v>
          </cell>
        </row>
        <row r="10">
          <cell r="K10">
            <v>4</v>
          </cell>
          <cell r="L10">
            <v>2.4E-2</v>
          </cell>
          <cell r="M10">
            <v>0.03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CION"/>
    </sheetNames>
    <definedNames>
      <definedName name="Valorar"/>
    </definedNames>
    <sheetDataSet>
      <sheetData sheetId="0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RAS"/>
      <sheetName val="VENTAS"/>
      <sheetName val="intereses y redenciones"/>
      <sheetName val="PFMIN510"/>
      <sheetName val="PFSEM050"/>
      <sheetName val="PFMVR565"/>
    </sheetNames>
    <sheetDataSet>
      <sheetData sheetId="0"/>
      <sheetData sheetId="1"/>
      <sheetData sheetId="2"/>
      <sheetData sheetId="3"/>
      <sheetData sheetId="4">
        <row r="1">
          <cell r="A1" t="str">
            <v xml:space="preserve"> Titulo</v>
          </cell>
          <cell r="B1" t="str">
            <v>Trans.</v>
          </cell>
          <cell r="C1" t="str">
            <v xml:space="preserve">Emision   </v>
          </cell>
          <cell r="D1" t="str">
            <v xml:space="preserve">F.Vcto.   </v>
          </cell>
          <cell r="E1" t="str">
            <v xml:space="preserve">Contraparte         </v>
          </cell>
          <cell r="F1" t="str">
            <v xml:space="preserve">Por  </v>
          </cell>
        </row>
        <row r="2">
          <cell r="A2">
            <v>463976</v>
          </cell>
          <cell r="B2" t="str">
            <v>Compra</v>
          </cell>
          <cell r="C2">
            <v>37372</v>
          </cell>
          <cell r="D2">
            <v>41025</v>
          </cell>
          <cell r="E2" t="str">
            <v xml:space="preserve">Interbolsa          </v>
          </cell>
          <cell r="F2" t="str">
            <v xml:space="preserve">BRI  </v>
          </cell>
        </row>
        <row r="3">
          <cell r="A3">
            <v>463994</v>
          </cell>
          <cell r="B3" t="str">
            <v>Compra</v>
          </cell>
          <cell r="C3">
            <v>37372</v>
          </cell>
          <cell r="D3">
            <v>41025</v>
          </cell>
          <cell r="E3" t="str">
            <v>Profesionales de Bol</v>
          </cell>
          <cell r="F3" t="str">
            <v xml:space="preserve">BRI  </v>
          </cell>
        </row>
        <row r="4">
          <cell r="A4">
            <v>464615</v>
          </cell>
          <cell r="B4" t="str">
            <v>Compra</v>
          </cell>
          <cell r="C4">
            <v>37934</v>
          </cell>
          <cell r="D4">
            <v>39395</v>
          </cell>
          <cell r="E4" t="str">
            <v xml:space="preserve">Interbolsa          </v>
          </cell>
          <cell r="F4" t="str">
            <v xml:space="preserve">BRI  </v>
          </cell>
        </row>
        <row r="5">
          <cell r="A5">
            <v>464581</v>
          </cell>
          <cell r="B5" t="str">
            <v>Compra</v>
          </cell>
          <cell r="C5">
            <v>37372</v>
          </cell>
          <cell r="D5">
            <v>41025</v>
          </cell>
          <cell r="E5" t="str">
            <v>Megabanco Coperativo</v>
          </cell>
          <cell r="F5" t="str">
            <v xml:space="preserve">BRI  </v>
          </cell>
        </row>
        <row r="6">
          <cell r="A6">
            <v>464551</v>
          </cell>
          <cell r="B6" t="str">
            <v>Compra</v>
          </cell>
          <cell r="C6">
            <v>37886</v>
          </cell>
          <cell r="D6">
            <v>40443</v>
          </cell>
          <cell r="E6" t="str">
            <v>Profesionales de Bol</v>
          </cell>
          <cell r="F6" t="str">
            <v xml:space="preserve">BRD  </v>
          </cell>
        </row>
        <row r="7">
          <cell r="A7">
            <v>464657</v>
          </cell>
          <cell r="B7" t="str">
            <v>Compra</v>
          </cell>
          <cell r="C7">
            <v>37050</v>
          </cell>
          <cell r="D7">
            <v>40702</v>
          </cell>
          <cell r="E7" t="str">
            <v>PROMOTORA BURSATIL S</v>
          </cell>
          <cell r="F7" t="str">
            <v xml:space="preserve">BRR  </v>
          </cell>
        </row>
        <row r="8">
          <cell r="A8">
            <v>465352</v>
          </cell>
          <cell r="B8" t="str">
            <v>Compra</v>
          </cell>
          <cell r="C8">
            <v>38242</v>
          </cell>
          <cell r="D8">
            <v>41894</v>
          </cell>
          <cell r="E8" t="str">
            <v>Alianza Valores S.A.</v>
          </cell>
          <cell r="F8" t="str">
            <v xml:space="preserve">BRI  </v>
          </cell>
        </row>
        <row r="9">
          <cell r="A9">
            <v>465357</v>
          </cell>
          <cell r="B9" t="str">
            <v>Compra</v>
          </cell>
          <cell r="C9">
            <v>38242</v>
          </cell>
          <cell r="D9">
            <v>41894</v>
          </cell>
          <cell r="E9" t="str">
            <v>Alianza Valores S.A.</v>
          </cell>
          <cell r="F9" t="str">
            <v xml:space="preserve">BRI  </v>
          </cell>
        </row>
        <row r="10">
          <cell r="A10">
            <v>465348</v>
          </cell>
          <cell r="B10" t="str">
            <v>Compra</v>
          </cell>
          <cell r="C10">
            <v>37372</v>
          </cell>
          <cell r="D10">
            <v>41025</v>
          </cell>
          <cell r="E10" t="str">
            <v>Acciones de Colombia</v>
          </cell>
          <cell r="F10" t="str">
            <v xml:space="preserve">BRI  </v>
          </cell>
        </row>
        <row r="11">
          <cell r="A11">
            <v>465353</v>
          </cell>
          <cell r="B11" t="str">
            <v>Compra</v>
          </cell>
          <cell r="C11">
            <v>37372</v>
          </cell>
          <cell r="D11">
            <v>41025</v>
          </cell>
          <cell r="E11" t="str">
            <v>Profesionales de Bol</v>
          </cell>
          <cell r="F11" t="str">
            <v xml:space="preserve">BRI  </v>
          </cell>
        </row>
        <row r="12">
          <cell r="A12">
            <v>465358</v>
          </cell>
          <cell r="B12" t="str">
            <v>Compra</v>
          </cell>
          <cell r="C12">
            <v>37372</v>
          </cell>
          <cell r="D12">
            <v>41025</v>
          </cell>
          <cell r="E12" t="str">
            <v xml:space="preserve">Asesores en Valores </v>
          </cell>
          <cell r="F12" t="str">
            <v xml:space="preserve">BRI  </v>
          </cell>
        </row>
        <row r="13">
          <cell r="A13">
            <v>465365</v>
          </cell>
          <cell r="B13" t="str">
            <v>Compra</v>
          </cell>
          <cell r="C13">
            <v>37372</v>
          </cell>
          <cell r="D13">
            <v>41025</v>
          </cell>
          <cell r="E13" t="str">
            <v>FDO PENSIONES OBLIGA</v>
          </cell>
          <cell r="F13" t="str">
            <v xml:space="preserve">BRI  </v>
          </cell>
        </row>
        <row r="14">
          <cell r="A14">
            <v>465375</v>
          </cell>
          <cell r="B14" t="str">
            <v>Compra</v>
          </cell>
          <cell r="C14">
            <v>37372</v>
          </cell>
          <cell r="D14">
            <v>41025</v>
          </cell>
          <cell r="E14" t="str">
            <v xml:space="preserve">Interbolsa          </v>
          </cell>
          <cell r="F14" t="str">
            <v xml:space="preserve">BRI  </v>
          </cell>
        </row>
        <row r="15">
          <cell r="A15">
            <v>465384</v>
          </cell>
          <cell r="B15" t="str">
            <v>Compra</v>
          </cell>
          <cell r="C15">
            <v>37372</v>
          </cell>
          <cell r="D15">
            <v>41025</v>
          </cell>
          <cell r="E15" t="str">
            <v xml:space="preserve">Asesores en Valores </v>
          </cell>
          <cell r="F15" t="str">
            <v xml:space="preserve">BRI  </v>
          </cell>
        </row>
        <row r="16">
          <cell r="A16">
            <v>465391</v>
          </cell>
          <cell r="B16" t="str">
            <v>Compra</v>
          </cell>
          <cell r="C16">
            <v>37372</v>
          </cell>
          <cell r="D16">
            <v>41025</v>
          </cell>
          <cell r="E16" t="str">
            <v xml:space="preserve">Asesores en Valores </v>
          </cell>
          <cell r="F16" t="str">
            <v xml:space="preserve">BRI  </v>
          </cell>
        </row>
        <row r="17">
          <cell r="A17">
            <v>465396</v>
          </cell>
          <cell r="B17" t="str">
            <v>Compra</v>
          </cell>
          <cell r="C17">
            <v>37372</v>
          </cell>
          <cell r="D17">
            <v>41025</v>
          </cell>
          <cell r="E17" t="str">
            <v>Alianza Valores S.A.</v>
          </cell>
          <cell r="F17" t="str">
            <v xml:space="preserve">BRI  </v>
          </cell>
        </row>
        <row r="18">
          <cell r="A18">
            <v>465419</v>
          </cell>
          <cell r="B18" t="str">
            <v>Compra</v>
          </cell>
          <cell r="C18">
            <v>37372</v>
          </cell>
          <cell r="D18">
            <v>41025</v>
          </cell>
          <cell r="E18" t="str">
            <v>Alianza Valores S.A.</v>
          </cell>
          <cell r="F18" t="str">
            <v xml:space="preserve">BRI  </v>
          </cell>
        </row>
        <row r="19">
          <cell r="A19">
            <v>466267</v>
          </cell>
          <cell r="B19" t="str">
            <v>Compra</v>
          </cell>
          <cell r="C19">
            <v>37934</v>
          </cell>
          <cell r="D19">
            <v>39395</v>
          </cell>
          <cell r="E19" t="str">
            <v xml:space="preserve">Banco Citibank      </v>
          </cell>
          <cell r="F19" t="str">
            <v xml:space="preserve">BRI  </v>
          </cell>
        </row>
        <row r="20">
          <cell r="A20">
            <v>466119</v>
          </cell>
          <cell r="B20" t="str">
            <v>Compra</v>
          </cell>
          <cell r="C20">
            <v>37273</v>
          </cell>
          <cell r="D20">
            <v>40925</v>
          </cell>
          <cell r="E20" t="str">
            <v>Profesionales de Bol</v>
          </cell>
          <cell r="F20" t="str">
            <v xml:space="preserve">BRR  </v>
          </cell>
        </row>
        <row r="21">
          <cell r="A21">
            <v>467887</v>
          </cell>
          <cell r="B21" t="str">
            <v>Compra</v>
          </cell>
          <cell r="C21">
            <v>37273</v>
          </cell>
          <cell r="D21">
            <v>40925</v>
          </cell>
          <cell r="E21" t="str">
            <v>Profesionales de Bol</v>
          </cell>
          <cell r="F21" t="str">
            <v xml:space="preserve">BRD  </v>
          </cell>
        </row>
        <row r="22">
          <cell r="A22">
            <v>467841</v>
          </cell>
          <cell r="B22" t="str">
            <v>Compra</v>
          </cell>
          <cell r="C22">
            <v>37391</v>
          </cell>
          <cell r="D22">
            <v>41044</v>
          </cell>
          <cell r="E22" t="str">
            <v>Profesionales de Bol</v>
          </cell>
          <cell r="F22" t="str">
            <v xml:space="preserve">BRD  </v>
          </cell>
        </row>
        <row r="23">
          <cell r="A23">
            <v>469525</v>
          </cell>
          <cell r="B23" t="str">
            <v>Compra</v>
          </cell>
          <cell r="C23">
            <v>38167</v>
          </cell>
          <cell r="D23">
            <v>38532</v>
          </cell>
          <cell r="E23" t="str">
            <v xml:space="preserve">Acciones y Valores  </v>
          </cell>
          <cell r="F23" t="str">
            <v xml:space="preserve">BRM  </v>
          </cell>
        </row>
        <row r="24">
          <cell r="A24">
            <v>470020</v>
          </cell>
          <cell r="B24" t="str">
            <v>Compra</v>
          </cell>
          <cell r="C24">
            <v>37372</v>
          </cell>
          <cell r="D24">
            <v>41025</v>
          </cell>
          <cell r="E24" t="str">
            <v xml:space="preserve">Interbolsa          </v>
          </cell>
          <cell r="F24" t="str">
            <v xml:space="preserve">BRI  </v>
          </cell>
        </row>
        <row r="25">
          <cell r="A25">
            <v>470015</v>
          </cell>
          <cell r="B25" t="str">
            <v>Compra</v>
          </cell>
          <cell r="C25">
            <v>36733</v>
          </cell>
          <cell r="D25">
            <v>39289</v>
          </cell>
          <cell r="E25" t="str">
            <v>PROMOTORA BURSATIL S</v>
          </cell>
          <cell r="F25" t="str">
            <v xml:space="preserve">BRD  </v>
          </cell>
        </row>
        <row r="26">
          <cell r="A26">
            <v>471317</v>
          </cell>
          <cell r="B26" t="str">
            <v>Compra</v>
          </cell>
          <cell r="C26">
            <v>38178</v>
          </cell>
          <cell r="D26">
            <v>40004</v>
          </cell>
          <cell r="E26" t="str">
            <v xml:space="preserve">Banco de Bogota     </v>
          </cell>
          <cell r="F26" t="str">
            <v xml:space="preserve">BRI  </v>
          </cell>
        </row>
        <row r="27">
          <cell r="A27">
            <v>471312</v>
          </cell>
          <cell r="B27" t="str">
            <v>Compra</v>
          </cell>
          <cell r="C27">
            <v>38029</v>
          </cell>
          <cell r="D27">
            <v>40221</v>
          </cell>
          <cell r="E27" t="str">
            <v>Corp. Financiera del</v>
          </cell>
          <cell r="F27" t="str">
            <v xml:space="preserve">BRI  </v>
          </cell>
        </row>
        <row r="28">
          <cell r="A28">
            <v>471275</v>
          </cell>
          <cell r="B28" t="str">
            <v>Compra</v>
          </cell>
          <cell r="C28">
            <v>38242</v>
          </cell>
          <cell r="D28">
            <v>41894</v>
          </cell>
          <cell r="E28" t="str">
            <v xml:space="preserve">Interbolsa          </v>
          </cell>
          <cell r="F28" t="str">
            <v xml:space="preserve">BRI  </v>
          </cell>
        </row>
        <row r="29">
          <cell r="A29">
            <v>471286</v>
          </cell>
          <cell r="B29" t="str">
            <v>Compra</v>
          </cell>
          <cell r="C29">
            <v>37372</v>
          </cell>
          <cell r="D29">
            <v>41025</v>
          </cell>
          <cell r="E29" t="str">
            <v xml:space="preserve">Nacional de Valores </v>
          </cell>
          <cell r="F29" t="str">
            <v xml:space="preserve">BRI  </v>
          </cell>
        </row>
        <row r="30">
          <cell r="A30">
            <v>471292</v>
          </cell>
          <cell r="B30" t="str">
            <v>Compra</v>
          </cell>
          <cell r="C30">
            <v>37372</v>
          </cell>
          <cell r="D30">
            <v>41025</v>
          </cell>
          <cell r="E30" t="str">
            <v xml:space="preserve">Asesores en Valores </v>
          </cell>
          <cell r="F30" t="str">
            <v xml:space="preserve">BRI  </v>
          </cell>
        </row>
        <row r="31">
          <cell r="A31">
            <v>471296</v>
          </cell>
          <cell r="B31" t="str">
            <v>Compra</v>
          </cell>
          <cell r="C31">
            <v>37372</v>
          </cell>
          <cell r="D31">
            <v>41025</v>
          </cell>
          <cell r="E31" t="str">
            <v>Alianza Valores S.A.</v>
          </cell>
          <cell r="F31" t="str">
            <v xml:space="preserve">BRI  </v>
          </cell>
        </row>
        <row r="32">
          <cell r="A32">
            <v>471300</v>
          </cell>
          <cell r="B32" t="str">
            <v>Compra</v>
          </cell>
          <cell r="C32">
            <v>37372</v>
          </cell>
          <cell r="D32">
            <v>41025</v>
          </cell>
          <cell r="E32" t="str">
            <v xml:space="preserve">Nacional de Valores </v>
          </cell>
          <cell r="F32" t="str">
            <v xml:space="preserve">BRI  </v>
          </cell>
        </row>
        <row r="33">
          <cell r="A33">
            <v>472048</v>
          </cell>
          <cell r="B33" t="str">
            <v>Compra</v>
          </cell>
          <cell r="C33">
            <v>38178</v>
          </cell>
          <cell r="D33">
            <v>40004</v>
          </cell>
          <cell r="E33" t="str">
            <v xml:space="preserve">Banco de Bogota     </v>
          </cell>
          <cell r="F33" t="str">
            <v xml:space="preserve">BRI  </v>
          </cell>
        </row>
        <row r="34">
          <cell r="A34">
            <v>472040</v>
          </cell>
          <cell r="B34" t="str">
            <v>Compra</v>
          </cell>
          <cell r="C34">
            <v>37125</v>
          </cell>
          <cell r="D34">
            <v>39682</v>
          </cell>
          <cell r="E34" t="str">
            <v xml:space="preserve">BBVA Colombia S.A.  </v>
          </cell>
          <cell r="F34" t="str">
            <v xml:space="preserve">BRI  </v>
          </cell>
        </row>
        <row r="35">
          <cell r="A35">
            <v>472009</v>
          </cell>
          <cell r="B35" t="str">
            <v>Compra</v>
          </cell>
          <cell r="C35">
            <v>37372</v>
          </cell>
          <cell r="D35">
            <v>41025</v>
          </cell>
          <cell r="E35" t="str">
            <v>Acciones de Colombia</v>
          </cell>
          <cell r="F35" t="str">
            <v xml:space="preserve">BRI  </v>
          </cell>
        </row>
        <row r="36">
          <cell r="A36">
            <v>472011</v>
          </cell>
          <cell r="B36" t="str">
            <v>Compra</v>
          </cell>
          <cell r="C36">
            <v>37372</v>
          </cell>
          <cell r="D36">
            <v>41025</v>
          </cell>
          <cell r="E36" t="str">
            <v>Alianza Valores S.A.</v>
          </cell>
          <cell r="F36" t="str">
            <v xml:space="preserve">BRR  </v>
          </cell>
        </row>
        <row r="37">
          <cell r="A37">
            <v>472013</v>
          </cell>
          <cell r="B37" t="str">
            <v>Compra</v>
          </cell>
          <cell r="C37">
            <v>37372</v>
          </cell>
          <cell r="D37">
            <v>41025</v>
          </cell>
          <cell r="E37" t="str">
            <v>ASVALORES LEYVA DELG</v>
          </cell>
          <cell r="F37" t="str">
            <v xml:space="preserve">BRI  </v>
          </cell>
        </row>
        <row r="38">
          <cell r="A38">
            <v>472021</v>
          </cell>
          <cell r="B38" t="str">
            <v>Compra</v>
          </cell>
          <cell r="C38">
            <v>37372</v>
          </cell>
          <cell r="D38">
            <v>41025</v>
          </cell>
          <cell r="E38" t="str">
            <v>ASVALORES LEYVA DELG</v>
          </cell>
          <cell r="F38" t="str">
            <v xml:space="preserve">BRI  </v>
          </cell>
        </row>
        <row r="39">
          <cell r="A39">
            <v>472026</v>
          </cell>
          <cell r="B39" t="str">
            <v>Compra</v>
          </cell>
          <cell r="C39">
            <v>37372</v>
          </cell>
          <cell r="D39">
            <v>41025</v>
          </cell>
          <cell r="E39" t="str">
            <v>Alianza Valores S.A.</v>
          </cell>
          <cell r="F39" t="str">
            <v xml:space="preserve">BRI  </v>
          </cell>
        </row>
        <row r="40">
          <cell r="A40">
            <v>472456</v>
          </cell>
          <cell r="B40" t="str">
            <v>Compra</v>
          </cell>
          <cell r="C40">
            <v>36733</v>
          </cell>
          <cell r="D40">
            <v>39289</v>
          </cell>
          <cell r="E40" t="str">
            <v>PROMOTORA BURSATIL S</v>
          </cell>
          <cell r="F40" t="str">
            <v xml:space="preserve">BRD  </v>
          </cell>
        </row>
        <row r="41">
          <cell r="A41">
            <v>472020</v>
          </cell>
          <cell r="B41" t="str">
            <v>Compra</v>
          </cell>
          <cell r="C41">
            <v>37273</v>
          </cell>
          <cell r="D41">
            <v>40925</v>
          </cell>
          <cell r="E41" t="str">
            <v>Profesionales de Bol</v>
          </cell>
          <cell r="F41" t="str">
            <v xml:space="preserve">BRD  </v>
          </cell>
        </row>
        <row r="42">
          <cell r="A42">
            <v>472731</v>
          </cell>
          <cell r="B42" t="str">
            <v>Compra</v>
          </cell>
          <cell r="C42">
            <v>38242</v>
          </cell>
          <cell r="D42">
            <v>41894</v>
          </cell>
          <cell r="E42" t="str">
            <v>PROMOTORA BURSATIL S</v>
          </cell>
          <cell r="F42" t="str">
            <v xml:space="preserve">BRI  </v>
          </cell>
        </row>
        <row r="43">
          <cell r="A43">
            <v>472736</v>
          </cell>
          <cell r="B43" t="str">
            <v>Compra</v>
          </cell>
          <cell r="C43">
            <v>38242</v>
          </cell>
          <cell r="D43">
            <v>41894</v>
          </cell>
          <cell r="E43" t="str">
            <v xml:space="preserve">Interbolsa          </v>
          </cell>
          <cell r="F43" t="str">
            <v xml:space="preserve">BRI  </v>
          </cell>
        </row>
        <row r="44">
          <cell r="A44">
            <v>472718</v>
          </cell>
          <cell r="B44" t="str">
            <v>Compra</v>
          </cell>
          <cell r="C44">
            <v>37372</v>
          </cell>
          <cell r="D44">
            <v>41025</v>
          </cell>
          <cell r="E44" t="str">
            <v xml:space="preserve">CORREVAL            </v>
          </cell>
          <cell r="F44" t="str">
            <v xml:space="preserve">BRI  </v>
          </cell>
        </row>
        <row r="45">
          <cell r="A45">
            <v>473022</v>
          </cell>
          <cell r="B45" t="str">
            <v>Compra</v>
          </cell>
          <cell r="C45">
            <v>37273</v>
          </cell>
          <cell r="D45">
            <v>40925</v>
          </cell>
          <cell r="E45" t="str">
            <v>PROMOTORA BURSATIL S</v>
          </cell>
          <cell r="F45" t="str">
            <v xml:space="preserve">BRD  </v>
          </cell>
        </row>
        <row r="46">
          <cell r="A46">
            <v>475509</v>
          </cell>
          <cell r="B46" t="str">
            <v>Compra</v>
          </cell>
          <cell r="C46">
            <v>37216</v>
          </cell>
          <cell r="D46">
            <v>40931</v>
          </cell>
          <cell r="E46" t="str">
            <v xml:space="preserve">Cargue HISTORICO    </v>
          </cell>
          <cell r="F46" t="str">
            <v xml:space="preserve">BRR  </v>
          </cell>
        </row>
        <row r="47">
          <cell r="A47">
            <v>475040</v>
          </cell>
          <cell r="B47" t="str">
            <v>Compra</v>
          </cell>
          <cell r="C47">
            <v>38242</v>
          </cell>
          <cell r="D47">
            <v>41894</v>
          </cell>
          <cell r="E47" t="str">
            <v xml:space="preserve">CORREVAL            </v>
          </cell>
          <cell r="F47" t="str">
            <v xml:space="preserve">BRI  </v>
          </cell>
        </row>
        <row r="48">
          <cell r="A48">
            <v>475061</v>
          </cell>
          <cell r="B48" t="str">
            <v>Compra</v>
          </cell>
          <cell r="C48">
            <v>38242</v>
          </cell>
          <cell r="D48">
            <v>41894</v>
          </cell>
          <cell r="E48" t="str">
            <v xml:space="preserve">Interbolsa          </v>
          </cell>
          <cell r="F48" t="str">
            <v xml:space="preserve">BRI  </v>
          </cell>
        </row>
        <row r="49">
          <cell r="A49">
            <v>474992</v>
          </cell>
          <cell r="B49" t="str">
            <v>Compra</v>
          </cell>
          <cell r="C49">
            <v>37372</v>
          </cell>
          <cell r="D49">
            <v>41025</v>
          </cell>
          <cell r="E49" t="str">
            <v>PROMOTORA BURSATIL S</v>
          </cell>
          <cell r="F49" t="str">
            <v xml:space="preserve">BRI  </v>
          </cell>
        </row>
        <row r="50">
          <cell r="A50">
            <v>475030</v>
          </cell>
          <cell r="B50" t="str">
            <v>Compra</v>
          </cell>
          <cell r="C50">
            <v>37372</v>
          </cell>
          <cell r="D50">
            <v>41025</v>
          </cell>
          <cell r="E50" t="str">
            <v xml:space="preserve">Acciones y Valores  </v>
          </cell>
          <cell r="F50" t="str">
            <v xml:space="preserve">BRI  </v>
          </cell>
        </row>
        <row r="51">
          <cell r="A51">
            <v>475743</v>
          </cell>
          <cell r="B51" t="str">
            <v>Compra</v>
          </cell>
          <cell r="C51">
            <v>38303</v>
          </cell>
          <cell r="D51">
            <v>39398</v>
          </cell>
          <cell r="E51" t="str">
            <v xml:space="preserve">Acciones y Valores  </v>
          </cell>
          <cell r="F51" t="str">
            <v xml:space="preserve">BRR  </v>
          </cell>
        </row>
        <row r="52">
          <cell r="A52">
            <v>475818</v>
          </cell>
          <cell r="B52" t="str">
            <v>Compra</v>
          </cell>
          <cell r="C52">
            <v>38178</v>
          </cell>
          <cell r="D52">
            <v>40004</v>
          </cell>
          <cell r="E52" t="str">
            <v xml:space="preserve">Interbolsa          </v>
          </cell>
          <cell r="F52" t="str">
            <v xml:space="preserve">BRI  </v>
          </cell>
        </row>
        <row r="53">
          <cell r="A53">
            <v>475796</v>
          </cell>
          <cell r="B53" t="str">
            <v>Compra</v>
          </cell>
          <cell r="C53">
            <v>37372</v>
          </cell>
          <cell r="D53">
            <v>41025</v>
          </cell>
          <cell r="E53" t="str">
            <v xml:space="preserve">Interbolsa          </v>
          </cell>
          <cell r="F53" t="str">
            <v xml:space="preserve">BRI  </v>
          </cell>
        </row>
        <row r="54">
          <cell r="A54">
            <v>476578</v>
          </cell>
          <cell r="B54" t="str">
            <v>Compra</v>
          </cell>
          <cell r="C54">
            <v>37934</v>
          </cell>
          <cell r="D54">
            <v>39395</v>
          </cell>
          <cell r="E54" t="str">
            <v xml:space="preserve">Banco de Bogota     </v>
          </cell>
          <cell r="F54" t="str">
            <v xml:space="preserve">BRI  </v>
          </cell>
        </row>
        <row r="55">
          <cell r="A55">
            <v>476558</v>
          </cell>
          <cell r="B55" t="str">
            <v>Compra</v>
          </cell>
          <cell r="C55">
            <v>38178</v>
          </cell>
          <cell r="D55">
            <v>40004</v>
          </cell>
          <cell r="E55" t="str">
            <v xml:space="preserve">Banco Citibank      </v>
          </cell>
          <cell r="F55" t="str">
            <v xml:space="preserve">BRI  </v>
          </cell>
        </row>
        <row r="56">
          <cell r="A56">
            <v>476569</v>
          </cell>
          <cell r="B56" t="str">
            <v>Compra</v>
          </cell>
          <cell r="C56">
            <v>37273</v>
          </cell>
          <cell r="D56">
            <v>40925</v>
          </cell>
          <cell r="E56" t="str">
            <v>Profesionales de Bol</v>
          </cell>
          <cell r="F56" t="str">
            <v xml:space="preserve">BRD  </v>
          </cell>
        </row>
        <row r="57">
          <cell r="A57">
            <v>463976</v>
          </cell>
          <cell r="B57" t="str">
            <v xml:space="preserve">Venta </v>
          </cell>
          <cell r="C57">
            <v>37372</v>
          </cell>
          <cell r="D57">
            <v>41025</v>
          </cell>
          <cell r="E57" t="str">
            <v xml:space="preserve">Asesores en Valores </v>
          </cell>
          <cell r="F57" t="str">
            <v xml:space="preserve">BRI  </v>
          </cell>
        </row>
        <row r="58">
          <cell r="A58">
            <v>464021</v>
          </cell>
          <cell r="B58" t="str">
            <v xml:space="preserve">Venta </v>
          </cell>
          <cell r="C58">
            <v>37372</v>
          </cell>
          <cell r="D58">
            <v>41025</v>
          </cell>
          <cell r="E58" t="str">
            <v>Megabanco Coperativo</v>
          </cell>
          <cell r="F58" t="str">
            <v xml:space="preserve">BRI  </v>
          </cell>
        </row>
        <row r="59">
          <cell r="A59">
            <v>464022</v>
          </cell>
          <cell r="B59" t="str">
            <v xml:space="preserve">Venta </v>
          </cell>
          <cell r="C59">
            <v>37372</v>
          </cell>
          <cell r="D59">
            <v>41025</v>
          </cell>
          <cell r="E59" t="str">
            <v>Profesionales de Bol</v>
          </cell>
          <cell r="F59" t="str">
            <v xml:space="preserve">BRI  </v>
          </cell>
        </row>
        <row r="60">
          <cell r="A60">
            <v>459119</v>
          </cell>
          <cell r="B60" t="str">
            <v xml:space="preserve">Venta </v>
          </cell>
          <cell r="C60">
            <v>38242</v>
          </cell>
          <cell r="D60">
            <v>41894</v>
          </cell>
          <cell r="E60" t="str">
            <v xml:space="preserve">Banco Citibank      </v>
          </cell>
          <cell r="F60" t="str">
            <v xml:space="preserve">BRI  </v>
          </cell>
        </row>
        <row r="61">
          <cell r="A61">
            <v>459124</v>
          </cell>
          <cell r="B61" t="str">
            <v xml:space="preserve">Venta </v>
          </cell>
          <cell r="C61">
            <v>38242</v>
          </cell>
          <cell r="D61">
            <v>41894</v>
          </cell>
          <cell r="E61" t="str">
            <v xml:space="preserve">Banco Citibank      </v>
          </cell>
          <cell r="F61" t="str">
            <v xml:space="preserve">BRI  </v>
          </cell>
        </row>
        <row r="62">
          <cell r="A62">
            <v>459128</v>
          </cell>
          <cell r="B62" t="str">
            <v xml:space="preserve">Venta </v>
          </cell>
          <cell r="C62">
            <v>38242</v>
          </cell>
          <cell r="D62">
            <v>41894</v>
          </cell>
          <cell r="E62" t="str">
            <v xml:space="preserve">Banco Citibank      </v>
          </cell>
          <cell r="F62" t="str">
            <v xml:space="preserve">BRI  </v>
          </cell>
        </row>
        <row r="63">
          <cell r="A63">
            <v>459328</v>
          </cell>
          <cell r="B63" t="str">
            <v xml:space="preserve">Venta </v>
          </cell>
          <cell r="C63">
            <v>38242</v>
          </cell>
          <cell r="D63">
            <v>41894</v>
          </cell>
          <cell r="E63" t="str">
            <v xml:space="preserve">Banco Citibank      </v>
          </cell>
          <cell r="F63" t="str">
            <v xml:space="preserve">BRI  </v>
          </cell>
        </row>
        <row r="64">
          <cell r="A64">
            <v>442024</v>
          </cell>
          <cell r="B64" t="str">
            <v xml:space="preserve">Venta </v>
          </cell>
          <cell r="C64">
            <v>36913</v>
          </cell>
          <cell r="D64">
            <v>39469</v>
          </cell>
          <cell r="E64" t="str">
            <v>Profesionales de Bol</v>
          </cell>
          <cell r="F64" t="str">
            <v xml:space="preserve">BRD  </v>
          </cell>
        </row>
        <row r="65">
          <cell r="A65">
            <v>424789</v>
          </cell>
          <cell r="B65" t="str">
            <v xml:space="preserve">Venta </v>
          </cell>
          <cell r="C65">
            <v>37886</v>
          </cell>
          <cell r="D65">
            <v>40443</v>
          </cell>
          <cell r="E65" t="str">
            <v>PROMOTORA BURSATIL S</v>
          </cell>
          <cell r="F65" t="str">
            <v xml:space="preserve">BRR  </v>
          </cell>
        </row>
        <row r="66">
          <cell r="A66">
            <v>465452</v>
          </cell>
          <cell r="B66" t="str">
            <v xml:space="preserve">Venta </v>
          </cell>
          <cell r="C66">
            <v>37934</v>
          </cell>
          <cell r="D66">
            <v>39395</v>
          </cell>
          <cell r="E66" t="str">
            <v xml:space="preserve">Interbolsa          </v>
          </cell>
          <cell r="F66" t="str">
            <v xml:space="preserve">BRI  </v>
          </cell>
        </row>
        <row r="67">
          <cell r="A67">
            <v>408963</v>
          </cell>
          <cell r="B67" t="str">
            <v xml:space="preserve">Venta </v>
          </cell>
          <cell r="C67">
            <v>37329</v>
          </cell>
          <cell r="D67">
            <v>39155</v>
          </cell>
          <cell r="E67" t="str">
            <v xml:space="preserve">Banco Citibank      </v>
          </cell>
          <cell r="F67" t="str">
            <v xml:space="preserve">BRI  </v>
          </cell>
        </row>
        <row r="68">
          <cell r="A68">
            <v>438030</v>
          </cell>
          <cell r="B68" t="str">
            <v xml:space="preserve">Venta </v>
          </cell>
          <cell r="C68">
            <v>37329</v>
          </cell>
          <cell r="D68">
            <v>39155</v>
          </cell>
          <cell r="E68" t="str">
            <v xml:space="preserve">Banco Citibank      </v>
          </cell>
          <cell r="F68" t="str">
            <v xml:space="preserve">BRI  </v>
          </cell>
        </row>
        <row r="69">
          <cell r="A69">
            <v>227810</v>
          </cell>
          <cell r="B69" t="str">
            <v xml:space="preserve">Venta </v>
          </cell>
          <cell r="C69">
            <v>37097</v>
          </cell>
          <cell r="D69">
            <v>38923</v>
          </cell>
          <cell r="E69" t="str">
            <v xml:space="preserve">ABN Amro Bank       </v>
          </cell>
          <cell r="F69" t="str">
            <v xml:space="preserve">BRI  </v>
          </cell>
        </row>
        <row r="70">
          <cell r="A70">
            <v>465348</v>
          </cell>
          <cell r="B70" t="str">
            <v xml:space="preserve">Venta </v>
          </cell>
          <cell r="C70">
            <v>37372</v>
          </cell>
          <cell r="D70">
            <v>41025</v>
          </cell>
          <cell r="E70" t="str">
            <v xml:space="preserve">Interbolsa          </v>
          </cell>
          <cell r="F70" t="str">
            <v xml:space="preserve">BRI  </v>
          </cell>
        </row>
        <row r="71">
          <cell r="A71">
            <v>465353</v>
          </cell>
          <cell r="B71" t="str">
            <v xml:space="preserve">Venta </v>
          </cell>
          <cell r="C71">
            <v>37372</v>
          </cell>
          <cell r="D71">
            <v>41025</v>
          </cell>
          <cell r="E71" t="str">
            <v>Acciones de Colombia</v>
          </cell>
          <cell r="F71" t="str">
            <v xml:space="preserve">BRI  </v>
          </cell>
        </row>
        <row r="72">
          <cell r="A72">
            <v>465358</v>
          </cell>
          <cell r="B72" t="str">
            <v xml:space="preserve">Venta </v>
          </cell>
          <cell r="C72">
            <v>37372</v>
          </cell>
          <cell r="D72">
            <v>41025</v>
          </cell>
          <cell r="E72" t="str">
            <v xml:space="preserve">Asesores en Valores </v>
          </cell>
          <cell r="F72" t="str">
            <v xml:space="preserve">BRI  </v>
          </cell>
        </row>
        <row r="73">
          <cell r="A73">
            <v>457765</v>
          </cell>
          <cell r="B73" t="str">
            <v xml:space="preserve">Venta </v>
          </cell>
          <cell r="C73">
            <v>37372</v>
          </cell>
          <cell r="D73">
            <v>41025</v>
          </cell>
          <cell r="E73" t="str">
            <v>Alianza Valores S.A.</v>
          </cell>
          <cell r="F73" t="str">
            <v xml:space="preserve">BRI  </v>
          </cell>
        </row>
        <row r="74">
          <cell r="A74">
            <v>465391</v>
          </cell>
          <cell r="B74" t="str">
            <v xml:space="preserve">Venta </v>
          </cell>
          <cell r="C74">
            <v>37372</v>
          </cell>
          <cell r="D74">
            <v>41025</v>
          </cell>
          <cell r="E74" t="str">
            <v xml:space="preserve">Interbolsa          </v>
          </cell>
          <cell r="F74" t="str">
            <v xml:space="preserve">BRI  </v>
          </cell>
        </row>
        <row r="75">
          <cell r="A75">
            <v>465419</v>
          </cell>
          <cell r="B75" t="str">
            <v xml:space="preserve">Venta </v>
          </cell>
          <cell r="C75">
            <v>37372</v>
          </cell>
          <cell r="D75">
            <v>41025</v>
          </cell>
          <cell r="E75" t="str">
            <v xml:space="preserve">Interbolsa          </v>
          </cell>
          <cell r="F75" t="str">
            <v xml:space="preserve">BRI  </v>
          </cell>
        </row>
        <row r="76">
          <cell r="A76">
            <v>396299</v>
          </cell>
          <cell r="B76" t="str">
            <v xml:space="preserve">Venta </v>
          </cell>
          <cell r="C76">
            <v>37136</v>
          </cell>
          <cell r="D76">
            <v>40788</v>
          </cell>
          <cell r="E76" t="str">
            <v>Profesionales de Bol</v>
          </cell>
          <cell r="F76" t="str">
            <v xml:space="preserve">BRR  </v>
          </cell>
        </row>
        <row r="77">
          <cell r="A77">
            <v>425877</v>
          </cell>
          <cell r="B77" t="str">
            <v xml:space="preserve">Venta </v>
          </cell>
          <cell r="C77">
            <v>37886</v>
          </cell>
          <cell r="D77">
            <v>40443</v>
          </cell>
          <cell r="E77" t="str">
            <v>Profesionales de Bol</v>
          </cell>
          <cell r="F77" t="str">
            <v xml:space="preserve">BRD  </v>
          </cell>
        </row>
        <row r="78">
          <cell r="A78">
            <v>467878</v>
          </cell>
          <cell r="B78" t="str">
            <v xml:space="preserve">Venta </v>
          </cell>
          <cell r="C78">
            <v>37886</v>
          </cell>
          <cell r="D78">
            <v>40443</v>
          </cell>
          <cell r="E78" t="str">
            <v>Profesionales de Bol</v>
          </cell>
          <cell r="F78" t="str">
            <v xml:space="preserve">BRD  </v>
          </cell>
        </row>
        <row r="79">
          <cell r="A79">
            <v>453360</v>
          </cell>
          <cell r="B79" t="str">
            <v xml:space="preserve">Venta </v>
          </cell>
          <cell r="C79">
            <v>37873</v>
          </cell>
          <cell r="D79">
            <v>38604</v>
          </cell>
          <cell r="E79" t="str">
            <v xml:space="preserve">ABN Amro Bank       </v>
          </cell>
          <cell r="F79" t="str">
            <v xml:space="preserve">BRM  </v>
          </cell>
        </row>
        <row r="80">
          <cell r="A80">
            <v>470845</v>
          </cell>
          <cell r="B80" t="str">
            <v xml:space="preserve">Venta </v>
          </cell>
          <cell r="C80">
            <v>37329</v>
          </cell>
          <cell r="D80">
            <v>39155</v>
          </cell>
          <cell r="E80" t="str">
            <v xml:space="preserve">Banco Citibank      </v>
          </cell>
          <cell r="F80" t="str">
            <v xml:space="preserve">BRI  </v>
          </cell>
        </row>
        <row r="81">
          <cell r="A81">
            <v>229045</v>
          </cell>
          <cell r="B81" t="str">
            <v xml:space="preserve">Venta </v>
          </cell>
          <cell r="C81">
            <v>36424</v>
          </cell>
          <cell r="D81">
            <v>38981</v>
          </cell>
          <cell r="E81" t="str">
            <v>PROMOTORA BURSATIL S</v>
          </cell>
          <cell r="F81" t="str">
            <v xml:space="preserve">BRD  </v>
          </cell>
        </row>
        <row r="82">
          <cell r="A82">
            <v>471322</v>
          </cell>
          <cell r="B82" t="str">
            <v xml:space="preserve">Venta </v>
          </cell>
          <cell r="C82">
            <v>37329</v>
          </cell>
          <cell r="D82">
            <v>39155</v>
          </cell>
          <cell r="E82" t="str">
            <v xml:space="preserve">Banco de Bogota     </v>
          </cell>
          <cell r="F82" t="str">
            <v xml:space="preserve">BRI  </v>
          </cell>
        </row>
        <row r="83">
          <cell r="A83">
            <v>452362</v>
          </cell>
          <cell r="B83" t="str">
            <v xml:space="preserve">Venta </v>
          </cell>
          <cell r="C83">
            <v>37125</v>
          </cell>
          <cell r="D83">
            <v>39682</v>
          </cell>
          <cell r="E83" t="str">
            <v xml:space="preserve">Banco de Bogota     </v>
          </cell>
          <cell r="F83" t="str">
            <v xml:space="preserve">BRI  </v>
          </cell>
        </row>
        <row r="84">
          <cell r="A84">
            <v>471314</v>
          </cell>
          <cell r="B84" t="str">
            <v xml:space="preserve">Venta </v>
          </cell>
          <cell r="C84">
            <v>37125</v>
          </cell>
          <cell r="D84">
            <v>39682</v>
          </cell>
          <cell r="E84" t="str">
            <v>Corp. Financiera del</v>
          </cell>
          <cell r="F84" t="str">
            <v xml:space="preserve">BRI  </v>
          </cell>
        </row>
        <row r="85">
          <cell r="A85">
            <v>471286</v>
          </cell>
          <cell r="B85" t="str">
            <v xml:space="preserve">Venta </v>
          </cell>
          <cell r="C85">
            <v>37372</v>
          </cell>
          <cell r="D85">
            <v>41025</v>
          </cell>
          <cell r="E85" t="str">
            <v xml:space="preserve">Interbolsa          </v>
          </cell>
          <cell r="F85" t="str">
            <v xml:space="preserve">BRI  </v>
          </cell>
        </row>
        <row r="86">
          <cell r="A86">
            <v>471292</v>
          </cell>
          <cell r="B86" t="str">
            <v xml:space="preserve">Venta </v>
          </cell>
          <cell r="C86">
            <v>37372</v>
          </cell>
          <cell r="D86">
            <v>41025</v>
          </cell>
          <cell r="E86" t="str">
            <v xml:space="preserve">Interbolsa          </v>
          </cell>
          <cell r="F86" t="str">
            <v xml:space="preserve">BRI  </v>
          </cell>
        </row>
        <row r="87">
          <cell r="A87">
            <v>471296</v>
          </cell>
          <cell r="B87" t="str">
            <v xml:space="preserve">Venta </v>
          </cell>
          <cell r="C87">
            <v>37372</v>
          </cell>
          <cell r="D87">
            <v>41025</v>
          </cell>
          <cell r="E87" t="str">
            <v xml:space="preserve">Interbolsa          </v>
          </cell>
          <cell r="F87" t="str">
            <v xml:space="preserve">BRI  </v>
          </cell>
        </row>
        <row r="88">
          <cell r="A88">
            <v>471300</v>
          </cell>
          <cell r="B88" t="str">
            <v xml:space="preserve">Venta </v>
          </cell>
          <cell r="C88">
            <v>37372</v>
          </cell>
          <cell r="D88">
            <v>41025</v>
          </cell>
          <cell r="E88" t="str">
            <v xml:space="preserve">Interbolsa          </v>
          </cell>
          <cell r="F88" t="str">
            <v xml:space="preserve">BRI  </v>
          </cell>
        </row>
        <row r="89">
          <cell r="A89">
            <v>444782</v>
          </cell>
          <cell r="B89" t="str">
            <v xml:space="preserve">Venta </v>
          </cell>
          <cell r="C89">
            <v>36537</v>
          </cell>
          <cell r="D89">
            <v>39094</v>
          </cell>
          <cell r="E89" t="str">
            <v>Profesionales de Bol</v>
          </cell>
          <cell r="F89" t="str">
            <v xml:space="preserve">BRD  </v>
          </cell>
        </row>
        <row r="90">
          <cell r="A90">
            <v>470846</v>
          </cell>
          <cell r="B90" t="str">
            <v xml:space="preserve">Venta </v>
          </cell>
          <cell r="C90">
            <v>37329</v>
          </cell>
          <cell r="D90">
            <v>39155</v>
          </cell>
          <cell r="E90" t="str">
            <v xml:space="preserve">BBVA Colombia S.A.  </v>
          </cell>
          <cell r="F90" t="str">
            <v xml:space="preserve">BRI  </v>
          </cell>
        </row>
        <row r="91">
          <cell r="A91">
            <v>471321</v>
          </cell>
          <cell r="B91" t="str">
            <v xml:space="preserve">Venta </v>
          </cell>
          <cell r="C91">
            <v>37329</v>
          </cell>
          <cell r="D91">
            <v>39155</v>
          </cell>
          <cell r="E91" t="str">
            <v xml:space="preserve">BBVA Colombia S.A.  </v>
          </cell>
          <cell r="F91" t="str">
            <v xml:space="preserve">BRI  </v>
          </cell>
        </row>
        <row r="92">
          <cell r="A92">
            <v>472058</v>
          </cell>
          <cell r="B92" t="str">
            <v xml:space="preserve">Venta </v>
          </cell>
          <cell r="C92">
            <v>37329</v>
          </cell>
          <cell r="D92">
            <v>39155</v>
          </cell>
          <cell r="E92" t="str">
            <v xml:space="preserve">Banco de Bogota     </v>
          </cell>
          <cell r="F92" t="str">
            <v xml:space="preserve">BRI  </v>
          </cell>
        </row>
        <row r="93">
          <cell r="A93">
            <v>451494</v>
          </cell>
          <cell r="B93" t="str">
            <v xml:space="preserve">Venta </v>
          </cell>
          <cell r="C93">
            <v>37125</v>
          </cell>
          <cell r="D93">
            <v>39682</v>
          </cell>
          <cell r="E93" t="str">
            <v xml:space="preserve">BBVA Colombia S.A.  </v>
          </cell>
          <cell r="F93" t="str">
            <v xml:space="preserve">BRI  </v>
          </cell>
        </row>
        <row r="94">
          <cell r="A94">
            <v>472040</v>
          </cell>
          <cell r="B94" t="str">
            <v xml:space="preserve">Venta </v>
          </cell>
          <cell r="C94">
            <v>37125</v>
          </cell>
          <cell r="D94">
            <v>39682</v>
          </cell>
          <cell r="E94" t="str">
            <v xml:space="preserve">BBVA Colombia S.A.  </v>
          </cell>
          <cell r="F94" t="str">
            <v xml:space="preserve">BRI  </v>
          </cell>
        </row>
        <row r="95">
          <cell r="A95">
            <v>472013</v>
          </cell>
          <cell r="B95" t="str">
            <v xml:space="preserve">Venta </v>
          </cell>
          <cell r="C95">
            <v>37372</v>
          </cell>
          <cell r="D95">
            <v>41025</v>
          </cell>
          <cell r="E95" t="str">
            <v>Alianza Valores S.A.</v>
          </cell>
          <cell r="F95" t="str">
            <v xml:space="preserve">BRI  </v>
          </cell>
        </row>
        <row r="96">
          <cell r="A96">
            <v>472018</v>
          </cell>
          <cell r="B96" t="str">
            <v xml:space="preserve">Venta </v>
          </cell>
          <cell r="C96">
            <v>37372</v>
          </cell>
          <cell r="D96">
            <v>41025</v>
          </cell>
          <cell r="E96" t="str">
            <v xml:space="preserve">CORREVAL            </v>
          </cell>
          <cell r="F96" t="str">
            <v xml:space="preserve">BRR  </v>
          </cell>
        </row>
        <row r="97">
          <cell r="A97">
            <v>472019</v>
          </cell>
          <cell r="B97" t="str">
            <v xml:space="preserve">Venta </v>
          </cell>
          <cell r="C97">
            <v>37372</v>
          </cell>
          <cell r="D97">
            <v>41025</v>
          </cell>
          <cell r="E97" t="str">
            <v xml:space="preserve">Fiduvalle S.A       </v>
          </cell>
          <cell r="F97" t="str">
            <v xml:space="preserve">BRR  </v>
          </cell>
        </row>
        <row r="98">
          <cell r="A98">
            <v>472021</v>
          </cell>
          <cell r="B98" t="str">
            <v xml:space="preserve">Venta </v>
          </cell>
          <cell r="C98">
            <v>37372</v>
          </cell>
          <cell r="D98">
            <v>41025</v>
          </cell>
          <cell r="E98" t="str">
            <v>Alianza Valores S.A.</v>
          </cell>
          <cell r="F98" t="str">
            <v xml:space="preserve">BRI  </v>
          </cell>
        </row>
        <row r="99">
          <cell r="A99">
            <v>472456</v>
          </cell>
          <cell r="B99" t="str">
            <v xml:space="preserve">Venta </v>
          </cell>
          <cell r="C99">
            <v>36733</v>
          </cell>
          <cell r="D99">
            <v>39289</v>
          </cell>
          <cell r="E99" t="str">
            <v>PROMOTORA BURSATIL S</v>
          </cell>
          <cell r="F99" t="str">
            <v xml:space="preserve">BRD  </v>
          </cell>
        </row>
        <row r="100">
          <cell r="A100">
            <v>417310</v>
          </cell>
          <cell r="B100" t="str">
            <v xml:space="preserve">Venta </v>
          </cell>
          <cell r="C100">
            <v>36913</v>
          </cell>
          <cell r="D100">
            <v>39469</v>
          </cell>
          <cell r="E100" t="str">
            <v>Profesionales de Bol</v>
          </cell>
          <cell r="F100" t="str">
            <v xml:space="preserve">BRD  </v>
          </cell>
        </row>
        <row r="101">
          <cell r="A101">
            <v>465384</v>
          </cell>
          <cell r="B101" t="str">
            <v xml:space="preserve">Venta </v>
          </cell>
          <cell r="C101">
            <v>37372</v>
          </cell>
          <cell r="D101">
            <v>41025</v>
          </cell>
          <cell r="E101" t="str">
            <v>Alianza Valores S.A.</v>
          </cell>
          <cell r="F101" t="str">
            <v xml:space="preserve">BRI  </v>
          </cell>
        </row>
        <row r="102">
          <cell r="A102">
            <v>470020</v>
          </cell>
          <cell r="B102" t="str">
            <v xml:space="preserve">Venta </v>
          </cell>
          <cell r="C102">
            <v>37372</v>
          </cell>
          <cell r="D102">
            <v>41025</v>
          </cell>
          <cell r="E102" t="str">
            <v xml:space="preserve">Interbolsa          </v>
          </cell>
          <cell r="F102" t="str">
            <v xml:space="preserve">BRI  </v>
          </cell>
        </row>
        <row r="103">
          <cell r="A103">
            <v>472009</v>
          </cell>
          <cell r="B103" t="str">
            <v xml:space="preserve">Venta </v>
          </cell>
          <cell r="C103">
            <v>37372</v>
          </cell>
          <cell r="D103">
            <v>41025</v>
          </cell>
          <cell r="E103" t="str">
            <v xml:space="preserve">Interbolsa          </v>
          </cell>
          <cell r="F103" t="str">
            <v xml:space="preserve">BRI  </v>
          </cell>
        </row>
        <row r="104">
          <cell r="A104">
            <v>472026</v>
          </cell>
          <cell r="B104" t="str">
            <v xml:space="preserve">Venta </v>
          </cell>
          <cell r="C104">
            <v>37372</v>
          </cell>
          <cell r="D104">
            <v>41025</v>
          </cell>
          <cell r="E104" t="str">
            <v xml:space="preserve">Interbolsa          </v>
          </cell>
          <cell r="F104" t="str">
            <v xml:space="preserve">BRI  </v>
          </cell>
        </row>
        <row r="105">
          <cell r="A105">
            <v>472721</v>
          </cell>
          <cell r="B105" t="str">
            <v xml:space="preserve">Venta </v>
          </cell>
          <cell r="C105">
            <v>37372</v>
          </cell>
          <cell r="D105">
            <v>41025</v>
          </cell>
          <cell r="E105" t="str">
            <v xml:space="preserve">Interbolsa          </v>
          </cell>
          <cell r="F105" t="str">
            <v xml:space="preserve">BRI  </v>
          </cell>
        </row>
        <row r="106">
          <cell r="A106">
            <v>472722</v>
          </cell>
          <cell r="B106" t="str">
            <v xml:space="preserve">Venta </v>
          </cell>
          <cell r="C106">
            <v>37372</v>
          </cell>
          <cell r="D106">
            <v>41025</v>
          </cell>
          <cell r="E106" t="str">
            <v>Alianza Valores S.A.</v>
          </cell>
          <cell r="F106" t="str">
            <v xml:space="preserve">BRI  </v>
          </cell>
        </row>
        <row r="107">
          <cell r="A107">
            <v>464551</v>
          </cell>
          <cell r="B107" t="str">
            <v xml:space="preserve">Venta </v>
          </cell>
          <cell r="C107">
            <v>37886</v>
          </cell>
          <cell r="D107">
            <v>40443</v>
          </cell>
          <cell r="E107" t="str">
            <v>PROMOTORA BURSATIL S</v>
          </cell>
          <cell r="F107" t="str">
            <v xml:space="preserve">BRD  </v>
          </cell>
        </row>
        <row r="108">
          <cell r="A108">
            <v>451006</v>
          </cell>
          <cell r="B108" t="str">
            <v xml:space="preserve">Venta </v>
          </cell>
          <cell r="C108">
            <v>36914</v>
          </cell>
          <cell r="D108">
            <v>40931</v>
          </cell>
          <cell r="E108" t="str">
            <v xml:space="preserve">Cargue HISTORICO    </v>
          </cell>
          <cell r="F108" t="str">
            <v xml:space="preserve">BRR  </v>
          </cell>
        </row>
        <row r="109">
          <cell r="A109">
            <v>465453</v>
          </cell>
          <cell r="B109" t="str">
            <v xml:space="preserve">Venta </v>
          </cell>
          <cell r="C109">
            <v>37934</v>
          </cell>
          <cell r="D109">
            <v>39395</v>
          </cell>
          <cell r="E109" t="str">
            <v xml:space="preserve">BBVA Colombia S.A.  </v>
          </cell>
          <cell r="F109" t="str">
            <v xml:space="preserve">BRI  </v>
          </cell>
        </row>
        <row r="110">
          <cell r="A110">
            <v>430253</v>
          </cell>
          <cell r="B110" t="str">
            <v xml:space="preserve">Venta </v>
          </cell>
          <cell r="C110">
            <v>37125</v>
          </cell>
          <cell r="D110">
            <v>39682</v>
          </cell>
          <cell r="E110" t="str">
            <v xml:space="preserve">Interbolsa          </v>
          </cell>
          <cell r="F110" t="str">
            <v xml:space="preserve">BRI  </v>
          </cell>
        </row>
        <row r="111">
          <cell r="A111">
            <v>475796</v>
          </cell>
          <cell r="B111" t="str">
            <v xml:space="preserve">Venta </v>
          </cell>
          <cell r="C111">
            <v>37372</v>
          </cell>
          <cell r="D111">
            <v>41025</v>
          </cell>
          <cell r="E111" t="str">
            <v>PROMOTORA BURSATIL S</v>
          </cell>
          <cell r="F111" t="str">
            <v xml:space="preserve">BRI  </v>
          </cell>
        </row>
        <row r="112">
          <cell r="A112">
            <v>408950</v>
          </cell>
          <cell r="B112" t="str">
            <v xml:space="preserve">Venta </v>
          </cell>
          <cell r="C112">
            <v>37329</v>
          </cell>
          <cell r="D112">
            <v>39155</v>
          </cell>
          <cell r="E112" t="str">
            <v xml:space="preserve">Banco Citibank      </v>
          </cell>
          <cell r="F112" t="str">
            <v xml:space="preserve">BRI  </v>
          </cell>
        </row>
        <row r="113">
          <cell r="A113">
            <v>411882</v>
          </cell>
          <cell r="B113" t="str">
            <v xml:space="preserve">Venta </v>
          </cell>
          <cell r="C113">
            <v>37125</v>
          </cell>
          <cell r="D113">
            <v>39682</v>
          </cell>
          <cell r="E113" t="str">
            <v xml:space="preserve">Banco Citibank      </v>
          </cell>
          <cell r="F113" t="str">
            <v xml:space="preserve">BRI  </v>
          </cell>
        </row>
        <row r="114">
          <cell r="A114">
            <v>419336</v>
          </cell>
          <cell r="B114" t="str">
            <v xml:space="preserve">Venta </v>
          </cell>
          <cell r="C114">
            <v>37125</v>
          </cell>
          <cell r="D114">
            <v>39682</v>
          </cell>
          <cell r="E114" t="str">
            <v>Corp. Financiera del</v>
          </cell>
          <cell r="F114" t="str">
            <v xml:space="preserve">BRI  </v>
          </cell>
        </row>
        <row r="115">
          <cell r="A115">
            <v>471315</v>
          </cell>
          <cell r="B115" t="str">
            <v xml:space="preserve">Venta </v>
          </cell>
          <cell r="C115">
            <v>37125</v>
          </cell>
          <cell r="D115">
            <v>39682</v>
          </cell>
          <cell r="E115" t="str">
            <v xml:space="preserve">Banco Citibank      </v>
          </cell>
          <cell r="F115" t="str">
            <v xml:space="preserve">BRI  </v>
          </cell>
        </row>
        <row r="116">
          <cell r="A116">
            <v>476554</v>
          </cell>
          <cell r="B116" t="str">
            <v xml:space="preserve">Venta </v>
          </cell>
          <cell r="C116">
            <v>37677</v>
          </cell>
          <cell r="D116">
            <v>42060</v>
          </cell>
          <cell r="E116" t="str">
            <v>Profesionales de Bol</v>
          </cell>
          <cell r="F116" t="str">
            <v xml:space="preserve">BRD  </v>
          </cell>
        </row>
      </sheetData>
      <sheetData sheetId="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RAS"/>
      <sheetName val="VENTAS"/>
      <sheetName val="intereses y redenciones"/>
      <sheetName val="PFMIN510"/>
      <sheetName val="PFSEM050"/>
      <sheetName val="PFMVR565"/>
    </sheetNames>
    <sheetDataSet>
      <sheetData sheetId="0"/>
      <sheetData sheetId="1"/>
      <sheetData sheetId="2"/>
      <sheetData sheetId="3"/>
      <sheetData sheetId="4" refreshError="1">
        <row r="1">
          <cell r="A1" t="str">
            <v xml:space="preserve"> Titulo</v>
          </cell>
          <cell r="B1" t="str">
            <v>Trans.</v>
          </cell>
          <cell r="C1" t="str">
            <v xml:space="preserve">Emision   </v>
          </cell>
          <cell r="D1" t="str">
            <v xml:space="preserve">F.Vcto.   </v>
          </cell>
          <cell r="E1" t="str">
            <v xml:space="preserve">Contraparte         </v>
          </cell>
          <cell r="F1" t="str">
            <v xml:space="preserve">Por  </v>
          </cell>
        </row>
        <row r="2">
          <cell r="A2">
            <v>463976</v>
          </cell>
          <cell r="B2" t="str">
            <v>Compra</v>
          </cell>
          <cell r="C2">
            <v>37372</v>
          </cell>
          <cell r="D2">
            <v>41025</v>
          </cell>
          <cell r="E2" t="str">
            <v xml:space="preserve">Interbolsa          </v>
          </cell>
          <cell r="F2" t="str">
            <v xml:space="preserve">BRI  </v>
          </cell>
        </row>
        <row r="3">
          <cell r="A3">
            <v>463994</v>
          </cell>
          <cell r="B3" t="str">
            <v>Compra</v>
          </cell>
          <cell r="C3">
            <v>37372</v>
          </cell>
          <cell r="D3">
            <v>41025</v>
          </cell>
          <cell r="E3" t="str">
            <v>Profesionales de Bol</v>
          </cell>
          <cell r="F3" t="str">
            <v xml:space="preserve">BRI  </v>
          </cell>
        </row>
        <row r="4">
          <cell r="A4">
            <v>464615</v>
          </cell>
          <cell r="B4" t="str">
            <v>Compra</v>
          </cell>
          <cell r="C4">
            <v>37934</v>
          </cell>
          <cell r="D4">
            <v>39395</v>
          </cell>
          <cell r="E4" t="str">
            <v xml:space="preserve">Interbolsa          </v>
          </cell>
          <cell r="F4" t="str">
            <v xml:space="preserve">BRI  </v>
          </cell>
        </row>
        <row r="5">
          <cell r="A5">
            <v>464581</v>
          </cell>
          <cell r="B5" t="str">
            <v>Compra</v>
          </cell>
          <cell r="C5">
            <v>37372</v>
          </cell>
          <cell r="D5">
            <v>41025</v>
          </cell>
          <cell r="E5" t="str">
            <v>Megabanco Coperativo</v>
          </cell>
          <cell r="F5" t="str">
            <v xml:space="preserve">BRI  </v>
          </cell>
        </row>
        <row r="6">
          <cell r="A6">
            <v>464551</v>
          </cell>
          <cell r="B6" t="str">
            <v>Compra</v>
          </cell>
          <cell r="C6">
            <v>37886</v>
          </cell>
          <cell r="D6">
            <v>40443</v>
          </cell>
          <cell r="E6" t="str">
            <v>Profesionales de Bol</v>
          </cell>
          <cell r="F6" t="str">
            <v xml:space="preserve">BRD  </v>
          </cell>
        </row>
        <row r="7">
          <cell r="A7">
            <v>464657</v>
          </cell>
          <cell r="B7" t="str">
            <v>Compra</v>
          </cell>
          <cell r="C7">
            <v>37050</v>
          </cell>
          <cell r="D7">
            <v>40702</v>
          </cell>
          <cell r="E7" t="str">
            <v>PROMOTORA BURSATIL S</v>
          </cell>
          <cell r="F7" t="str">
            <v xml:space="preserve">BRR  </v>
          </cell>
        </row>
        <row r="8">
          <cell r="A8">
            <v>465352</v>
          </cell>
          <cell r="B8" t="str">
            <v>Compra</v>
          </cell>
          <cell r="C8">
            <v>38242</v>
          </cell>
          <cell r="D8">
            <v>41894</v>
          </cell>
          <cell r="E8" t="str">
            <v>Alianza Valores S.A.</v>
          </cell>
          <cell r="F8" t="str">
            <v xml:space="preserve">BRI  </v>
          </cell>
        </row>
        <row r="9">
          <cell r="A9">
            <v>465357</v>
          </cell>
          <cell r="B9" t="str">
            <v>Compra</v>
          </cell>
          <cell r="C9">
            <v>38242</v>
          </cell>
          <cell r="D9">
            <v>41894</v>
          </cell>
          <cell r="E9" t="str">
            <v>Alianza Valores S.A.</v>
          </cell>
          <cell r="F9" t="str">
            <v xml:space="preserve">BRI  </v>
          </cell>
        </row>
        <row r="10">
          <cell r="A10">
            <v>465348</v>
          </cell>
          <cell r="B10" t="str">
            <v>Compra</v>
          </cell>
          <cell r="C10">
            <v>37372</v>
          </cell>
          <cell r="D10">
            <v>41025</v>
          </cell>
          <cell r="E10" t="str">
            <v>Acciones de Colombia</v>
          </cell>
          <cell r="F10" t="str">
            <v xml:space="preserve">BRI  </v>
          </cell>
        </row>
        <row r="11">
          <cell r="A11">
            <v>465353</v>
          </cell>
          <cell r="B11" t="str">
            <v>Compra</v>
          </cell>
          <cell r="C11">
            <v>37372</v>
          </cell>
          <cell r="D11">
            <v>41025</v>
          </cell>
          <cell r="E11" t="str">
            <v>Profesionales de Bol</v>
          </cell>
          <cell r="F11" t="str">
            <v xml:space="preserve">BRI  </v>
          </cell>
        </row>
        <row r="12">
          <cell r="A12">
            <v>465358</v>
          </cell>
          <cell r="B12" t="str">
            <v>Compra</v>
          </cell>
          <cell r="C12">
            <v>37372</v>
          </cell>
          <cell r="D12">
            <v>41025</v>
          </cell>
          <cell r="E12" t="str">
            <v xml:space="preserve">Asesores en Valores </v>
          </cell>
          <cell r="F12" t="str">
            <v xml:space="preserve">BRI  </v>
          </cell>
        </row>
        <row r="13">
          <cell r="A13">
            <v>465365</v>
          </cell>
          <cell r="B13" t="str">
            <v>Compra</v>
          </cell>
          <cell r="C13">
            <v>37372</v>
          </cell>
          <cell r="D13">
            <v>41025</v>
          </cell>
          <cell r="E13" t="str">
            <v>FDO PENSIONES OBLIGA</v>
          </cell>
          <cell r="F13" t="str">
            <v xml:space="preserve">BRI  </v>
          </cell>
        </row>
        <row r="14">
          <cell r="A14">
            <v>465375</v>
          </cell>
          <cell r="B14" t="str">
            <v>Compra</v>
          </cell>
          <cell r="C14">
            <v>37372</v>
          </cell>
          <cell r="D14">
            <v>41025</v>
          </cell>
          <cell r="E14" t="str">
            <v xml:space="preserve">Interbolsa          </v>
          </cell>
          <cell r="F14" t="str">
            <v xml:space="preserve">BRI  </v>
          </cell>
        </row>
        <row r="15">
          <cell r="A15">
            <v>465384</v>
          </cell>
          <cell r="B15" t="str">
            <v>Compra</v>
          </cell>
          <cell r="C15">
            <v>37372</v>
          </cell>
          <cell r="D15">
            <v>41025</v>
          </cell>
          <cell r="E15" t="str">
            <v xml:space="preserve">Asesores en Valores </v>
          </cell>
          <cell r="F15" t="str">
            <v xml:space="preserve">BRI  </v>
          </cell>
        </row>
        <row r="16">
          <cell r="A16">
            <v>465391</v>
          </cell>
          <cell r="B16" t="str">
            <v>Compra</v>
          </cell>
          <cell r="C16">
            <v>37372</v>
          </cell>
          <cell r="D16">
            <v>41025</v>
          </cell>
          <cell r="E16" t="str">
            <v xml:space="preserve">Asesores en Valores </v>
          </cell>
          <cell r="F16" t="str">
            <v xml:space="preserve">BRI  </v>
          </cell>
        </row>
        <row r="17">
          <cell r="A17">
            <v>465396</v>
          </cell>
          <cell r="B17" t="str">
            <v>Compra</v>
          </cell>
          <cell r="C17">
            <v>37372</v>
          </cell>
          <cell r="D17">
            <v>41025</v>
          </cell>
          <cell r="E17" t="str">
            <v>Alianza Valores S.A.</v>
          </cell>
          <cell r="F17" t="str">
            <v xml:space="preserve">BRI  </v>
          </cell>
        </row>
        <row r="18">
          <cell r="A18">
            <v>465419</v>
          </cell>
          <cell r="B18" t="str">
            <v>Compra</v>
          </cell>
          <cell r="C18">
            <v>37372</v>
          </cell>
          <cell r="D18">
            <v>41025</v>
          </cell>
          <cell r="E18" t="str">
            <v>Alianza Valores S.A.</v>
          </cell>
          <cell r="F18" t="str">
            <v xml:space="preserve">BRI  </v>
          </cell>
        </row>
        <row r="19">
          <cell r="A19">
            <v>466267</v>
          </cell>
          <cell r="B19" t="str">
            <v>Compra</v>
          </cell>
          <cell r="C19">
            <v>37934</v>
          </cell>
          <cell r="D19">
            <v>39395</v>
          </cell>
          <cell r="E19" t="str">
            <v xml:space="preserve">Banco Citibank      </v>
          </cell>
          <cell r="F19" t="str">
            <v xml:space="preserve">BRI  </v>
          </cell>
        </row>
        <row r="20">
          <cell r="A20">
            <v>466119</v>
          </cell>
          <cell r="B20" t="str">
            <v>Compra</v>
          </cell>
          <cell r="C20">
            <v>37273</v>
          </cell>
          <cell r="D20">
            <v>40925</v>
          </cell>
          <cell r="E20" t="str">
            <v>Profesionales de Bol</v>
          </cell>
          <cell r="F20" t="str">
            <v xml:space="preserve">BRR  </v>
          </cell>
        </row>
        <row r="21">
          <cell r="A21">
            <v>467887</v>
          </cell>
          <cell r="B21" t="str">
            <v>Compra</v>
          </cell>
          <cell r="C21">
            <v>37273</v>
          </cell>
          <cell r="D21">
            <v>40925</v>
          </cell>
          <cell r="E21" t="str">
            <v>Profesionales de Bol</v>
          </cell>
          <cell r="F21" t="str">
            <v xml:space="preserve">BRD  </v>
          </cell>
        </row>
        <row r="22">
          <cell r="A22">
            <v>467841</v>
          </cell>
          <cell r="B22" t="str">
            <v>Compra</v>
          </cell>
          <cell r="C22">
            <v>37391</v>
          </cell>
          <cell r="D22">
            <v>41044</v>
          </cell>
          <cell r="E22" t="str">
            <v>Profesionales de Bol</v>
          </cell>
          <cell r="F22" t="str">
            <v xml:space="preserve">BRD  </v>
          </cell>
        </row>
        <row r="23">
          <cell r="A23">
            <v>469525</v>
          </cell>
          <cell r="B23" t="str">
            <v>Compra</v>
          </cell>
          <cell r="C23">
            <v>38167</v>
          </cell>
          <cell r="D23">
            <v>38532</v>
          </cell>
          <cell r="E23" t="str">
            <v xml:space="preserve">Acciones y Valores  </v>
          </cell>
          <cell r="F23" t="str">
            <v xml:space="preserve">BRM  </v>
          </cell>
        </row>
        <row r="24">
          <cell r="A24">
            <v>470020</v>
          </cell>
          <cell r="B24" t="str">
            <v>Compra</v>
          </cell>
          <cell r="C24">
            <v>37372</v>
          </cell>
          <cell r="D24">
            <v>41025</v>
          </cell>
          <cell r="E24" t="str">
            <v xml:space="preserve">Interbolsa          </v>
          </cell>
          <cell r="F24" t="str">
            <v xml:space="preserve">BRI  </v>
          </cell>
        </row>
        <row r="25">
          <cell r="A25">
            <v>470015</v>
          </cell>
          <cell r="B25" t="str">
            <v>Compra</v>
          </cell>
          <cell r="C25">
            <v>36733</v>
          </cell>
          <cell r="D25">
            <v>39289</v>
          </cell>
          <cell r="E25" t="str">
            <v>PROMOTORA BURSATIL S</v>
          </cell>
          <cell r="F25" t="str">
            <v xml:space="preserve">BRD  </v>
          </cell>
        </row>
        <row r="26">
          <cell r="A26">
            <v>471317</v>
          </cell>
          <cell r="B26" t="str">
            <v>Compra</v>
          </cell>
          <cell r="C26">
            <v>38178</v>
          </cell>
          <cell r="D26">
            <v>40004</v>
          </cell>
          <cell r="E26" t="str">
            <v xml:space="preserve">Banco de Bogota     </v>
          </cell>
          <cell r="F26" t="str">
            <v xml:space="preserve">BRI  </v>
          </cell>
        </row>
        <row r="27">
          <cell r="A27">
            <v>471312</v>
          </cell>
          <cell r="B27" t="str">
            <v>Compra</v>
          </cell>
          <cell r="C27">
            <v>38029</v>
          </cell>
          <cell r="D27">
            <v>40221</v>
          </cell>
          <cell r="E27" t="str">
            <v>Corp. Financiera del</v>
          </cell>
          <cell r="F27" t="str">
            <v xml:space="preserve">BRI  </v>
          </cell>
        </row>
        <row r="28">
          <cell r="A28">
            <v>471275</v>
          </cell>
          <cell r="B28" t="str">
            <v>Compra</v>
          </cell>
          <cell r="C28">
            <v>38242</v>
          </cell>
          <cell r="D28">
            <v>41894</v>
          </cell>
          <cell r="E28" t="str">
            <v xml:space="preserve">Interbolsa          </v>
          </cell>
          <cell r="F28" t="str">
            <v xml:space="preserve">BRI  </v>
          </cell>
        </row>
        <row r="29">
          <cell r="A29">
            <v>471286</v>
          </cell>
          <cell r="B29" t="str">
            <v>Compra</v>
          </cell>
          <cell r="C29">
            <v>37372</v>
          </cell>
          <cell r="D29">
            <v>41025</v>
          </cell>
          <cell r="E29" t="str">
            <v xml:space="preserve">Nacional de Valores </v>
          </cell>
          <cell r="F29" t="str">
            <v xml:space="preserve">BRI  </v>
          </cell>
        </row>
        <row r="30">
          <cell r="A30">
            <v>471292</v>
          </cell>
          <cell r="B30" t="str">
            <v>Compra</v>
          </cell>
          <cell r="C30">
            <v>37372</v>
          </cell>
          <cell r="D30">
            <v>41025</v>
          </cell>
          <cell r="E30" t="str">
            <v xml:space="preserve">Asesores en Valores </v>
          </cell>
          <cell r="F30" t="str">
            <v xml:space="preserve">BRI  </v>
          </cell>
        </row>
        <row r="31">
          <cell r="A31">
            <v>471296</v>
          </cell>
          <cell r="B31" t="str">
            <v>Compra</v>
          </cell>
          <cell r="C31">
            <v>37372</v>
          </cell>
          <cell r="D31">
            <v>41025</v>
          </cell>
          <cell r="E31" t="str">
            <v>Alianza Valores S.A.</v>
          </cell>
          <cell r="F31" t="str">
            <v xml:space="preserve">BRI  </v>
          </cell>
        </row>
        <row r="32">
          <cell r="A32">
            <v>471300</v>
          </cell>
          <cell r="B32" t="str">
            <v>Compra</v>
          </cell>
          <cell r="C32">
            <v>37372</v>
          </cell>
          <cell r="D32">
            <v>41025</v>
          </cell>
          <cell r="E32" t="str">
            <v xml:space="preserve">Nacional de Valores </v>
          </cell>
          <cell r="F32" t="str">
            <v xml:space="preserve">BRI  </v>
          </cell>
        </row>
        <row r="33">
          <cell r="A33">
            <v>472048</v>
          </cell>
          <cell r="B33" t="str">
            <v>Compra</v>
          </cell>
          <cell r="C33">
            <v>38178</v>
          </cell>
          <cell r="D33">
            <v>40004</v>
          </cell>
          <cell r="E33" t="str">
            <v xml:space="preserve">Banco de Bogota     </v>
          </cell>
          <cell r="F33" t="str">
            <v xml:space="preserve">BRI  </v>
          </cell>
        </row>
        <row r="34">
          <cell r="A34">
            <v>472040</v>
          </cell>
          <cell r="B34" t="str">
            <v>Compra</v>
          </cell>
          <cell r="C34">
            <v>37125</v>
          </cell>
          <cell r="D34">
            <v>39682</v>
          </cell>
          <cell r="E34" t="str">
            <v xml:space="preserve">BBVA Colombia S.A.  </v>
          </cell>
          <cell r="F34" t="str">
            <v xml:space="preserve">BRI  </v>
          </cell>
        </row>
        <row r="35">
          <cell r="A35">
            <v>472009</v>
          </cell>
          <cell r="B35" t="str">
            <v>Compra</v>
          </cell>
          <cell r="C35">
            <v>37372</v>
          </cell>
          <cell r="D35">
            <v>41025</v>
          </cell>
          <cell r="E35" t="str">
            <v>Acciones de Colombia</v>
          </cell>
          <cell r="F35" t="str">
            <v xml:space="preserve">BRI  </v>
          </cell>
        </row>
        <row r="36">
          <cell r="A36">
            <v>472011</v>
          </cell>
          <cell r="B36" t="str">
            <v>Compra</v>
          </cell>
          <cell r="C36">
            <v>37372</v>
          </cell>
          <cell r="D36">
            <v>41025</v>
          </cell>
          <cell r="E36" t="str">
            <v>Alianza Valores S.A.</v>
          </cell>
          <cell r="F36" t="str">
            <v xml:space="preserve">BRR  </v>
          </cell>
        </row>
        <row r="37">
          <cell r="A37">
            <v>472013</v>
          </cell>
          <cell r="B37" t="str">
            <v>Compra</v>
          </cell>
          <cell r="C37">
            <v>37372</v>
          </cell>
          <cell r="D37">
            <v>41025</v>
          </cell>
          <cell r="E37" t="str">
            <v>ASVALORES LEYVA DELG</v>
          </cell>
          <cell r="F37" t="str">
            <v xml:space="preserve">BRI  </v>
          </cell>
        </row>
        <row r="38">
          <cell r="A38">
            <v>472021</v>
          </cell>
          <cell r="B38" t="str">
            <v>Compra</v>
          </cell>
          <cell r="C38">
            <v>37372</v>
          </cell>
          <cell r="D38">
            <v>41025</v>
          </cell>
          <cell r="E38" t="str">
            <v>ASVALORES LEYVA DELG</v>
          </cell>
          <cell r="F38" t="str">
            <v xml:space="preserve">BRI  </v>
          </cell>
        </row>
        <row r="39">
          <cell r="A39">
            <v>472026</v>
          </cell>
          <cell r="B39" t="str">
            <v>Compra</v>
          </cell>
          <cell r="C39">
            <v>37372</v>
          </cell>
          <cell r="D39">
            <v>41025</v>
          </cell>
          <cell r="E39" t="str">
            <v>Alianza Valores S.A.</v>
          </cell>
          <cell r="F39" t="str">
            <v xml:space="preserve">BRI  </v>
          </cell>
        </row>
        <row r="40">
          <cell r="A40">
            <v>472456</v>
          </cell>
          <cell r="B40" t="str">
            <v>Compra</v>
          </cell>
          <cell r="C40">
            <v>36733</v>
          </cell>
          <cell r="D40">
            <v>39289</v>
          </cell>
          <cell r="E40" t="str">
            <v>PROMOTORA BURSATIL S</v>
          </cell>
          <cell r="F40" t="str">
            <v xml:space="preserve">BRD  </v>
          </cell>
        </row>
        <row r="41">
          <cell r="A41">
            <v>472020</v>
          </cell>
          <cell r="B41" t="str">
            <v>Compra</v>
          </cell>
          <cell r="C41">
            <v>37273</v>
          </cell>
          <cell r="D41">
            <v>40925</v>
          </cell>
          <cell r="E41" t="str">
            <v>Profesionales de Bol</v>
          </cell>
          <cell r="F41" t="str">
            <v xml:space="preserve">BRD  </v>
          </cell>
        </row>
        <row r="42">
          <cell r="A42">
            <v>472731</v>
          </cell>
          <cell r="B42" t="str">
            <v>Compra</v>
          </cell>
          <cell r="C42">
            <v>38242</v>
          </cell>
          <cell r="D42">
            <v>41894</v>
          </cell>
          <cell r="E42" t="str">
            <v>PROMOTORA BURSATIL S</v>
          </cell>
          <cell r="F42" t="str">
            <v xml:space="preserve">BRI  </v>
          </cell>
        </row>
        <row r="43">
          <cell r="A43">
            <v>472736</v>
          </cell>
          <cell r="B43" t="str">
            <v>Compra</v>
          </cell>
          <cell r="C43">
            <v>38242</v>
          </cell>
          <cell r="D43">
            <v>41894</v>
          </cell>
          <cell r="E43" t="str">
            <v xml:space="preserve">Interbolsa          </v>
          </cell>
          <cell r="F43" t="str">
            <v xml:space="preserve">BRI  </v>
          </cell>
        </row>
        <row r="44">
          <cell r="A44">
            <v>472718</v>
          </cell>
          <cell r="B44" t="str">
            <v>Compra</v>
          </cell>
          <cell r="C44">
            <v>37372</v>
          </cell>
          <cell r="D44">
            <v>41025</v>
          </cell>
          <cell r="E44" t="str">
            <v xml:space="preserve">CORREVAL            </v>
          </cell>
          <cell r="F44" t="str">
            <v xml:space="preserve">BRI  </v>
          </cell>
        </row>
        <row r="45">
          <cell r="A45">
            <v>473022</v>
          </cell>
          <cell r="B45" t="str">
            <v>Compra</v>
          </cell>
          <cell r="C45">
            <v>37273</v>
          </cell>
          <cell r="D45">
            <v>40925</v>
          </cell>
          <cell r="E45" t="str">
            <v>PROMOTORA BURSATIL S</v>
          </cell>
          <cell r="F45" t="str">
            <v xml:space="preserve">BRD  </v>
          </cell>
        </row>
        <row r="46">
          <cell r="A46">
            <v>475509</v>
          </cell>
          <cell r="B46" t="str">
            <v>Compra</v>
          </cell>
          <cell r="C46">
            <v>37216</v>
          </cell>
          <cell r="D46">
            <v>40931</v>
          </cell>
          <cell r="E46" t="str">
            <v xml:space="preserve">Cargue HISTORICO    </v>
          </cell>
          <cell r="F46" t="str">
            <v xml:space="preserve">BRR  </v>
          </cell>
        </row>
        <row r="47">
          <cell r="A47">
            <v>475040</v>
          </cell>
          <cell r="B47" t="str">
            <v>Compra</v>
          </cell>
          <cell r="C47">
            <v>38242</v>
          </cell>
          <cell r="D47">
            <v>41894</v>
          </cell>
          <cell r="E47" t="str">
            <v xml:space="preserve">CORREVAL            </v>
          </cell>
          <cell r="F47" t="str">
            <v xml:space="preserve">BRI  </v>
          </cell>
        </row>
        <row r="48">
          <cell r="A48">
            <v>475061</v>
          </cell>
          <cell r="B48" t="str">
            <v>Compra</v>
          </cell>
          <cell r="C48">
            <v>38242</v>
          </cell>
          <cell r="D48">
            <v>41894</v>
          </cell>
          <cell r="E48" t="str">
            <v xml:space="preserve">Interbolsa          </v>
          </cell>
          <cell r="F48" t="str">
            <v xml:space="preserve">BRI  </v>
          </cell>
        </row>
        <row r="49">
          <cell r="A49">
            <v>474992</v>
          </cell>
          <cell r="B49" t="str">
            <v>Compra</v>
          </cell>
          <cell r="C49">
            <v>37372</v>
          </cell>
          <cell r="D49">
            <v>41025</v>
          </cell>
          <cell r="E49" t="str">
            <v>PROMOTORA BURSATIL S</v>
          </cell>
          <cell r="F49" t="str">
            <v xml:space="preserve">BRI  </v>
          </cell>
        </row>
        <row r="50">
          <cell r="A50">
            <v>475030</v>
          </cell>
          <cell r="B50" t="str">
            <v>Compra</v>
          </cell>
          <cell r="C50">
            <v>37372</v>
          </cell>
          <cell r="D50">
            <v>41025</v>
          </cell>
          <cell r="E50" t="str">
            <v xml:space="preserve">Acciones y Valores  </v>
          </cell>
          <cell r="F50" t="str">
            <v xml:space="preserve">BRI  </v>
          </cell>
        </row>
        <row r="51">
          <cell r="A51">
            <v>475743</v>
          </cell>
          <cell r="B51" t="str">
            <v>Compra</v>
          </cell>
          <cell r="C51">
            <v>38303</v>
          </cell>
          <cell r="D51">
            <v>39398</v>
          </cell>
          <cell r="E51" t="str">
            <v xml:space="preserve">Acciones y Valores  </v>
          </cell>
          <cell r="F51" t="str">
            <v xml:space="preserve">BRR  </v>
          </cell>
        </row>
        <row r="52">
          <cell r="A52">
            <v>475818</v>
          </cell>
          <cell r="B52" t="str">
            <v>Compra</v>
          </cell>
          <cell r="C52">
            <v>38178</v>
          </cell>
          <cell r="D52">
            <v>40004</v>
          </cell>
          <cell r="E52" t="str">
            <v xml:space="preserve">Interbolsa          </v>
          </cell>
          <cell r="F52" t="str">
            <v xml:space="preserve">BRI  </v>
          </cell>
        </row>
        <row r="53">
          <cell r="A53">
            <v>475796</v>
          </cell>
          <cell r="B53" t="str">
            <v>Compra</v>
          </cell>
          <cell r="C53">
            <v>37372</v>
          </cell>
          <cell r="D53">
            <v>41025</v>
          </cell>
          <cell r="E53" t="str">
            <v xml:space="preserve">Interbolsa          </v>
          </cell>
          <cell r="F53" t="str">
            <v xml:space="preserve">BRI  </v>
          </cell>
        </row>
        <row r="54">
          <cell r="A54">
            <v>476578</v>
          </cell>
          <cell r="B54" t="str">
            <v>Compra</v>
          </cell>
          <cell r="C54">
            <v>37934</v>
          </cell>
          <cell r="D54">
            <v>39395</v>
          </cell>
          <cell r="E54" t="str">
            <v xml:space="preserve">Banco de Bogota     </v>
          </cell>
          <cell r="F54" t="str">
            <v xml:space="preserve">BRI  </v>
          </cell>
        </row>
        <row r="55">
          <cell r="A55">
            <v>476558</v>
          </cell>
          <cell r="B55" t="str">
            <v>Compra</v>
          </cell>
          <cell r="C55">
            <v>38178</v>
          </cell>
          <cell r="D55">
            <v>40004</v>
          </cell>
          <cell r="E55" t="str">
            <v xml:space="preserve">Banco Citibank      </v>
          </cell>
          <cell r="F55" t="str">
            <v xml:space="preserve">BRI  </v>
          </cell>
        </row>
        <row r="56">
          <cell r="A56">
            <v>476569</v>
          </cell>
          <cell r="B56" t="str">
            <v>Compra</v>
          </cell>
          <cell r="C56">
            <v>37273</v>
          </cell>
          <cell r="D56">
            <v>40925</v>
          </cell>
          <cell r="E56" t="str">
            <v>Profesionales de Bol</v>
          </cell>
          <cell r="F56" t="str">
            <v xml:space="preserve">BRD  </v>
          </cell>
        </row>
        <row r="57">
          <cell r="A57">
            <v>463976</v>
          </cell>
          <cell r="B57" t="str">
            <v xml:space="preserve">Venta </v>
          </cell>
          <cell r="C57">
            <v>37372</v>
          </cell>
          <cell r="D57">
            <v>41025</v>
          </cell>
          <cell r="E57" t="str">
            <v xml:space="preserve">Asesores en Valores </v>
          </cell>
          <cell r="F57" t="str">
            <v xml:space="preserve">BRI  </v>
          </cell>
        </row>
        <row r="58">
          <cell r="A58">
            <v>464021</v>
          </cell>
          <cell r="B58" t="str">
            <v xml:space="preserve">Venta </v>
          </cell>
          <cell r="C58">
            <v>37372</v>
          </cell>
          <cell r="D58">
            <v>41025</v>
          </cell>
          <cell r="E58" t="str">
            <v>Megabanco Coperativo</v>
          </cell>
          <cell r="F58" t="str">
            <v xml:space="preserve">BRI  </v>
          </cell>
        </row>
        <row r="59">
          <cell r="A59">
            <v>464022</v>
          </cell>
          <cell r="B59" t="str">
            <v xml:space="preserve">Venta </v>
          </cell>
          <cell r="C59">
            <v>37372</v>
          </cell>
          <cell r="D59">
            <v>41025</v>
          </cell>
          <cell r="E59" t="str">
            <v>Profesionales de Bol</v>
          </cell>
          <cell r="F59" t="str">
            <v xml:space="preserve">BRI  </v>
          </cell>
        </row>
        <row r="60">
          <cell r="A60">
            <v>459119</v>
          </cell>
          <cell r="B60" t="str">
            <v xml:space="preserve">Venta </v>
          </cell>
          <cell r="C60">
            <v>38242</v>
          </cell>
          <cell r="D60">
            <v>41894</v>
          </cell>
          <cell r="E60" t="str">
            <v xml:space="preserve">Banco Citibank      </v>
          </cell>
          <cell r="F60" t="str">
            <v xml:space="preserve">BRI  </v>
          </cell>
        </row>
        <row r="61">
          <cell r="A61">
            <v>459124</v>
          </cell>
          <cell r="B61" t="str">
            <v xml:space="preserve">Venta </v>
          </cell>
          <cell r="C61">
            <v>38242</v>
          </cell>
          <cell r="D61">
            <v>41894</v>
          </cell>
          <cell r="E61" t="str">
            <v xml:space="preserve">Banco Citibank      </v>
          </cell>
          <cell r="F61" t="str">
            <v xml:space="preserve">BRI  </v>
          </cell>
        </row>
        <row r="62">
          <cell r="A62">
            <v>459128</v>
          </cell>
          <cell r="B62" t="str">
            <v xml:space="preserve">Venta </v>
          </cell>
          <cell r="C62">
            <v>38242</v>
          </cell>
          <cell r="D62">
            <v>41894</v>
          </cell>
          <cell r="E62" t="str">
            <v xml:space="preserve">Banco Citibank      </v>
          </cell>
          <cell r="F62" t="str">
            <v xml:space="preserve">BRI  </v>
          </cell>
        </row>
        <row r="63">
          <cell r="A63">
            <v>459328</v>
          </cell>
          <cell r="B63" t="str">
            <v xml:space="preserve">Venta </v>
          </cell>
          <cell r="C63">
            <v>38242</v>
          </cell>
          <cell r="D63">
            <v>41894</v>
          </cell>
          <cell r="E63" t="str">
            <v xml:space="preserve">Banco Citibank      </v>
          </cell>
          <cell r="F63" t="str">
            <v xml:space="preserve">BRI  </v>
          </cell>
        </row>
        <row r="64">
          <cell r="A64">
            <v>442024</v>
          </cell>
          <cell r="B64" t="str">
            <v xml:space="preserve">Venta </v>
          </cell>
          <cell r="C64">
            <v>36913</v>
          </cell>
          <cell r="D64">
            <v>39469</v>
          </cell>
          <cell r="E64" t="str">
            <v>Profesionales de Bol</v>
          </cell>
          <cell r="F64" t="str">
            <v xml:space="preserve">BRD  </v>
          </cell>
        </row>
        <row r="65">
          <cell r="A65">
            <v>424789</v>
          </cell>
          <cell r="B65" t="str">
            <v xml:space="preserve">Venta </v>
          </cell>
          <cell r="C65">
            <v>37886</v>
          </cell>
          <cell r="D65">
            <v>40443</v>
          </cell>
          <cell r="E65" t="str">
            <v>PROMOTORA BURSATIL S</v>
          </cell>
          <cell r="F65" t="str">
            <v xml:space="preserve">BRR  </v>
          </cell>
        </row>
        <row r="66">
          <cell r="A66">
            <v>465452</v>
          </cell>
          <cell r="B66" t="str">
            <v xml:space="preserve">Venta </v>
          </cell>
          <cell r="C66">
            <v>37934</v>
          </cell>
          <cell r="D66">
            <v>39395</v>
          </cell>
          <cell r="E66" t="str">
            <v xml:space="preserve">Interbolsa          </v>
          </cell>
          <cell r="F66" t="str">
            <v xml:space="preserve">BRI  </v>
          </cell>
        </row>
        <row r="67">
          <cell r="A67">
            <v>408963</v>
          </cell>
          <cell r="B67" t="str">
            <v xml:space="preserve">Venta </v>
          </cell>
          <cell r="C67">
            <v>37329</v>
          </cell>
          <cell r="D67">
            <v>39155</v>
          </cell>
          <cell r="E67" t="str">
            <v xml:space="preserve">Banco Citibank      </v>
          </cell>
          <cell r="F67" t="str">
            <v xml:space="preserve">BRI  </v>
          </cell>
        </row>
        <row r="68">
          <cell r="A68">
            <v>438030</v>
          </cell>
          <cell r="B68" t="str">
            <v xml:space="preserve">Venta </v>
          </cell>
          <cell r="C68">
            <v>37329</v>
          </cell>
          <cell r="D68">
            <v>39155</v>
          </cell>
          <cell r="E68" t="str">
            <v xml:space="preserve">Banco Citibank      </v>
          </cell>
          <cell r="F68" t="str">
            <v xml:space="preserve">BRI  </v>
          </cell>
        </row>
        <row r="69">
          <cell r="A69">
            <v>227810</v>
          </cell>
          <cell r="B69" t="str">
            <v xml:space="preserve">Venta </v>
          </cell>
          <cell r="C69">
            <v>37097</v>
          </cell>
          <cell r="D69">
            <v>38923</v>
          </cell>
          <cell r="E69" t="str">
            <v xml:space="preserve">ABN Amro Bank       </v>
          </cell>
          <cell r="F69" t="str">
            <v xml:space="preserve">BRI  </v>
          </cell>
        </row>
        <row r="70">
          <cell r="A70">
            <v>465348</v>
          </cell>
          <cell r="B70" t="str">
            <v xml:space="preserve">Venta </v>
          </cell>
          <cell r="C70">
            <v>37372</v>
          </cell>
          <cell r="D70">
            <v>41025</v>
          </cell>
          <cell r="E70" t="str">
            <v xml:space="preserve">Interbolsa          </v>
          </cell>
          <cell r="F70" t="str">
            <v xml:space="preserve">BRI  </v>
          </cell>
        </row>
        <row r="71">
          <cell r="A71">
            <v>465353</v>
          </cell>
          <cell r="B71" t="str">
            <v xml:space="preserve">Venta </v>
          </cell>
          <cell r="C71">
            <v>37372</v>
          </cell>
          <cell r="D71">
            <v>41025</v>
          </cell>
          <cell r="E71" t="str">
            <v>Acciones de Colombia</v>
          </cell>
          <cell r="F71" t="str">
            <v xml:space="preserve">BRI  </v>
          </cell>
        </row>
        <row r="72">
          <cell r="A72">
            <v>465358</v>
          </cell>
          <cell r="B72" t="str">
            <v xml:space="preserve">Venta </v>
          </cell>
          <cell r="C72">
            <v>37372</v>
          </cell>
          <cell r="D72">
            <v>41025</v>
          </cell>
          <cell r="E72" t="str">
            <v xml:space="preserve">Asesores en Valores </v>
          </cell>
          <cell r="F72" t="str">
            <v xml:space="preserve">BRI  </v>
          </cell>
        </row>
        <row r="73">
          <cell r="A73">
            <v>457765</v>
          </cell>
          <cell r="B73" t="str">
            <v xml:space="preserve">Venta </v>
          </cell>
          <cell r="C73">
            <v>37372</v>
          </cell>
          <cell r="D73">
            <v>41025</v>
          </cell>
          <cell r="E73" t="str">
            <v>Alianza Valores S.A.</v>
          </cell>
          <cell r="F73" t="str">
            <v xml:space="preserve">BRI  </v>
          </cell>
        </row>
        <row r="74">
          <cell r="A74">
            <v>465391</v>
          </cell>
          <cell r="B74" t="str">
            <v xml:space="preserve">Venta </v>
          </cell>
          <cell r="C74">
            <v>37372</v>
          </cell>
          <cell r="D74">
            <v>41025</v>
          </cell>
          <cell r="E74" t="str">
            <v xml:space="preserve">Interbolsa          </v>
          </cell>
          <cell r="F74" t="str">
            <v xml:space="preserve">BRI  </v>
          </cell>
        </row>
        <row r="75">
          <cell r="A75">
            <v>465419</v>
          </cell>
          <cell r="B75" t="str">
            <v xml:space="preserve">Venta </v>
          </cell>
          <cell r="C75">
            <v>37372</v>
          </cell>
          <cell r="D75">
            <v>41025</v>
          </cell>
          <cell r="E75" t="str">
            <v xml:space="preserve">Interbolsa          </v>
          </cell>
          <cell r="F75" t="str">
            <v xml:space="preserve">BRI  </v>
          </cell>
        </row>
        <row r="76">
          <cell r="A76">
            <v>396299</v>
          </cell>
          <cell r="B76" t="str">
            <v xml:space="preserve">Venta </v>
          </cell>
          <cell r="C76">
            <v>37136</v>
          </cell>
          <cell r="D76">
            <v>40788</v>
          </cell>
          <cell r="E76" t="str">
            <v>Profesionales de Bol</v>
          </cell>
          <cell r="F76" t="str">
            <v xml:space="preserve">BRR  </v>
          </cell>
        </row>
        <row r="77">
          <cell r="A77">
            <v>425877</v>
          </cell>
          <cell r="B77" t="str">
            <v xml:space="preserve">Venta </v>
          </cell>
          <cell r="C77">
            <v>37886</v>
          </cell>
          <cell r="D77">
            <v>40443</v>
          </cell>
          <cell r="E77" t="str">
            <v>Profesionales de Bol</v>
          </cell>
          <cell r="F77" t="str">
            <v xml:space="preserve">BRD  </v>
          </cell>
        </row>
        <row r="78">
          <cell r="A78">
            <v>467878</v>
          </cell>
          <cell r="B78" t="str">
            <v xml:space="preserve">Venta </v>
          </cell>
          <cell r="C78">
            <v>37886</v>
          </cell>
          <cell r="D78">
            <v>40443</v>
          </cell>
          <cell r="E78" t="str">
            <v>Profesionales de Bol</v>
          </cell>
          <cell r="F78" t="str">
            <v xml:space="preserve">BRD  </v>
          </cell>
        </row>
        <row r="79">
          <cell r="A79">
            <v>453360</v>
          </cell>
          <cell r="B79" t="str">
            <v xml:space="preserve">Venta </v>
          </cell>
          <cell r="C79">
            <v>37873</v>
          </cell>
          <cell r="D79">
            <v>38604</v>
          </cell>
          <cell r="E79" t="str">
            <v xml:space="preserve">ABN Amro Bank       </v>
          </cell>
          <cell r="F79" t="str">
            <v xml:space="preserve">BRM  </v>
          </cell>
        </row>
        <row r="80">
          <cell r="A80">
            <v>470845</v>
          </cell>
          <cell r="B80" t="str">
            <v xml:space="preserve">Venta </v>
          </cell>
          <cell r="C80">
            <v>37329</v>
          </cell>
          <cell r="D80">
            <v>39155</v>
          </cell>
          <cell r="E80" t="str">
            <v xml:space="preserve">Banco Citibank      </v>
          </cell>
          <cell r="F80" t="str">
            <v xml:space="preserve">BRI  </v>
          </cell>
        </row>
        <row r="81">
          <cell r="A81">
            <v>229045</v>
          </cell>
          <cell r="B81" t="str">
            <v xml:space="preserve">Venta </v>
          </cell>
          <cell r="C81">
            <v>36424</v>
          </cell>
          <cell r="D81">
            <v>38981</v>
          </cell>
          <cell r="E81" t="str">
            <v>PROMOTORA BURSATIL S</v>
          </cell>
          <cell r="F81" t="str">
            <v xml:space="preserve">BRD  </v>
          </cell>
        </row>
        <row r="82">
          <cell r="A82">
            <v>471322</v>
          </cell>
          <cell r="B82" t="str">
            <v xml:space="preserve">Venta </v>
          </cell>
          <cell r="C82">
            <v>37329</v>
          </cell>
          <cell r="D82">
            <v>39155</v>
          </cell>
          <cell r="E82" t="str">
            <v xml:space="preserve">Banco de Bogota     </v>
          </cell>
          <cell r="F82" t="str">
            <v xml:space="preserve">BRI  </v>
          </cell>
        </row>
        <row r="83">
          <cell r="A83">
            <v>452362</v>
          </cell>
          <cell r="B83" t="str">
            <v xml:space="preserve">Venta </v>
          </cell>
          <cell r="C83">
            <v>37125</v>
          </cell>
          <cell r="D83">
            <v>39682</v>
          </cell>
          <cell r="E83" t="str">
            <v xml:space="preserve">Banco de Bogota     </v>
          </cell>
          <cell r="F83" t="str">
            <v xml:space="preserve">BRI  </v>
          </cell>
        </row>
        <row r="84">
          <cell r="A84">
            <v>471314</v>
          </cell>
          <cell r="B84" t="str">
            <v xml:space="preserve">Venta </v>
          </cell>
          <cell r="C84">
            <v>37125</v>
          </cell>
          <cell r="D84">
            <v>39682</v>
          </cell>
          <cell r="E84" t="str">
            <v>Corp. Financiera del</v>
          </cell>
          <cell r="F84" t="str">
            <v xml:space="preserve">BRI  </v>
          </cell>
        </row>
        <row r="85">
          <cell r="A85">
            <v>471286</v>
          </cell>
          <cell r="B85" t="str">
            <v xml:space="preserve">Venta </v>
          </cell>
          <cell r="C85">
            <v>37372</v>
          </cell>
          <cell r="D85">
            <v>41025</v>
          </cell>
          <cell r="E85" t="str">
            <v xml:space="preserve">Interbolsa          </v>
          </cell>
          <cell r="F85" t="str">
            <v xml:space="preserve">BRI  </v>
          </cell>
        </row>
        <row r="86">
          <cell r="A86">
            <v>471292</v>
          </cell>
          <cell r="B86" t="str">
            <v xml:space="preserve">Venta </v>
          </cell>
          <cell r="C86">
            <v>37372</v>
          </cell>
          <cell r="D86">
            <v>41025</v>
          </cell>
          <cell r="E86" t="str">
            <v xml:space="preserve">Interbolsa          </v>
          </cell>
          <cell r="F86" t="str">
            <v xml:space="preserve">BRI  </v>
          </cell>
        </row>
        <row r="87">
          <cell r="A87">
            <v>471296</v>
          </cell>
          <cell r="B87" t="str">
            <v xml:space="preserve">Venta </v>
          </cell>
          <cell r="C87">
            <v>37372</v>
          </cell>
          <cell r="D87">
            <v>41025</v>
          </cell>
          <cell r="E87" t="str">
            <v xml:space="preserve">Interbolsa          </v>
          </cell>
          <cell r="F87" t="str">
            <v xml:space="preserve">BRI  </v>
          </cell>
        </row>
        <row r="88">
          <cell r="A88">
            <v>471300</v>
          </cell>
          <cell r="B88" t="str">
            <v xml:space="preserve">Venta </v>
          </cell>
          <cell r="C88">
            <v>37372</v>
          </cell>
          <cell r="D88">
            <v>41025</v>
          </cell>
          <cell r="E88" t="str">
            <v xml:space="preserve">Interbolsa          </v>
          </cell>
          <cell r="F88" t="str">
            <v xml:space="preserve">BRI  </v>
          </cell>
        </row>
        <row r="89">
          <cell r="A89">
            <v>444782</v>
          </cell>
          <cell r="B89" t="str">
            <v xml:space="preserve">Venta </v>
          </cell>
          <cell r="C89">
            <v>36537</v>
          </cell>
          <cell r="D89">
            <v>39094</v>
          </cell>
          <cell r="E89" t="str">
            <v>Profesionales de Bol</v>
          </cell>
          <cell r="F89" t="str">
            <v xml:space="preserve">BRD  </v>
          </cell>
        </row>
        <row r="90">
          <cell r="A90">
            <v>470846</v>
          </cell>
          <cell r="B90" t="str">
            <v xml:space="preserve">Venta </v>
          </cell>
          <cell r="C90">
            <v>37329</v>
          </cell>
          <cell r="D90">
            <v>39155</v>
          </cell>
          <cell r="E90" t="str">
            <v xml:space="preserve">BBVA Colombia S.A.  </v>
          </cell>
          <cell r="F90" t="str">
            <v xml:space="preserve">BRI  </v>
          </cell>
        </row>
        <row r="91">
          <cell r="A91">
            <v>471321</v>
          </cell>
          <cell r="B91" t="str">
            <v xml:space="preserve">Venta </v>
          </cell>
          <cell r="C91">
            <v>37329</v>
          </cell>
          <cell r="D91">
            <v>39155</v>
          </cell>
          <cell r="E91" t="str">
            <v xml:space="preserve">BBVA Colombia S.A.  </v>
          </cell>
          <cell r="F91" t="str">
            <v xml:space="preserve">BRI  </v>
          </cell>
        </row>
        <row r="92">
          <cell r="A92">
            <v>472058</v>
          </cell>
          <cell r="B92" t="str">
            <v xml:space="preserve">Venta </v>
          </cell>
          <cell r="C92">
            <v>37329</v>
          </cell>
          <cell r="D92">
            <v>39155</v>
          </cell>
          <cell r="E92" t="str">
            <v xml:space="preserve">Banco de Bogota     </v>
          </cell>
          <cell r="F92" t="str">
            <v xml:space="preserve">BRI  </v>
          </cell>
        </row>
        <row r="93">
          <cell r="A93">
            <v>451494</v>
          </cell>
          <cell r="B93" t="str">
            <v xml:space="preserve">Venta </v>
          </cell>
          <cell r="C93">
            <v>37125</v>
          </cell>
          <cell r="D93">
            <v>39682</v>
          </cell>
          <cell r="E93" t="str">
            <v xml:space="preserve">BBVA Colombia S.A.  </v>
          </cell>
          <cell r="F93" t="str">
            <v xml:space="preserve">BRI  </v>
          </cell>
        </row>
        <row r="94">
          <cell r="A94">
            <v>472040</v>
          </cell>
          <cell r="B94" t="str">
            <v xml:space="preserve">Venta </v>
          </cell>
          <cell r="C94">
            <v>37125</v>
          </cell>
          <cell r="D94">
            <v>39682</v>
          </cell>
          <cell r="E94" t="str">
            <v xml:space="preserve">BBVA Colombia S.A.  </v>
          </cell>
          <cell r="F94" t="str">
            <v xml:space="preserve">BRI  </v>
          </cell>
        </row>
        <row r="95">
          <cell r="A95">
            <v>472013</v>
          </cell>
          <cell r="B95" t="str">
            <v xml:space="preserve">Venta </v>
          </cell>
          <cell r="C95">
            <v>37372</v>
          </cell>
          <cell r="D95">
            <v>41025</v>
          </cell>
          <cell r="E95" t="str">
            <v>Alianza Valores S.A.</v>
          </cell>
          <cell r="F95" t="str">
            <v xml:space="preserve">BRI  </v>
          </cell>
        </row>
        <row r="96">
          <cell r="A96">
            <v>472018</v>
          </cell>
          <cell r="B96" t="str">
            <v xml:space="preserve">Venta </v>
          </cell>
          <cell r="C96">
            <v>37372</v>
          </cell>
          <cell r="D96">
            <v>41025</v>
          </cell>
          <cell r="E96" t="str">
            <v xml:space="preserve">CORREVAL            </v>
          </cell>
          <cell r="F96" t="str">
            <v xml:space="preserve">BRR  </v>
          </cell>
        </row>
        <row r="97">
          <cell r="A97">
            <v>472019</v>
          </cell>
          <cell r="B97" t="str">
            <v xml:space="preserve">Venta </v>
          </cell>
          <cell r="C97">
            <v>37372</v>
          </cell>
          <cell r="D97">
            <v>41025</v>
          </cell>
          <cell r="E97" t="str">
            <v xml:space="preserve">Fiduvalle S.A       </v>
          </cell>
          <cell r="F97" t="str">
            <v xml:space="preserve">BRR  </v>
          </cell>
        </row>
        <row r="98">
          <cell r="A98">
            <v>472021</v>
          </cell>
          <cell r="B98" t="str">
            <v xml:space="preserve">Venta </v>
          </cell>
          <cell r="C98">
            <v>37372</v>
          </cell>
          <cell r="D98">
            <v>41025</v>
          </cell>
          <cell r="E98" t="str">
            <v>Alianza Valores S.A.</v>
          </cell>
          <cell r="F98" t="str">
            <v xml:space="preserve">BRI  </v>
          </cell>
        </row>
        <row r="99">
          <cell r="A99">
            <v>472456</v>
          </cell>
          <cell r="B99" t="str">
            <v xml:space="preserve">Venta </v>
          </cell>
          <cell r="C99">
            <v>36733</v>
          </cell>
          <cell r="D99">
            <v>39289</v>
          </cell>
          <cell r="E99" t="str">
            <v>PROMOTORA BURSATIL S</v>
          </cell>
          <cell r="F99" t="str">
            <v xml:space="preserve">BRD  </v>
          </cell>
        </row>
        <row r="100">
          <cell r="A100">
            <v>417310</v>
          </cell>
          <cell r="B100" t="str">
            <v xml:space="preserve">Venta </v>
          </cell>
          <cell r="C100">
            <v>36913</v>
          </cell>
          <cell r="D100">
            <v>39469</v>
          </cell>
          <cell r="E100" t="str">
            <v>Profesionales de Bol</v>
          </cell>
          <cell r="F100" t="str">
            <v xml:space="preserve">BRD  </v>
          </cell>
        </row>
        <row r="101">
          <cell r="A101">
            <v>465384</v>
          </cell>
          <cell r="B101" t="str">
            <v xml:space="preserve">Venta </v>
          </cell>
          <cell r="C101">
            <v>37372</v>
          </cell>
          <cell r="D101">
            <v>41025</v>
          </cell>
          <cell r="E101" t="str">
            <v>Alianza Valores S.A.</v>
          </cell>
          <cell r="F101" t="str">
            <v xml:space="preserve">BRI  </v>
          </cell>
        </row>
        <row r="102">
          <cell r="A102">
            <v>470020</v>
          </cell>
          <cell r="B102" t="str">
            <v xml:space="preserve">Venta </v>
          </cell>
          <cell r="C102">
            <v>37372</v>
          </cell>
          <cell r="D102">
            <v>41025</v>
          </cell>
          <cell r="E102" t="str">
            <v xml:space="preserve">Interbolsa          </v>
          </cell>
          <cell r="F102" t="str">
            <v xml:space="preserve">BRI  </v>
          </cell>
        </row>
        <row r="103">
          <cell r="A103">
            <v>472009</v>
          </cell>
          <cell r="B103" t="str">
            <v xml:space="preserve">Venta </v>
          </cell>
          <cell r="C103">
            <v>37372</v>
          </cell>
          <cell r="D103">
            <v>41025</v>
          </cell>
          <cell r="E103" t="str">
            <v xml:space="preserve">Interbolsa          </v>
          </cell>
          <cell r="F103" t="str">
            <v xml:space="preserve">BRI  </v>
          </cell>
        </row>
        <row r="104">
          <cell r="A104">
            <v>472026</v>
          </cell>
          <cell r="B104" t="str">
            <v xml:space="preserve">Venta </v>
          </cell>
          <cell r="C104">
            <v>37372</v>
          </cell>
          <cell r="D104">
            <v>41025</v>
          </cell>
          <cell r="E104" t="str">
            <v xml:space="preserve">Interbolsa          </v>
          </cell>
          <cell r="F104" t="str">
            <v xml:space="preserve">BRI  </v>
          </cell>
        </row>
        <row r="105">
          <cell r="A105">
            <v>472721</v>
          </cell>
          <cell r="B105" t="str">
            <v xml:space="preserve">Venta </v>
          </cell>
          <cell r="C105">
            <v>37372</v>
          </cell>
          <cell r="D105">
            <v>41025</v>
          </cell>
          <cell r="E105" t="str">
            <v xml:space="preserve">Interbolsa          </v>
          </cell>
          <cell r="F105" t="str">
            <v xml:space="preserve">BRI  </v>
          </cell>
        </row>
        <row r="106">
          <cell r="A106">
            <v>472722</v>
          </cell>
          <cell r="B106" t="str">
            <v xml:space="preserve">Venta </v>
          </cell>
          <cell r="C106">
            <v>37372</v>
          </cell>
          <cell r="D106">
            <v>41025</v>
          </cell>
          <cell r="E106" t="str">
            <v>Alianza Valores S.A.</v>
          </cell>
          <cell r="F106" t="str">
            <v xml:space="preserve">BRI  </v>
          </cell>
        </row>
        <row r="107">
          <cell r="A107">
            <v>464551</v>
          </cell>
          <cell r="B107" t="str">
            <v xml:space="preserve">Venta </v>
          </cell>
          <cell r="C107">
            <v>37886</v>
          </cell>
          <cell r="D107">
            <v>40443</v>
          </cell>
          <cell r="E107" t="str">
            <v>PROMOTORA BURSATIL S</v>
          </cell>
          <cell r="F107" t="str">
            <v xml:space="preserve">BRD  </v>
          </cell>
        </row>
        <row r="108">
          <cell r="A108">
            <v>451006</v>
          </cell>
          <cell r="B108" t="str">
            <v xml:space="preserve">Venta </v>
          </cell>
          <cell r="C108">
            <v>36914</v>
          </cell>
          <cell r="D108">
            <v>40931</v>
          </cell>
          <cell r="E108" t="str">
            <v xml:space="preserve">Cargue HISTORICO    </v>
          </cell>
          <cell r="F108" t="str">
            <v xml:space="preserve">BRR  </v>
          </cell>
        </row>
        <row r="109">
          <cell r="A109">
            <v>465453</v>
          </cell>
          <cell r="B109" t="str">
            <v xml:space="preserve">Venta </v>
          </cell>
          <cell r="C109">
            <v>37934</v>
          </cell>
          <cell r="D109">
            <v>39395</v>
          </cell>
          <cell r="E109" t="str">
            <v xml:space="preserve">BBVA Colombia S.A.  </v>
          </cell>
          <cell r="F109" t="str">
            <v xml:space="preserve">BRI  </v>
          </cell>
        </row>
        <row r="110">
          <cell r="A110">
            <v>430253</v>
          </cell>
          <cell r="B110" t="str">
            <v xml:space="preserve">Venta </v>
          </cell>
          <cell r="C110">
            <v>37125</v>
          </cell>
          <cell r="D110">
            <v>39682</v>
          </cell>
          <cell r="E110" t="str">
            <v xml:space="preserve">Interbolsa          </v>
          </cell>
          <cell r="F110" t="str">
            <v xml:space="preserve">BRI  </v>
          </cell>
        </row>
        <row r="111">
          <cell r="A111">
            <v>475796</v>
          </cell>
          <cell r="B111" t="str">
            <v xml:space="preserve">Venta </v>
          </cell>
          <cell r="C111">
            <v>37372</v>
          </cell>
          <cell r="D111">
            <v>41025</v>
          </cell>
          <cell r="E111" t="str">
            <v>PROMOTORA BURSATIL S</v>
          </cell>
          <cell r="F111" t="str">
            <v xml:space="preserve">BRI  </v>
          </cell>
        </row>
        <row r="112">
          <cell r="A112">
            <v>408950</v>
          </cell>
          <cell r="B112" t="str">
            <v xml:space="preserve">Venta </v>
          </cell>
          <cell r="C112">
            <v>37329</v>
          </cell>
          <cell r="D112">
            <v>39155</v>
          </cell>
          <cell r="E112" t="str">
            <v xml:space="preserve">Banco Citibank      </v>
          </cell>
          <cell r="F112" t="str">
            <v xml:space="preserve">BRI  </v>
          </cell>
        </row>
        <row r="113">
          <cell r="A113">
            <v>411882</v>
          </cell>
          <cell r="B113" t="str">
            <v xml:space="preserve">Venta </v>
          </cell>
          <cell r="C113">
            <v>37125</v>
          </cell>
          <cell r="D113">
            <v>39682</v>
          </cell>
          <cell r="E113" t="str">
            <v xml:space="preserve">Banco Citibank      </v>
          </cell>
          <cell r="F113" t="str">
            <v xml:space="preserve">BRI  </v>
          </cell>
        </row>
        <row r="114">
          <cell r="A114">
            <v>419336</v>
          </cell>
          <cell r="B114" t="str">
            <v xml:space="preserve">Venta </v>
          </cell>
          <cell r="C114">
            <v>37125</v>
          </cell>
          <cell r="D114">
            <v>39682</v>
          </cell>
          <cell r="E114" t="str">
            <v>Corp. Financiera del</v>
          </cell>
          <cell r="F114" t="str">
            <v xml:space="preserve">BRI  </v>
          </cell>
        </row>
        <row r="115">
          <cell r="A115">
            <v>471315</v>
          </cell>
          <cell r="B115" t="str">
            <v xml:space="preserve">Venta </v>
          </cell>
          <cell r="C115">
            <v>37125</v>
          </cell>
          <cell r="D115">
            <v>39682</v>
          </cell>
          <cell r="E115" t="str">
            <v xml:space="preserve">Banco Citibank      </v>
          </cell>
          <cell r="F115" t="str">
            <v xml:space="preserve">BRI  </v>
          </cell>
        </row>
        <row r="116">
          <cell r="A116">
            <v>476554</v>
          </cell>
          <cell r="B116" t="str">
            <v xml:space="preserve">Venta </v>
          </cell>
          <cell r="C116">
            <v>37677</v>
          </cell>
          <cell r="D116">
            <v>42060</v>
          </cell>
          <cell r="E116" t="str">
            <v>Profesionales de Bol</v>
          </cell>
          <cell r="F116" t="str">
            <v xml:space="preserve">BRD  </v>
          </cell>
        </row>
      </sheetData>
      <sheetData sheetId="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CSEM050"/>
      <sheetName val="PFMVR510"/>
      <sheetName val="Cuadro soporte"/>
      <sheetName val="Entradas y Salidas Murex"/>
      <sheetName val="A2BANCTrabajo"/>
      <sheetName val="A2BANCAAAAMMDD"/>
      <sheetName val="Rentabilidad Ventas Murex"/>
      <sheetName val="A1BANCTrabajo"/>
      <sheetName val="A1BANCAAAAMMDD"/>
      <sheetName val="Hoja de Trabajo | Saldos"/>
      <sheetName val="BASE"/>
      <sheetName val="Murex_2"/>
      <sheetName val="BCTIT555"/>
      <sheetName val="BCTIT620"/>
      <sheetName val="FWD CONT y FUT"/>
      <sheetName val="DERIVADOS_MUREX"/>
      <sheetName val="Deceval"/>
      <sheetName val="Emisiones Tes"/>
      <sheetName val="BD Emisores"/>
      <sheetName val="uvr"/>
      <sheetName val="Convexidad"/>
      <sheetName val="BD Otros"/>
      <sheetName val="88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  <cell r="AN1">
            <v>40</v>
          </cell>
          <cell r="AO1">
            <v>41</v>
          </cell>
          <cell r="AP1">
            <v>42</v>
          </cell>
          <cell r="AQ1">
            <v>43</v>
          </cell>
          <cell r="AR1">
            <v>44</v>
          </cell>
          <cell r="AS1">
            <v>45</v>
          </cell>
          <cell r="AT1">
            <v>46</v>
          </cell>
          <cell r="AU1">
            <v>47</v>
          </cell>
          <cell r="AV1">
            <v>48</v>
          </cell>
          <cell r="AW1">
            <v>49</v>
          </cell>
          <cell r="AX1">
            <v>50</v>
          </cell>
          <cell r="AY1">
            <v>51</v>
          </cell>
          <cell r="AZ1">
            <v>52</v>
          </cell>
          <cell r="BA1">
            <v>53</v>
          </cell>
          <cell r="BB1">
            <v>54</v>
          </cell>
          <cell r="BC1">
            <v>55</v>
          </cell>
          <cell r="BD1">
            <v>56</v>
          </cell>
          <cell r="BE1">
            <v>57</v>
          </cell>
          <cell r="BF1">
            <v>58</v>
          </cell>
          <cell r="BG1">
            <v>59</v>
          </cell>
          <cell r="BH1">
            <v>60</v>
          </cell>
          <cell r="BI1">
            <v>61</v>
          </cell>
          <cell r="BJ1">
            <v>62</v>
          </cell>
          <cell r="BK1">
            <v>63</v>
          </cell>
          <cell r="BL1">
            <v>64</v>
          </cell>
          <cell r="BM1">
            <v>65</v>
          </cell>
          <cell r="BN1">
            <v>66</v>
          </cell>
          <cell r="BO1">
            <v>67</v>
          </cell>
          <cell r="BP1">
            <v>68</v>
          </cell>
          <cell r="BQ1">
            <v>69</v>
          </cell>
          <cell r="BR1">
            <v>70</v>
          </cell>
          <cell r="BS1">
            <v>71</v>
          </cell>
          <cell r="BT1">
            <v>72</v>
          </cell>
          <cell r="BU1">
            <v>73</v>
          </cell>
          <cell r="BV1">
            <v>74</v>
          </cell>
          <cell r="BW1">
            <v>75</v>
          </cell>
          <cell r="BX1">
            <v>76</v>
          </cell>
          <cell r="BY1">
            <v>77</v>
          </cell>
          <cell r="BZ1">
            <v>78</v>
          </cell>
          <cell r="CA1">
            <v>79</v>
          </cell>
          <cell r="CB1">
            <v>80</v>
          </cell>
          <cell r="CC1">
            <v>81</v>
          </cell>
          <cell r="CD1">
            <v>82</v>
          </cell>
          <cell r="CE1">
            <v>83</v>
          </cell>
          <cell r="CF1">
            <v>84</v>
          </cell>
          <cell r="CG1">
            <v>85</v>
          </cell>
          <cell r="CH1">
            <v>86</v>
          </cell>
          <cell r="CI1">
            <v>87</v>
          </cell>
          <cell r="CJ1">
            <v>88</v>
          </cell>
          <cell r="CK1">
            <v>89</v>
          </cell>
          <cell r="CL1">
            <v>90</v>
          </cell>
          <cell r="CM1">
            <v>91</v>
          </cell>
          <cell r="CN1">
            <v>92</v>
          </cell>
          <cell r="CO1">
            <v>93</v>
          </cell>
          <cell r="CP1">
            <v>94</v>
          </cell>
          <cell r="CQ1">
            <v>95</v>
          </cell>
          <cell r="CR1">
            <v>96</v>
          </cell>
          <cell r="CS1">
            <v>97</v>
          </cell>
          <cell r="CT1">
            <v>98</v>
          </cell>
          <cell r="CU1">
            <v>99</v>
          </cell>
          <cell r="CV1">
            <v>100</v>
          </cell>
          <cell r="CW1">
            <v>101</v>
          </cell>
          <cell r="CX1">
            <v>102</v>
          </cell>
          <cell r="CY1">
            <v>103</v>
          </cell>
          <cell r="CZ1">
            <v>104</v>
          </cell>
          <cell r="DA1">
            <v>105</v>
          </cell>
          <cell r="DB1">
            <v>106</v>
          </cell>
          <cell r="DC1">
            <v>107</v>
          </cell>
          <cell r="DD1">
            <v>108</v>
          </cell>
          <cell r="DE1">
            <v>109</v>
          </cell>
          <cell r="DF1">
            <v>110</v>
          </cell>
          <cell r="DG1">
            <v>111</v>
          </cell>
          <cell r="DH1">
            <v>112</v>
          </cell>
          <cell r="DI1">
            <v>113</v>
          </cell>
          <cell r="DJ1">
            <v>114</v>
          </cell>
          <cell r="DK1">
            <v>115</v>
          </cell>
          <cell r="DL1">
            <v>116</v>
          </cell>
        </row>
        <row r="2">
          <cell r="A2">
            <v>1335798288</v>
          </cell>
          <cell r="F2" t="str">
            <v>COB31CD05061</v>
          </cell>
          <cell r="AE2" t="str">
            <v>Transacción</v>
          </cell>
          <cell r="AM2" t="str">
            <v>Vr Mercado Ayer</v>
          </cell>
          <cell r="AQ2" t="str">
            <v>Vr Mercado Hoy</v>
          </cell>
          <cell r="BD2" t="str">
            <v>Estado</v>
          </cell>
          <cell r="BL2">
            <v>3928505</v>
          </cell>
          <cell r="CH2" t="str">
            <v>Disponible</v>
          </cell>
          <cell r="CO2" t="str">
            <v>Entregado</v>
          </cell>
        </row>
        <row r="3">
          <cell r="A3" t="str">
            <v>Trade Number Inicial</v>
          </cell>
          <cell r="B3" t="str">
            <v>Clasificacion</v>
          </cell>
          <cell r="C3" t="str">
            <v>Posicion</v>
          </cell>
          <cell r="D3" t="str">
            <v>Producto</v>
          </cell>
          <cell r="E3" t="str">
            <v>Entidad</v>
          </cell>
          <cell r="F3" t="str">
            <v>Portafolio</v>
          </cell>
          <cell r="G3" t="str">
            <v>Package Number</v>
          </cell>
          <cell r="H3" t="str">
            <v>Trade Number</v>
          </cell>
          <cell r="I3" t="str">
            <v>Contract Id</v>
          </cell>
          <cell r="J3" t="str">
            <v>Emisor</v>
          </cell>
          <cell r="K3" t="str">
            <v>NIT Emisor</v>
          </cell>
          <cell r="L3" t="str">
            <v>Especie/Generador</v>
          </cell>
          <cell r="M3" t="str">
            <v>Nemotécnico</v>
          </cell>
          <cell r="N3" t="str">
            <v>ISIN</v>
          </cell>
          <cell r="O3" t="str">
            <v>Contraparte</v>
          </cell>
          <cell r="P3" t="str">
            <v>NIT Contraparte</v>
          </cell>
          <cell r="Q3" t="str">
            <v>Calificación</v>
          </cell>
          <cell r="R3" t="str">
            <v>Calificadora</v>
          </cell>
          <cell r="S3" t="str">
            <v>Fecha Emision Tit/Espec</v>
          </cell>
          <cell r="T3" t="str">
            <v>Fecha Vencimiento Tit/Espec</v>
          </cell>
          <cell r="U3" t="str">
            <v>NominaL Titulo</v>
          </cell>
          <cell r="V3" t="str">
            <v>Nominal Remanente</v>
          </cell>
          <cell r="W3" t="str">
            <v>Tasa Facial/Cupon</v>
          </cell>
          <cell r="X3" t="str">
            <v>Spread</v>
          </cell>
          <cell r="Y3" t="str">
            <v>Convencion Tasa</v>
          </cell>
          <cell r="Z3" t="str">
            <v>I/F</v>
          </cell>
          <cell r="AA3" t="str">
            <v>Periodicidad Pago</v>
          </cell>
          <cell r="AB3" t="str">
            <v>Moneda Transac</v>
          </cell>
          <cell r="AC3" t="str">
            <v>Moneda Security</v>
          </cell>
          <cell r="AD3" t="str">
            <v>Deposito</v>
          </cell>
          <cell r="AE3" t="str">
            <v>Fecha Transacción</v>
          </cell>
          <cell r="AF3" t="str">
            <v>Fecha Vencim Trans</v>
          </cell>
          <cell r="AG3" t="str">
            <v>Vr Transacción Moneda Original</v>
          </cell>
          <cell r="AH3" t="str">
            <v>Tasa Cambio Transacción</v>
          </cell>
          <cell r="AI3" t="str">
            <v>Vr Transacción en Moneda de la Empresa</v>
          </cell>
          <cell r="AJ3" t="str">
            <v>Precio</v>
          </cell>
          <cell r="AK3" t="str">
            <v>Tasa Cerrada</v>
          </cell>
          <cell r="AL3" t="str">
            <v>Tasa Pool</v>
          </cell>
          <cell r="AM3" t="str">
            <v>Vr Mercado Ayer Moneda Original</v>
          </cell>
          <cell r="AN3" t="str">
            <v>Vr Mercado Ayer Moneda Empresa</v>
          </cell>
          <cell r="AO3" t="str">
            <v>Tasa Mercado Ayer</v>
          </cell>
          <cell r="AP3" t="str">
            <v>Valor Tir Ayer</v>
          </cell>
          <cell r="AQ3" t="str">
            <v>Vr Mercado Hoy Moneda Original</v>
          </cell>
          <cell r="AR3" t="str">
            <v>Vr Mercado Hoy Moneda Empresa</v>
          </cell>
          <cell r="AS3" t="str">
            <v>Tasa Mercado</v>
          </cell>
          <cell r="AT3" t="str">
            <v>Valor Tir</v>
          </cell>
          <cell r="AU3" t="str">
            <v>TIR Compra Hoy</v>
          </cell>
          <cell r="AV3" t="str">
            <v>TIR Ayer</v>
          </cell>
          <cell r="AW3" t="str">
            <v>Causacion a TIR</v>
          </cell>
          <cell r="AX3" t="str">
            <v>Precio fin Dia</v>
          </cell>
          <cell r="AY3" t="str">
            <v>Diferencia en Cambio</v>
          </cell>
          <cell r="AZ3" t="str">
            <v>Revalorización Patrimonio</v>
          </cell>
          <cell r="BA3" t="str">
            <v>Metodologia Valoracion</v>
          </cell>
          <cell r="BB3" t="str">
            <v>Curva de Valoración</v>
          </cell>
          <cell r="BC3" t="str">
            <v>Margen</v>
          </cell>
          <cell r="BD3" t="str">
            <v>Disponible</v>
          </cell>
          <cell r="BE3" t="str">
            <v>Entregado</v>
          </cell>
          <cell r="BF3" t="str">
            <v>Vendido</v>
          </cell>
          <cell r="BG3" t="str">
            <v>Descubierto</v>
          </cell>
          <cell r="BH3" t="str">
            <v>Dias al Vencimiento</v>
          </cell>
          <cell r="BI3" t="str">
            <v>Duración Macaulay</v>
          </cell>
          <cell r="BJ3" t="str">
            <v>Duración Modificada</v>
          </cell>
          <cell r="BK3" t="str">
            <v>Trader</v>
          </cell>
          <cell r="BL3" t="str">
            <v>Nombre del trader</v>
          </cell>
          <cell r="BM3" t="str">
            <v>Fecha reporte</v>
          </cell>
          <cell r="BN3" t="str">
            <v>Mesa</v>
          </cell>
          <cell r="BO3" t="str">
            <v>Destination Comment2</v>
          </cell>
          <cell r="BP3" t="str">
            <v>Numero Contable</v>
          </cell>
          <cell r="BQ3" t="str">
            <v>EvalCriteria</v>
          </cell>
          <cell r="BR3" t="str">
            <v>Version</v>
          </cell>
          <cell r="BS3" t="str">
            <v>BASE</v>
          </cell>
          <cell r="BT3" t="str">
            <v>Tasa Cambio</v>
          </cell>
          <cell r="BU3" t="str">
            <v>Eval Mode</v>
          </cell>
          <cell r="BV3" t="str">
            <v>Cuenta Contable</v>
          </cell>
          <cell r="BW3" t="str">
            <v>Numero Garantia</v>
          </cell>
          <cell r="BX3" t="str">
            <v>Interes Acumulado</v>
          </cell>
          <cell r="BY3" t="str">
            <v>Total Operacion</v>
          </cell>
          <cell r="BZ3" t="str">
            <v>PyG Diario</v>
          </cell>
          <cell r="CA3" t="str">
            <v>Rate Convention</v>
          </cell>
          <cell r="CB3" t="str">
            <v>Titulo</v>
          </cell>
          <cell r="CC3" t="str">
            <v>Pais Emisor</v>
          </cell>
          <cell r="CD3" t="str">
            <v>Calidad Tributaria</v>
          </cell>
          <cell r="CE3" t="str">
            <v>Nominal Remanente</v>
          </cell>
          <cell r="CF3" t="str">
            <v>Vr Mercado Ayer Moneda Original</v>
          </cell>
          <cell r="CG3" t="str">
            <v>Vr Mercado Ayer en COP</v>
          </cell>
          <cell r="CH3" t="str">
            <v>Vr Mercado Hoy Moneda Original</v>
          </cell>
          <cell r="CI3" t="str">
            <v>Vr Mercado Hoy en COP</v>
          </cell>
          <cell r="CJ3" t="str">
            <v>Valor Tir Ayer</v>
          </cell>
          <cell r="CK3" t="str">
            <v>Valor Tir</v>
          </cell>
          <cell r="CL3" t="str">
            <v>Nominal Remanente</v>
          </cell>
          <cell r="CM3" t="str">
            <v>Vr Mercado Ayer Moneda Original</v>
          </cell>
          <cell r="CN3" t="str">
            <v>Vr Mercado Ayer en COP</v>
          </cell>
          <cell r="CO3" t="str">
            <v>Vr Mercado Hoy Moneda Original</v>
          </cell>
          <cell r="CP3" t="str">
            <v>Vr Mercado Hoy en COP</v>
          </cell>
          <cell r="CQ3" t="str">
            <v>Valor Tir Ayer</v>
          </cell>
          <cell r="CR3" t="str">
            <v>Valor Tir</v>
          </cell>
          <cell r="CS3" t="str">
            <v>PUC_DISPONIBLE</v>
          </cell>
          <cell r="CT3" t="str">
            <v>PUC_GARANTIA</v>
          </cell>
          <cell r="CU3" t="str">
            <v>PUC_DESCUBIERTO</v>
          </cell>
          <cell r="CV3" t="str">
            <v>PyG Acumulado MO</v>
          </cell>
          <cell r="CW3" t="str">
            <v>PyG Diario MO</v>
          </cell>
          <cell r="CX3" t="str">
            <v>PyG Acumulado COP</v>
          </cell>
          <cell r="CY3" t="str">
            <v>PyG Acumulado Ayer COP</v>
          </cell>
          <cell r="CZ3" t="str">
            <v>PyG Diario COP</v>
          </cell>
          <cell r="DA3" t="str">
            <v>Tasa Formada</v>
          </cell>
          <cell r="DB3" t="str">
            <v>Tasa Vigente</v>
          </cell>
          <cell r="DC3" t="str">
            <v>Tasa de Compra</v>
          </cell>
          <cell r="DD3" t="str">
            <v>Trade Number Inicial</v>
          </cell>
          <cell r="DE3" t="str">
            <v>Full Yield</v>
          </cell>
          <cell r="DF3" t="str">
            <v>Full Yield Mercado</v>
          </cell>
          <cell r="DH3" t="str">
            <v>Modalidad</v>
          </cell>
          <cell r="DI3" t="str">
            <v>Precio</v>
          </cell>
          <cell r="DJ3" t="str">
            <v>Convexidad</v>
          </cell>
          <cell r="DK3" t="str">
            <v>VPN Redondeado</v>
          </cell>
          <cell r="DL3" t="str">
            <v>Titulo</v>
          </cell>
        </row>
        <row r="4">
          <cell r="A4">
            <v>1816551</v>
          </cell>
          <cell r="B4" t="str">
            <v xml:space="preserve">NEGOCIABLES    </v>
          </cell>
          <cell r="C4" t="str">
            <v>B</v>
          </cell>
          <cell r="D4" t="str">
            <v xml:space="preserve">FI SPOT              </v>
          </cell>
          <cell r="E4" t="str">
            <v>RTFIDBEN11</v>
          </cell>
          <cell r="F4" t="str">
            <v>BDD_RF-NEG_FBRT</v>
          </cell>
          <cell r="G4">
            <v>0</v>
          </cell>
          <cell r="H4">
            <v>2593778</v>
          </cell>
          <cell r="I4">
            <v>2590092</v>
          </cell>
          <cell r="J4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4" t="str">
            <v xml:space="preserve">899999090                             </v>
          </cell>
          <cell r="L4" t="str">
            <v xml:space="preserve">TES UVR  4.25%  17/5/17            </v>
          </cell>
          <cell r="M4" t="str">
            <v xml:space="preserve">TUVT08170517   </v>
          </cell>
          <cell r="N4" t="str">
            <v xml:space="preserve">COL17CT02104   </v>
          </cell>
          <cell r="O4" t="str">
            <v>BANCO DE LA REPUBLICA</v>
          </cell>
          <cell r="P4" t="str">
            <v>860005216</v>
          </cell>
          <cell r="Q4" t="str">
            <v xml:space="preserve">NACION  </v>
          </cell>
          <cell r="R4" t="str">
            <v xml:space="preserve">                    </v>
          </cell>
          <cell r="S4">
            <v>39950</v>
          </cell>
          <cell r="T4">
            <v>42872</v>
          </cell>
          <cell r="U4">
            <v>40000000</v>
          </cell>
          <cell r="V4">
            <v>11000000</v>
          </cell>
          <cell r="W4" t="str">
            <v>4.25</v>
          </cell>
          <cell r="Y4" t="str">
            <v xml:space="preserve">UVR TF nominal, Base 365, Cup?V      </v>
          </cell>
          <cell r="Z4" t="str">
            <v>I</v>
          </cell>
          <cell r="AA4" t="str">
            <v>A?o Vencido</v>
          </cell>
          <cell r="AB4" t="str">
            <v>COP</v>
          </cell>
          <cell r="AC4" t="str">
            <v>UVR</v>
          </cell>
          <cell r="AD4" t="str">
            <v>DCV</v>
          </cell>
          <cell r="AE4">
            <v>40681</v>
          </cell>
          <cell r="AF4">
            <v>40681</v>
          </cell>
          <cell r="AG4">
            <v>41162401.600000001</v>
          </cell>
          <cell r="AH4">
            <v>195.70960000000002</v>
          </cell>
          <cell r="AI4">
            <v>8055877152.1753597</v>
          </cell>
          <cell r="AJ4">
            <v>102.906004</v>
          </cell>
          <cell r="AK4">
            <v>3.702931</v>
          </cell>
          <cell r="AL4">
            <v>3.7029000000000001</v>
          </cell>
          <cell r="AM4">
            <v>11718740</v>
          </cell>
          <cell r="AN4">
            <v>2731812895.0228801</v>
          </cell>
          <cell r="AO4">
            <v>1.619</v>
          </cell>
          <cell r="AP4">
            <v>2669472104.2076302</v>
          </cell>
          <cell r="AQ4">
            <v>11714780</v>
          </cell>
          <cell r="AR4">
            <v>2732096354.9776087</v>
          </cell>
          <cell r="AS4">
            <v>1.6531</v>
          </cell>
          <cell r="AT4">
            <v>2670917551.6254702</v>
          </cell>
          <cell r="AU4">
            <v>3.7015465468000004</v>
          </cell>
          <cell r="AV4">
            <v>3.7015465468000004</v>
          </cell>
          <cell r="AW4">
            <v>1445447.417840004</v>
          </cell>
          <cell r="AX4">
            <v>24837.2398790999</v>
          </cell>
          <cell r="AY4">
            <v>0</v>
          </cell>
          <cell r="AZ4">
            <v>-2659202771.6254702</v>
          </cell>
          <cell r="BA4" t="str">
            <v>Precio</v>
          </cell>
          <cell r="BB4" t="str">
            <v>COP UVR CEC</v>
          </cell>
          <cell r="BC4">
            <v>2.3E-3</v>
          </cell>
          <cell r="BD4">
            <v>100</v>
          </cell>
          <cell r="BE4">
            <v>0</v>
          </cell>
          <cell r="BF4">
            <v>0</v>
          </cell>
          <cell r="BG4">
            <v>0</v>
          </cell>
          <cell r="BH4">
            <v>429</v>
          </cell>
          <cell r="BI4">
            <v>1.1356000000000002</v>
          </cell>
          <cell r="BJ4">
            <v>1.1171</v>
          </cell>
          <cell r="BK4" t="str">
            <v>MGR_TRADE0</v>
          </cell>
          <cell r="BL4" t="str">
            <v>USUARIO GENERICO "NATALY AGUDELO"</v>
          </cell>
          <cell r="BM4">
            <v>42443</v>
          </cell>
          <cell r="BN4" t="str">
            <v>MIGRACION</v>
          </cell>
          <cell r="BO4" t="str">
            <v xml:space="preserve">                              </v>
          </cell>
          <cell r="BP4" t="str">
            <v>33</v>
          </cell>
          <cell r="BQ4" t="str">
            <v xml:space="preserve">          </v>
          </cell>
          <cell r="BR4">
            <v>14</v>
          </cell>
          <cell r="BS4" t="str">
            <v xml:space="preserve">LIN NL/365 RD6 </v>
          </cell>
          <cell r="BT4">
            <v>1</v>
          </cell>
          <cell r="BU4" t="str">
            <v xml:space="preserve">MTM </v>
          </cell>
          <cell r="BV4" t="str">
            <v>1304011407</v>
          </cell>
          <cell r="BW4" t="str">
            <v xml:space="preserve"> </v>
          </cell>
          <cell r="BX4">
            <v>385528</v>
          </cell>
          <cell r="BY4">
            <v>5685343853.8509798</v>
          </cell>
          <cell r="BZ4">
            <v>283492.024684</v>
          </cell>
          <cell r="CA4" t="str">
            <v xml:space="preserve">LIN NL/365 RD6 </v>
          </cell>
          <cell r="CB4" t="str">
            <v xml:space="preserve">TES UVR                                                     </v>
          </cell>
          <cell r="CC4" t="str">
            <v>CO</v>
          </cell>
          <cell r="CD4" t="str">
            <v>Gravados ML</v>
          </cell>
          <cell r="CE4">
            <v>11000000</v>
          </cell>
          <cell r="CF4">
            <v>11718740</v>
          </cell>
          <cell r="CG4">
            <v>2731812895.0228801</v>
          </cell>
          <cell r="CH4">
            <v>11714780</v>
          </cell>
          <cell r="CI4">
            <v>2732096387.0475698</v>
          </cell>
          <cell r="CJ4">
            <v>2669472104.2076302</v>
          </cell>
          <cell r="CK4">
            <v>2670917551.6254702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 t="str">
            <v>7130401407</v>
          </cell>
          <cell r="CV4">
            <v>-3987049536.72401</v>
          </cell>
          <cell r="CW4">
            <v>283491.65104999999</v>
          </cell>
          <cell r="CX4">
            <v>-3987049536.72401</v>
          </cell>
          <cell r="CY4">
            <v>-3987333028.3750601</v>
          </cell>
          <cell r="CZ4">
            <v>283492.024684</v>
          </cell>
          <cell r="DA4">
            <v>233.2178997</v>
          </cell>
          <cell r="DB4">
            <v>233.11489929999999</v>
          </cell>
          <cell r="DC4">
            <v>1</v>
          </cell>
          <cell r="DD4">
            <v>1816551</v>
          </cell>
          <cell r="DE4">
            <v>3.702931</v>
          </cell>
          <cell r="DF4">
            <v>1.6531</v>
          </cell>
          <cell r="DH4" t="str">
            <v xml:space="preserve">AV </v>
          </cell>
          <cell r="DI4">
            <v>106.498</v>
          </cell>
          <cell r="DJ4">
            <v>0</v>
          </cell>
          <cell r="DK4">
            <v>2732096354.98</v>
          </cell>
          <cell r="DL4" t="str">
            <v>UVR</v>
          </cell>
        </row>
        <row r="5">
          <cell r="A5">
            <v>1816746</v>
          </cell>
          <cell r="B5" t="str">
            <v xml:space="preserve">NEGOCIABLES    </v>
          </cell>
          <cell r="C5" t="str">
            <v>B</v>
          </cell>
          <cell r="D5" t="str">
            <v xml:space="preserve">FI SPOT              </v>
          </cell>
          <cell r="E5" t="str">
            <v>RTFIDBEN11</v>
          </cell>
          <cell r="F5" t="str">
            <v>BDI_RF-NEG_FBRT</v>
          </cell>
          <cell r="G5">
            <v>0</v>
          </cell>
          <cell r="H5">
            <v>4694492</v>
          </cell>
          <cell r="I5">
            <v>2590286</v>
          </cell>
          <cell r="J5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5" t="str">
            <v xml:space="preserve">899999090                             </v>
          </cell>
          <cell r="L5" t="str">
            <v xml:space="preserve">TES COP 7.5%  26/8/26              </v>
          </cell>
          <cell r="M5" t="str">
            <v xml:space="preserve">TFIT15260826   </v>
          </cell>
          <cell r="N5" t="str">
            <v xml:space="preserve">COL17CT02625   </v>
          </cell>
          <cell r="O5" t="str">
            <v>MINISTERIO DE HACIENDA Y CREDITO PUBLICO</v>
          </cell>
          <cell r="P5" t="str">
            <v>899999090</v>
          </cell>
          <cell r="Q5" t="str">
            <v xml:space="preserve">NACION  </v>
          </cell>
          <cell r="R5" t="str">
            <v xml:space="preserve">                    </v>
          </cell>
          <cell r="S5">
            <v>40781</v>
          </cell>
          <cell r="T5">
            <v>46260</v>
          </cell>
          <cell r="U5">
            <v>1200000000</v>
          </cell>
          <cell r="V5">
            <v>1200000000</v>
          </cell>
          <cell r="W5" t="str">
            <v>7.5</v>
          </cell>
          <cell r="Y5" t="str">
            <v xml:space="preserve">COP TF nominal, Base 365, Cupon AV      </v>
          </cell>
          <cell r="Z5" t="str">
            <v>I</v>
          </cell>
          <cell r="AA5" t="str">
            <v>A?o Vencido</v>
          </cell>
          <cell r="AB5" t="str">
            <v>COP</v>
          </cell>
          <cell r="AC5" t="str">
            <v>COP</v>
          </cell>
          <cell r="AD5" t="str">
            <v>DCV</v>
          </cell>
          <cell r="AE5">
            <v>40807</v>
          </cell>
          <cell r="AF5">
            <v>40807</v>
          </cell>
          <cell r="AG5">
            <v>1199880000</v>
          </cell>
          <cell r="AH5">
            <v>1</v>
          </cell>
          <cell r="AI5">
            <v>1199880000</v>
          </cell>
          <cell r="AJ5">
            <v>99.99</v>
          </cell>
          <cell r="AK5">
            <v>7.560009</v>
          </cell>
          <cell r="AL5">
            <v>7.56</v>
          </cell>
          <cell r="AM5">
            <v>1174896000</v>
          </cell>
          <cell r="AN5">
            <v>1174896000</v>
          </cell>
          <cell r="AO5">
            <v>8.4002999999999997</v>
          </cell>
          <cell r="AP5">
            <v>1243166937.5123999</v>
          </cell>
          <cell r="AQ5">
            <v>1164000000</v>
          </cell>
          <cell r="AR5">
            <v>1164000000</v>
          </cell>
          <cell r="AS5">
            <v>8.5441000000000003</v>
          </cell>
          <cell r="AT5">
            <v>1243415185.7783999</v>
          </cell>
          <cell r="AU5">
            <v>7.5601080660000006</v>
          </cell>
          <cell r="AV5">
            <v>7.5601080660000006</v>
          </cell>
          <cell r="AW5">
            <v>248248.26600003242</v>
          </cell>
          <cell r="AX5">
            <v>97</v>
          </cell>
          <cell r="AY5">
            <v>0</v>
          </cell>
          <cell r="AZ5">
            <v>-79415185.778400004</v>
          </cell>
          <cell r="BA5" t="str">
            <v>Precio</v>
          </cell>
          <cell r="BB5" t="str">
            <v>COP CEC</v>
          </cell>
          <cell r="BC5">
            <v>-3.3100000000000004E-2</v>
          </cell>
          <cell r="BD5">
            <v>100</v>
          </cell>
          <cell r="BE5">
            <v>0</v>
          </cell>
          <cell r="BF5">
            <v>0</v>
          </cell>
          <cell r="BG5">
            <v>0</v>
          </cell>
          <cell r="BH5">
            <v>3817</v>
          </cell>
          <cell r="BI5">
            <v>7.1851000000000003</v>
          </cell>
          <cell r="BJ5">
            <v>6.6195000000000004</v>
          </cell>
          <cell r="BK5" t="str">
            <v>MGR_TRADE0</v>
          </cell>
          <cell r="BL5" t="str">
            <v>USUARIO GENERICO "NATALY AGUDELO"</v>
          </cell>
          <cell r="BM5">
            <v>42443</v>
          </cell>
          <cell r="BN5" t="str">
            <v>MIGRACION</v>
          </cell>
          <cell r="BO5" t="str">
            <v xml:space="preserve">                              </v>
          </cell>
          <cell r="BP5" t="str">
            <v>2</v>
          </cell>
          <cell r="BQ5" t="str">
            <v xml:space="preserve">          </v>
          </cell>
          <cell r="BR5">
            <v>5</v>
          </cell>
          <cell r="BS5" t="str">
            <v xml:space="preserve">LIN NL/365 RD6 </v>
          </cell>
          <cell r="BT5">
            <v>1</v>
          </cell>
          <cell r="BU5" t="str">
            <v xml:space="preserve">MTM </v>
          </cell>
          <cell r="BV5" t="str">
            <v>1304010001</v>
          </cell>
          <cell r="BW5" t="str">
            <v xml:space="preserve"> </v>
          </cell>
          <cell r="BX5">
            <v>49315200</v>
          </cell>
          <cell r="BY5">
            <v>1306204387.5182099</v>
          </cell>
          <cell r="BZ5">
            <v>-10896000</v>
          </cell>
          <cell r="CA5" t="str">
            <v xml:space="preserve">LIN NL/365 RD6 </v>
          </cell>
          <cell r="CB5" t="str">
            <v xml:space="preserve">TES COP                                                     </v>
          </cell>
          <cell r="CC5" t="str">
            <v>CO</v>
          </cell>
          <cell r="CD5" t="str">
            <v>Gravados ML</v>
          </cell>
          <cell r="CE5">
            <v>1200000000</v>
          </cell>
          <cell r="CF5">
            <v>1174896000</v>
          </cell>
          <cell r="CG5">
            <v>1174896000</v>
          </cell>
          <cell r="CH5">
            <v>1164000000</v>
          </cell>
          <cell r="CI5">
            <v>1164000000</v>
          </cell>
          <cell r="CJ5">
            <v>1243166937.5123999</v>
          </cell>
          <cell r="CK5">
            <v>1243415185.7783999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 t="str">
            <v>7130401001</v>
          </cell>
          <cell r="CV5">
            <v>324120000</v>
          </cell>
          <cell r="CW5">
            <v>-10896000</v>
          </cell>
          <cell r="CX5">
            <v>324120000</v>
          </cell>
          <cell r="CY5">
            <v>335016000</v>
          </cell>
          <cell r="CZ5">
            <v>-10896000</v>
          </cell>
          <cell r="DA5">
            <v>1</v>
          </cell>
          <cell r="DB5">
            <v>1</v>
          </cell>
          <cell r="DC5">
            <v>1</v>
          </cell>
          <cell r="DD5">
            <v>1816746</v>
          </cell>
          <cell r="DE5">
            <v>7.560009</v>
          </cell>
          <cell r="DF5">
            <v>8.5441000000000003</v>
          </cell>
          <cell r="DH5" t="str">
            <v xml:space="preserve">AV </v>
          </cell>
          <cell r="DI5">
            <v>97</v>
          </cell>
          <cell r="DJ5" t="e">
            <v>#N/A</v>
          </cell>
          <cell r="DK5">
            <v>1164000000</v>
          </cell>
          <cell r="DL5" t="str">
            <v>TASA FIJA</v>
          </cell>
        </row>
        <row r="6">
          <cell r="A6">
            <v>1816829</v>
          </cell>
          <cell r="B6" t="str">
            <v xml:space="preserve">NEGOCIABLES    </v>
          </cell>
          <cell r="C6" t="str">
            <v>B</v>
          </cell>
          <cell r="D6" t="str">
            <v xml:space="preserve">FI SPOT              </v>
          </cell>
          <cell r="E6" t="str">
            <v>RTFIDBEN11</v>
          </cell>
          <cell r="F6" t="str">
            <v>BDD_RF-NEG_FBRT</v>
          </cell>
          <cell r="G6">
            <v>0</v>
          </cell>
          <cell r="H6">
            <v>4413228</v>
          </cell>
          <cell r="I6">
            <v>2590369</v>
          </cell>
          <cell r="J6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6" t="str">
            <v xml:space="preserve">899999090                             </v>
          </cell>
          <cell r="L6" t="str">
            <v xml:space="preserve">TES UVR  4.25%  17/5/17            </v>
          </cell>
          <cell r="M6" t="str">
            <v xml:space="preserve">TUVT08170517   </v>
          </cell>
          <cell r="N6" t="str">
            <v xml:space="preserve">COL17CT02104   </v>
          </cell>
          <cell r="O6" t="str">
            <v>CREDICORP CAPITAL COLOMBIA SA</v>
          </cell>
          <cell r="P6" t="str">
            <v>860068182</v>
          </cell>
          <cell r="Q6" t="str">
            <v xml:space="preserve">NACION  </v>
          </cell>
          <cell r="R6" t="str">
            <v xml:space="preserve">                    </v>
          </cell>
          <cell r="S6">
            <v>39950</v>
          </cell>
          <cell r="T6">
            <v>42872</v>
          </cell>
          <cell r="U6">
            <v>5000000</v>
          </cell>
          <cell r="V6">
            <v>5000000</v>
          </cell>
          <cell r="W6" t="str">
            <v>4.25</v>
          </cell>
          <cell r="Y6" t="str">
            <v xml:space="preserve">UVR TF nominal, Base 365, Cup?V      </v>
          </cell>
          <cell r="Z6" t="str">
            <v>I</v>
          </cell>
          <cell r="AA6" t="str">
            <v>A?o Vencido</v>
          </cell>
          <cell r="AB6" t="str">
            <v>COP</v>
          </cell>
          <cell r="AC6" t="str">
            <v>UVR</v>
          </cell>
          <cell r="AD6" t="str">
            <v>DCV</v>
          </cell>
          <cell r="AE6">
            <v>40835</v>
          </cell>
          <cell r="AF6">
            <v>40835</v>
          </cell>
          <cell r="AG6">
            <v>5353640</v>
          </cell>
          <cell r="AH6">
            <v>197.39450000000002</v>
          </cell>
          <cell r="AI6">
            <v>1056779090.98</v>
          </cell>
          <cell r="AJ6">
            <v>107.0728</v>
          </cell>
          <cell r="AK6">
            <v>3.2000819999999996</v>
          </cell>
          <cell r="AL6">
            <v>3.2000999999999999</v>
          </cell>
          <cell r="AM6">
            <v>5326700</v>
          </cell>
          <cell r="AN6">
            <v>1241733134.10131</v>
          </cell>
          <cell r="AO6">
            <v>1.619</v>
          </cell>
          <cell r="AP6">
            <v>1220142185.8212299</v>
          </cell>
          <cell r="AQ6">
            <v>5324900</v>
          </cell>
          <cell r="AR6">
            <v>1241861994.11253</v>
          </cell>
          <cell r="AS6">
            <v>1.6531</v>
          </cell>
          <cell r="AT6">
            <v>1220786560.3496499</v>
          </cell>
          <cell r="AU6">
            <v>3.1974000870000001</v>
          </cell>
          <cell r="AV6">
            <v>3.1974000870000001</v>
          </cell>
          <cell r="AW6">
            <v>644374.52841997147</v>
          </cell>
          <cell r="AX6">
            <v>24837.2398790999</v>
          </cell>
          <cell r="AY6">
            <v>0</v>
          </cell>
          <cell r="AZ6">
            <v>-1215461660.3496499</v>
          </cell>
          <cell r="BA6" t="str">
            <v>Precio</v>
          </cell>
          <cell r="BB6" t="str">
            <v>COP UVR CEC</v>
          </cell>
          <cell r="BC6">
            <v>2.3E-3</v>
          </cell>
          <cell r="BD6">
            <v>100</v>
          </cell>
          <cell r="BE6">
            <v>0</v>
          </cell>
          <cell r="BF6">
            <v>0</v>
          </cell>
          <cell r="BG6">
            <v>0</v>
          </cell>
          <cell r="BH6">
            <v>429</v>
          </cell>
          <cell r="BI6">
            <v>1.1356000000000002</v>
          </cell>
          <cell r="BJ6">
            <v>1.1171</v>
          </cell>
          <cell r="BK6" t="str">
            <v>MGR_TRADE0</v>
          </cell>
          <cell r="BL6" t="str">
            <v>USUARIO GENERICO "NATALY AGUDELO"</v>
          </cell>
          <cell r="BM6">
            <v>42443</v>
          </cell>
          <cell r="BN6" t="str">
            <v>MIGRACION</v>
          </cell>
          <cell r="BO6" t="str">
            <v xml:space="preserve">                              </v>
          </cell>
          <cell r="BP6" t="str">
            <v>33</v>
          </cell>
          <cell r="BQ6" t="str">
            <v xml:space="preserve">          </v>
          </cell>
          <cell r="BR6">
            <v>11</v>
          </cell>
          <cell r="BS6" t="str">
            <v xml:space="preserve">LIN NL/365 RD6 </v>
          </cell>
          <cell r="BT6">
            <v>1</v>
          </cell>
          <cell r="BU6" t="str">
            <v xml:space="preserve">MTM </v>
          </cell>
          <cell r="BV6" t="str">
            <v>1304011407</v>
          </cell>
          <cell r="BW6" t="str">
            <v xml:space="preserve"> </v>
          </cell>
          <cell r="BX6">
            <v>175240</v>
          </cell>
          <cell r="BY6">
            <v>170404236.15794799</v>
          </cell>
          <cell r="BZ6">
            <v>128860.01122</v>
          </cell>
          <cell r="CA6" t="str">
            <v xml:space="preserve">LIN NL/365 RD6 </v>
          </cell>
          <cell r="CB6" t="str">
            <v xml:space="preserve">TES UVR                                                     </v>
          </cell>
          <cell r="CC6" t="str">
            <v>CO</v>
          </cell>
          <cell r="CD6" t="str">
            <v>Gravados ML</v>
          </cell>
          <cell r="CE6">
            <v>5000000</v>
          </cell>
          <cell r="CF6">
            <v>5326700</v>
          </cell>
          <cell r="CG6">
            <v>1241733134.10131</v>
          </cell>
          <cell r="CH6">
            <v>5324900</v>
          </cell>
          <cell r="CI6">
            <v>1241861994.11253</v>
          </cell>
          <cell r="CJ6">
            <v>1220142185.8212299</v>
          </cell>
          <cell r="CK6">
            <v>1220786560.3496499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 t="str">
            <v>7130401407</v>
          </cell>
          <cell r="CV6">
            <v>363787136.72499001</v>
          </cell>
          <cell r="CW6">
            <v>128859.84138</v>
          </cell>
          <cell r="CX6">
            <v>363787136.72499001</v>
          </cell>
          <cell r="CY6">
            <v>363658276.88361001</v>
          </cell>
          <cell r="CZ6">
            <v>128860.01122</v>
          </cell>
          <cell r="DA6">
            <v>233.2178997</v>
          </cell>
          <cell r="DB6">
            <v>233.11489929999999</v>
          </cell>
          <cell r="DC6">
            <v>1</v>
          </cell>
          <cell r="DD6">
            <v>1816829</v>
          </cell>
          <cell r="DE6">
            <v>3.2000819999999996</v>
          </cell>
          <cell r="DF6">
            <v>1.6531</v>
          </cell>
          <cell r="DH6" t="str">
            <v xml:space="preserve">AV </v>
          </cell>
          <cell r="DI6">
            <v>106.498</v>
          </cell>
          <cell r="DJ6">
            <v>0</v>
          </cell>
          <cell r="DK6">
            <v>1241861994.1099999</v>
          </cell>
          <cell r="DL6" t="str">
            <v>UVR</v>
          </cell>
        </row>
        <row r="7">
          <cell r="A7">
            <v>1816841</v>
          </cell>
          <cell r="B7" t="str">
            <v xml:space="preserve">NEGOCIABLES    </v>
          </cell>
          <cell r="C7" t="str">
            <v>B</v>
          </cell>
          <cell r="D7" t="str">
            <v xml:space="preserve">FI SPOT              </v>
          </cell>
          <cell r="E7" t="str">
            <v>RTFIDBEN11</v>
          </cell>
          <cell r="F7" t="str">
            <v>BDD_RF-NEG_FBRT</v>
          </cell>
          <cell r="G7">
            <v>0</v>
          </cell>
          <cell r="H7">
            <v>4413216</v>
          </cell>
          <cell r="I7">
            <v>2590381</v>
          </cell>
          <cell r="J7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7" t="str">
            <v xml:space="preserve">899999090                             </v>
          </cell>
          <cell r="L7" t="str">
            <v xml:space="preserve">TES UVR  4.25%  17/5/17            </v>
          </cell>
          <cell r="M7" t="str">
            <v xml:space="preserve">TUVT08170517   </v>
          </cell>
          <cell r="N7" t="str">
            <v xml:space="preserve">COL17CT02104   </v>
          </cell>
          <cell r="O7" t="str">
            <v>HELM COMISIONISTA DE BOLSA S A</v>
          </cell>
          <cell r="P7" t="str">
            <v>860503748</v>
          </cell>
          <cell r="Q7" t="str">
            <v xml:space="preserve">NACION  </v>
          </cell>
          <cell r="R7" t="str">
            <v xml:space="preserve">                    </v>
          </cell>
          <cell r="S7">
            <v>39950</v>
          </cell>
          <cell r="T7">
            <v>42872</v>
          </cell>
          <cell r="U7">
            <v>10000000</v>
          </cell>
          <cell r="V7">
            <v>10000000</v>
          </cell>
          <cell r="W7" t="str">
            <v>4.25</v>
          </cell>
          <cell r="Y7" t="str">
            <v xml:space="preserve">UVR TF nominal, Base 365, Cup?V      </v>
          </cell>
          <cell r="Z7" t="str">
            <v>I</v>
          </cell>
          <cell r="AA7" t="str">
            <v>A?o Vencido</v>
          </cell>
          <cell r="AB7" t="str">
            <v>COP</v>
          </cell>
          <cell r="AC7" t="str">
            <v>UVR</v>
          </cell>
          <cell r="AD7" t="str">
            <v>DCV</v>
          </cell>
          <cell r="AE7">
            <v>40837</v>
          </cell>
          <cell r="AF7">
            <v>40837</v>
          </cell>
          <cell r="AG7">
            <v>10713210.0379836</v>
          </cell>
          <cell r="AH7">
            <v>197.43389930000001</v>
          </cell>
          <cell r="AI7">
            <v>2115150831.819</v>
          </cell>
          <cell r="AJ7">
            <v>107.13210000000001</v>
          </cell>
          <cell r="AK7">
            <v>3.192231</v>
          </cell>
          <cell r="AL7">
            <v>3.1922000000000001</v>
          </cell>
          <cell r="AM7">
            <v>10653400</v>
          </cell>
          <cell r="AN7">
            <v>2483466268.20262</v>
          </cell>
          <cell r="AO7">
            <v>1.619</v>
          </cell>
          <cell r="AP7">
            <v>2440496149.5280299</v>
          </cell>
          <cell r="AQ7">
            <v>10649800</v>
          </cell>
          <cell r="AR7">
            <v>2483723988.22506</v>
          </cell>
          <cell r="AS7">
            <v>1.6531</v>
          </cell>
          <cell r="AT7">
            <v>2441784500.15413</v>
          </cell>
          <cell r="AU7">
            <v>3.1895288777999999</v>
          </cell>
          <cell r="AV7">
            <v>3.1895288777999999</v>
          </cell>
          <cell r="AW7">
            <v>1288350.6261000633</v>
          </cell>
          <cell r="AX7">
            <v>24837.2398790999</v>
          </cell>
          <cell r="AY7">
            <v>0</v>
          </cell>
          <cell r="AZ7">
            <v>-2431134700.15413</v>
          </cell>
          <cell r="BA7" t="str">
            <v>Precio</v>
          </cell>
          <cell r="BB7" t="str">
            <v>COP UVR CEC</v>
          </cell>
          <cell r="BC7">
            <v>2.3E-3</v>
          </cell>
          <cell r="BD7">
            <v>100</v>
          </cell>
          <cell r="BE7">
            <v>0</v>
          </cell>
          <cell r="BF7">
            <v>0</v>
          </cell>
          <cell r="BG7">
            <v>0</v>
          </cell>
          <cell r="BH7">
            <v>429</v>
          </cell>
          <cell r="BI7">
            <v>1.1356000000000002</v>
          </cell>
          <cell r="BJ7">
            <v>1.1171</v>
          </cell>
          <cell r="BK7" t="str">
            <v>MGR_TRADE0</v>
          </cell>
          <cell r="BL7" t="str">
            <v>USUARIO GENERICO "NATALY AGUDELO"</v>
          </cell>
          <cell r="BM7">
            <v>42443</v>
          </cell>
          <cell r="BN7" t="str">
            <v>MIGRACION</v>
          </cell>
          <cell r="BO7" t="str">
            <v xml:space="preserve">                              </v>
          </cell>
          <cell r="BP7" t="str">
            <v>33</v>
          </cell>
          <cell r="BQ7" t="str">
            <v xml:space="preserve">          </v>
          </cell>
          <cell r="BR7">
            <v>11</v>
          </cell>
          <cell r="BS7" t="str">
            <v xml:space="preserve">LIN NL/365 RD6 </v>
          </cell>
          <cell r="BT7">
            <v>1</v>
          </cell>
          <cell r="BU7" t="str">
            <v xml:space="preserve">MTM </v>
          </cell>
          <cell r="BV7" t="str">
            <v>1304011407</v>
          </cell>
          <cell r="BW7" t="str">
            <v xml:space="preserve"> </v>
          </cell>
          <cell r="BX7">
            <v>350480</v>
          </cell>
          <cell r="BY7">
            <v>339524919.96623999</v>
          </cell>
          <cell r="BZ7">
            <v>257720.02244</v>
          </cell>
          <cell r="CA7" t="str">
            <v xml:space="preserve">LIN NL/365 RD6 </v>
          </cell>
          <cell r="CB7" t="str">
            <v xml:space="preserve">TES UVR                                                     </v>
          </cell>
          <cell r="CC7" t="str">
            <v>CO</v>
          </cell>
          <cell r="CD7" t="str">
            <v>Gravados ML</v>
          </cell>
          <cell r="CE7">
            <v>10000000</v>
          </cell>
          <cell r="CF7">
            <v>10653400</v>
          </cell>
          <cell r="CG7">
            <v>2483466268.20262</v>
          </cell>
          <cell r="CH7">
            <v>10649800</v>
          </cell>
          <cell r="CI7">
            <v>2483723988.22506</v>
          </cell>
          <cell r="CJ7">
            <v>2440496149.5280299</v>
          </cell>
          <cell r="CK7">
            <v>2441784500.15413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 t="str">
            <v>7130401407</v>
          </cell>
          <cell r="CV7">
            <v>725981623.59098995</v>
          </cell>
          <cell r="CW7">
            <v>257719.68278</v>
          </cell>
          <cell r="CX7">
            <v>725981623.59098995</v>
          </cell>
          <cell r="CY7">
            <v>725723903.90821004</v>
          </cell>
          <cell r="CZ7">
            <v>257720.02244</v>
          </cell>
          <cell r="DA7">
            <v>233.2178997</v>
          </cell>
          <cell r="DB7">
            <v>233.11489929999999</v>
          </cell>
          <cell r="DC7">
            <v>1</v>
          </cell>
          <cell r="DD7">
            <v>1816841</v>
          </cell>
          <cell r="DE7">
            <v>3.192231</v>
          </cell>
          <cell r="DF7">
            <v>1.6531</v>
          </cell>
          <cell r="DH7" t="str">
            <v xml:space="preserve">AV </v>
          </cell>
          <cell r="DI7">
            <v>106.498</v>
          </cell>
          <cell r="DJ7">
            <v>0</v>
          </cell>
          <cell r="DK7">
            <v>2483723988.23</v>
          </cell>
          <cell r="DL7" t="str">
            <v>UVR</v>
          </cell>
        </row>
        <row r="8">
          <cell r="A8">
            <v>1817096</v>
          </cell>
          <cell r="B8" t="str">
            <v xml:space="preserve">NEGOCIABLES    </v>
          </cell>
          <cell r="C8" t="str">
            <v>B</v>
          </cell>
          <cell r="D8" t="str">
            <v xml:space="preserve">FI SPOT              </v>
          </cell>
          <cell r="E8" t="str">
            <v>RTFIDBEN11</v>
          </cell>
          <cell r="F8" t="str">
            <v>BDI_RF-NEG_FBRT</v>
          </cell>
          <cell r="G8">
            <v>0</v>
          </cell>
          <cell r="H8">
            <v>4599228</v>
          </cell>
          <cell r="I8">
            <v>2590636</v>
          </cell>
          <cell r="J8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8" t="str">
            <v xml:space="preserve">899999090                             </v>
          </cell>
          <cell r="L8" t="str">
            <v xml:space="preserve">TES COP  10%  24/7/24              </v>
          </cell>
          <cell r="M8" t="str">
            <v xml:space="preserve">TFIT16240724   </v>
          </cell>
          <cell r="N8" t="str">
            <v xml:space="preserve">COL17CT02385   </v>
          </cell>
          <cell r="O8" t="str">
            <v>CREDICORP CAPITAL COLOMBIA SA</v>
          </cell>
          <cell r="P8" t="str">
            <v>860068182</v>
          </cell>
          <cell r="Q8" t="str">
            <v xml:space="preserve">NACION  </v>
          </cell>
          <cell r="R8" t="str">
            <v xml:space="preserve">                    </v>
          </cell>
          <cell r="S8">
            <v>39653</v>
          </cell>
          <cell r="T8">
            <v>45497</v>
          </cell>
          <cell r="U8">
            <v>1000000000</v>
          </cell>
          <cell r="V8">
            <v>1000000000</v>
          </cell>
          <cell r="W8" t="str">
            <v>10</v>
          </cell>
          <cell r="Y8" t="str">
            <v xml:space="preserve">COP TF nominal, Base 365, Cupon AV      </v>
          </cell>
          <cell r="Z8" t="str">
            <v>I</v>
          </cell>
          <cell r="AA8" t="str">
            <v>A?o Vencido</v>
          </cell>
          <cell r="AB8" t="str">
            <v>COP</v>
          </cell>
          <cell r="AC8" t="str">
            <v>COP</v>
          </cell>
          <cell r="AD8" t="str">
            <v>DCV</v>
          </cell>
          <cell r="AE8">
            <v>40924</v>
          </cell>
          <cell r="AF8">
            <v>40924</v>
          </cell>
          <cell r="AG8">
            <v>1257199000</v>
          </cell>
          <cell r="AH8">
            <v>1</v>
          </cell>
          <cell r="AI8">
            <v>1257199000</v>
          </cell>
          <cell r="AJ8">
            <v>125.71990000000001</v>
          </cell>
          <cell r="AK8">
            <v>7.3750640000000001</v>
          </cell>
          <cell r="AL8">
            <v>7.3751000000000007</v>
          </cell>
          <cell r="AM8">
            <v>1171430000</v>
          </cell>
          <cell r="AN8">
            <v>1171430000</v>
          </cell>
          <cell r="AO8">
            <v>8.1554000000000002</v>
          </cell>
          <cell r="AP8">
            <v>1222436897.112</v>
          </cell>
          <cell r="AQ8">
            <v>1163910000</v>
          </cell>
          <cell r="AR8">
            <v>1163910000</v>
          </cell>
          <cell r="AS8">
            <v>8.2788000000000004</v>
          </cell>
          <cell r="AT8">
            <v>1222675211.793</v>
          </cell>
          <cell r="AU8">
            <v>7.3742271370000001</v>
          </cell>
          <cell r="AV8">
            <v>7.3742271370000001</v>
          </cell>
          <cell r="AW8">
            <v>238314.68099999428</v>
          </cell>
          <cell r="AX8">
            <v>116.39100000000001</v>
          </cell>
          <cell r="AY8">
            <v>0</v>
          </cell>
          <cell r="AZ8">
            <v>-58765211.792999998</v>
          </cell>
          <cell r="BA8" t="str">
            <v>Precio</v>
          </cell>
          <cell r="BB8" t="str">
            <v>COP CEC</v>
          </cell>
          <cell r="BC8">
            <v>-5.5900000000000005E-2</v>
          </cell>
          <cell r="BD8">
            <v>100</v>
          </cell>
          <cell r="BE8">
            <v>0</v>
          </cell>
          <cell r="BF8">
            <v>0</v>
          </cell>
          <cell r="BG8">
            <v>0</v>
          </cell>
          <cell r="BH8">
            <v>3054</v>
          </cell>
          <cell r="BI8">
            <v>5.8355000000000006</v>
          </cell>
          <cell r="BJ8">
            <v>5.3893000000000004</v>
          </cell>
          <cell r="BK8" t="str">
            <v>MGR_TRADE0</v>
          </cell>
          <cell r="BL8" t="str">
            <v>USUARIO GENERICO "NATALY AGUDELO"</v>
          </cell>
          <cell r="BM8">
            <v>42443</v>
          </cell>
          <cell r="BN8" t="str">
            <v>MIGRACION</v>
          </cell>
          <cell r="BO8" t="str">
            <v xml:space="preserve">                              </v>
          </cell>
          <cell r="BP8" t="str">
            <v>2</v>
          </cell>
          <cell r="BQ8" t="str">
            <v xml:space="preserve">          </v>
          </cell>
          <cell r="BR8">
            <v>5</v>
          </cell>
          <cell r="BS8" t="str">
            <v xml:space="preserve">LIN NL/365 RD6 </v>
          </cell>
          <cell r="BT8">
            <v>1</v>
          </cell>
          <cell r="BU8" t="str">
            <v xml:space="preserve">MTM </v>
          </cell>
          <cell r="BV8" t="str">
            <v>1304010001</v>
          </cell>
          <cell r="BW8" t="str">
            <v xml:space="preserve"> </v>
          </cell>
          <cell r="BX8">
            <v>63836000</v>
          </cell>
          <cell r="BY8">
            <v>1104361590.3696599</v>
          </cell>
          <cell r="BZ8">
            <v>-7520000</v>
          </cell>
          <cell r="CA8" t="str">
            <v xml:space="preserve">LIN NL/365 RD6 </v>
          </cell>
          <cell r="CB8" t="str">
            <v xml:space="preserve">TES COP                                                     </v>
          </cell>
          <cell r="CC8" t="str">
            <v>CO</v>
          </cell>
          <cell r="CD8" t="str">
            <v>Gravados ML</v>
          </cell>
          <cell r="CE8">
            <v>1000000000</v>
          </cell>
          <cell r="CF8">
            <v>1171430000</v>
          </cell>
          <cell r="CG8">
            <v>1171430000</v>
          </cell>
          <cell r="CH8">
            <v>1163910000</v>
          </cell>
          <cell r="CI8">
            <v>1163910000</v>
          </cell>
          <cell r="CJ8">
            <v>1222436897.112</v>
          </cell>
          <cell r="CK8">
            <v>1222675211.793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 t="str">
            <v>7130401001</v>
          </cell>
          <cell r="CV8">
            <v>306711000</v>
          </cell>
          <cell r="CW8">
            <v>-7520000</v>
          </cell>
          <cell r="CX8">
            <v>306711000</v>
          </cell>
          <cell r="CY8">
            <v>314231000</v>
          </cell>
          <cell r="CZ8">
            <v>-7520000</v>
          </cell>
          <cell r="DA8">
            <v>1</v>
          </cell>
          <cell r="DB8">
            <v>1</v>
          </cell>
          <cell r="DC8">
            <v>1</v>
          </cell>
          <cell r="DD8">
            <v>1817096</v>
          </cell>
          <cell r="DE8">
            <v>7.3750640000000001</v>
          </cell>
          <cell r="DF8">
            <v>8.2788000000000004</v>
          </cell>
          <cell r="DH8" t="str">
            <v xml:space="preserve">AV </v>
          </cell>
          <cell r="DI8">
            <v>116.39100000000001</v>
          </cell>
          <cell r="DJ8" t="e">
            <v>#N/A</v>
          </cell>
          <cell r="DK8">
            <v>1163910000</v>
          </cell>
          <cell r="DL8" t="str">
            <v>TASA FIJA</v>
          </cell>
        </row>
        <row r="9">
          <cell r="A9">
            <v>1817111</v>
          </cell>
          <cell r="B9" t="str">
            <v xml:space="preserve">NEGOCIABLES    </v>
          </cell>
          <cell r="C9" t="str">
            <v>B</v>
          </cell>
          <cell r="D9" t="str">
            <v xml:space="preserve">FI SPOT              </v>
          </cell>
          <cell r="E9" t="str">
            <v>RTFIDBEN11</v>
          </cell>
          <cell r="F9" t="str">
            <v>BDI_RF-NEG_FBRT</v>
          </cell>
          <cell r="G9">
            <v>0</v>
          </cell>
          <cell r="H9">
            <v>4599350</v>
          </cell>
          <cell r="I9">
            <v>2590651</v>
          </cell>
          <cell r="J9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9" t="str">
            <v xml:space="preserve">899999090                             </v>
          </cell>
          <cell r="L9" t="str">
            <v xml:space="preserve">TES COP  10%  24/7/24              </v>
          </cell>
          <cell r="M9" t="str">
            <v xml:space="preserve">TFIT16240724   </v>
          </cell>
          <cell r="N9" t="str">
            <v xml:space="preserve">COL17CT02385   </v>
          </cell>
          <cell r="O9" t="str">
            <v>ADMINISTRADORA DE FONDOS DE PENSIONES Y CESANTIA PROTECCION</v>
          </cell>
          <cell r="P9" t="str">
            <v>800138188</v>
          </cell>
          <cell r="Q9" t="str">
            <v xml:space="preserve">NACION  </v>
          </cell>
          <cell r="R9" t="str">
            <v xml:space="preserve">                    </v>
          </cell>
          <cell r="S9">
            <v>39653</v>
          </cell>
          <cell r="T9">
            <v>45497</v>
          </cell>
          <cell r="U9">
            <v>3500000000</v>
          </cell>
          <cell r="V9">
            <v>3500000000</v>
          </cell>
          <cell r="W9" t="str">
            <v>10</v>
          </cell>
          <cell r="Y9" t="str">
            <v xml:space="preserve">COP TF nominal, Base 365, Cupon AV      </v>
          </cell>
          <cell r="Z9" t="str">
            <v>I</v>
          </cell>
          <cell r="AA9" t="str">
            <v>A?o Vencido</v>
          </cell>
          <cell r="AB9" t="str">
            <v>COP</v>
          </cell>
          <cell r="AC9" t="str">
            <v>COP</v>
          </cell>
          <cell r="AD9" t="str">
            <v>DCV</v>
          </cell>
          <cell r="AE9">
            <v>40924</v>
          </cell>
          <cell r="AF9">
            <v>40924</v>
          </cell>
          <cell r="AG9">
            <v>4402716500</v>
          </cell>
          <cell r="AH9">
            <v>1</v>
          </cell>
          <cell r="AI9">
            <v>4402716500</v>
          </cell>
          <cell r="AJ9">
            <v>125.79190000000001</v>
          </cell>
          <cell r="AK9">
            <v>7.3671979999999992</v>
          </cell>
          <cell r="AL9">
            <v>7.3672000000000004</v>
          </cell>
          <cell r="AM9">
            <v>4100005000</v>
          </cell>
          <cell r="AN9">
            <v>4100005000</v>
          </cell>
          <cell r="AO9">
            <v>8.1554000000000002</v>
          </cell>
          <cell r="AP9">
            <v>4280383011.3134999</v>
          </cell>
          <cell r="AQ9">
            <v>4073685000</v>
          </cell>
          <cell r="AR9">
            <v>4073685000</v>
          </cell>
          <cell r="AS9">
            <v>8.2788000000000004</v>
          </cell>
          <cell r="AT9">
            <v>4281216614.4545002</v>
          </cell>
          <cell r="AU9">
            <v>7.3663578452000005</v>
          </cell>
          <cell r="AV9">
            <v>7.3663578452000005</v>
          </cell>
          <cell r="AW9">
            <v>833603.14100027084</v>
          </cell>
          <cell r="AX9">
            <v>116.39100000000001</v>
          </cell>
          <cell r="AY9">
            <v>0</v>
          </cell>
          <cell r="AZ9">
            <v>-207531614.45449999</v>
          </cell>
          <cell r="BA9" t="str">
            <v>Precio</v>
          </cell>
          <cell r="BB9" t="str">
            <v>COP CEC</v>
          </cell>
          <cell r="BC9">
            <v>-5.5900000000000005E-2</v>
          </cell>
          <cell r="BD9">
            <v>100</v>
          </cell>
          <cell r="BE9">
            <v>0</v>
          </cell>
          <cell r="BF9">
            <v>0</v>
          </cell>
          <cell r="BG9">
            <v>0</v>
          </cell>
          <cell r="BH9">
            <v>3054</v>
          </cell>
          <cell r="BI9">
            <v>5.8355000000000006</v>
          </cell>
          <cell r="BJ9">
            <v>5.3893000000000004</v>
          </cell>
          <cell r="BK9" t="str">
            <v>MGR_TRADE0</v>
          </cell>
          <cell r="BL9" t="str">
            <v>USUARIO GENERICO "NATALY AGUDELO"</v>
          </cell>
          <cell r="BM9">
            <v>42443</v>
          </cell>
          <cell r="BN9" t="str">
            <v>MIGRACION</v>
          </cell>
          <cell r="BO9" t="str">
            <v xml:space="preserve">                              </v>
          </cell>
          <cell r="BP9" t="str">
            <v>2</v>
          </cell>
          <cell r="BQ9" t="str">
            <v xml:space="preserve">          </v>
          </cell>
          <cell r="BR9">
            <v>5</v>
          </cell>
          <cell r="BS9" t="str">
            <v xml:space="preserve">LIN NL/365 RD6 </v>
          </cell>
          <cell r="BT9">
            <v>1</v>
          </cell>
          <cell r="BU9" t="str">
            <v xml:space="preserve">MTM </v>
          </cell>
          <cell r="BV9" t="str">
            <v>1304010001</v>
          </cell>
          <cell r="BW9" t="str">
            <v xml:space="preserve"> </v>
          </cell>
          <cell r="BX9">
            <v>223426000</v>
          </cell>
          <cell r="BY9">
            <v>3862262041.9116597</v>
          </cell>
          <cell r="BZ9">
            <v>-26320000</v>
          </cell>
          <cell r="CA9" t="str">
            <v xml:space="preserve">LIN NL/365 RD6 </v>
          </cell>
          <cell r="CB9" t="str">
            <v xml:space="preserve">TES COP                                                     </v>
          </cell>
          <cell r="CC9" t="str">
            <v>CO</v>
          </cell>
          <cell r="CD9" t="str">
            <v>Gravados ML</v>
          </cell>
          <cell r="CE9">
            <v>3500000000</v>
          </cell>
          <cell r="CF9">
            <v>4100005000</v>
          </cell>
          <cell r="CG9">
            <v>4100005000</v>
          </cell>
          <cell r="CH9">
            <v>4073685000</v>
          </cell>
          <cell r="CI9">
            <v>4073685000</v>
          </cell>
          <cell r="CJ9">
            <v>4280383011.3134999</v>
          </cell>
          <cell r="CK9">
            <v>4281216614.4545002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 t="str">
            <v>7130401001</v>
          </cell>
          <cell r="CV9">
            <v>1070968500</v>
          </cell>
          <cell r="CW9">
            <v>-26320000</v>
          </cell>
          <cell r="CX9">
            <v>1070968500</v>
          </cell>
          <cell r="CY9">
            <v>1097288500</v>
          </cell>
          <cell r="CZ9">
            <v>-26320000</v>
          </cell>
          <cell r="DA9">
            <v>1</v>
          </cell>
          <cell r="DB9">
            <v>1</v>
          </cell>
          <cell r="DC9">
            <v>1</v>
          </cell>
          <cell r="DD9">
            <v>1817111</v>
          </cell>
          <cell r="DE9">
            <v>7.3671979999999992</v>
          </cell>
          <cell r="DF9">
            <v>8.2788000000000004</v>
          </cell>
          <cell r="DH9" t="str">
            <v xml:space="preserve">AV </v>
          </cell>
          <cell r="DI9">
            <v>116.39100000000001</v>
          </cell>
          <cell r="DJ9" t="e">
            <v>#N/A</v>
          </cell>
          <cell r="DK9">
            <v>4073685000</v>
          </cell>
          <cell r="DL9" t="str">
            <v>TASA FIJA</v>
          </cell>
        </row>
        <row r="10">
          <cell r="A10">
            <v>1817172</v>
          </cell>
          <cell r="B10" t="str">
            <v xml:space="preserve">NEGOCIABLES    </v>
          </cell>
          <cell r="C10" t="str">
            <v>B</v>
          </cell>
          <cell r="D10" t="str">
            <v xml:space="preserve">FI SPOT              </v>
          </cell>
          <cell r="E10" t="str">
            <v>RTFIDBEN11</v>
          </cell>
          <cell r="F10" t="str">
            <v>BDI_RF-NEG_FBRT</v>
          </cell>
          <cell r="G10">
            <v>0</v>
          </cell>
          <cell r="H10">
            <v>4694449</v>
          </cell>
          <cell r="I10">
            <v>2590712</v>
          </cell>
          <cell r="J10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10" t="str">
            <v xml:space="preserve">899999090                             </v>
          </cell>
          <cell r="L10" t="str">
            <v xml:space="preserve">TES COP 7.5%  26/8/26              </v>
          </cell>
          <cell r="M10" t="str">
            <v xml:space="preserve">TFIT15260826   </v>
          </cell>
          <cell r="N10" t="str">
            <v xml:space="preserve">COL17CT02625   </v>
          </cell>
          <cell r="O10" t="str">
            <v>FIDUCIARIA CAFETERA S A FIDUCAFE S A</v>
          </cell>
          <cell r="P10" t="str">
            <v>800144164</v>
          </cell>
          <cell r="Q10" t="str">
            <v xml:space="preserve">NACION  </v>
          </cell>
          <cell r="R10" t="str">
            <v xml:space="preserve">                    </v>
          </cell>
          <cell r="S10">
            <v>40781</v>
          </cell>
          <cell r="T10">
            <v>46260</v>
          </cell>
          <cell r="U10">
            <v>2000000000</v>
          </cell>
          <cell r="V10">
            <v>2000000000</v>
          </cell>
          <cell r="W10" t="str">
            <v>7.5</v>
          </cell>
          <cell r="Y10" t="str">
            <v xml:space="preserve">COP TF nominal, Base 365, Cupon AV      </v>
          </cell>
          <cell r="Z10" t="str">
            <v>I</v>
          </cell>
          <cell r="AA10" t="str">
            <v>A?o Vencido</v>
          </cell>
          <cell r="AB10" t="str">
            <v>COP</v>
          </cell>
          <cell r="AC10" t="str">
            <v>COP</v>
          </cell>
          <cell r="AD10" t="str">
            <v>DCV</v>
          </cell>
          <cell r="AE10">
            <v>40927</v>
          </cell>
          <cell r="AF10">
            <v>40927</v>
          </cell>
          <cell r="AG10">
            <v>2044840000</v>
          </cell>
          <cell r="AH10">
            <v>1</v>
          </cell>
          <cell r="AI10">
            <v>2044840000</v>
          </cell>
          <cell r="AJ10">
            <v>102.242</v>
          </cell>
          <cell r="AK10">
            <v>7.5800229999999997</v>
          </cell>
          <cell r="AL10">
            <v>7.58</v>
          </cell>
          <cell r="AM10">
            <v>1958160000</v>
          </cell>
          <cell r="AN10">
            <v>1958160000</v>
          </cell>
          <cell r="AO10">
            <v>8.4002999999999997</v>
          </cell>
          <cell r="AP10">
            <v>2069127850.8299999</v>
          </cell>
          <cell r="AQ10">
            <v>1940000000</v>
          </cell>
          <cell r="AR10">
            <v>1940000000</v>
          </cell>
          <cell r="AS10">
            <v>8.5441000000000003</v>
          </cell>
          <cell r="AT10">
            <v>2069542090.684</v>
          </cell>
          <cell r="AU10">
            <v>7.5801286932999998</v>
          </cell>
          <cell r="AV10">
            <v>7.5801286932999998</v>
          </cell>
          <cell r="AW10">
            <v>414239.85400009155</v>
          </cell>
          <cell r="AX10">
            <v>97</v>
          </cell>
          <cell r="AY10">
            <v>0</v>
          </cell>
          <cell r="AZ10">
            <v>-129542090.684</v>
          </cell>
          <cell r="BA10" t="str">
            <v>Precio</v>
          </cell>
          <cell r="BB10" t="str">
            <v>COP CEC</v>
          </cell>
          <cell r="BC10">
            <v>-3.3100000000000004E-2</v>
          </cell>
          <cell r="BD10">
            <v>100</v>
          </cell>
          <cell r="BE10">
            <v>0</v>
          </cell>
          <cell r="BF10">
            <v>0</v>
          </cell>
          <cell r="BG10">
            <v>0</v>
          </cell>
          <cell r="BH10">
            <v>3817</v>
          </cell>
          <cell r="BI10">
            <v>7.1851000000000003</v>
          </cell>
          <cell r="BJ10">
            <v>6.6195000000000004</v>
          </cell>
          <cell r="BK10" t="str">
            <v>MGR_TRADE0</v>
          </cell>
          <cell r="BL10" t="str">
            <v>USUARIO GENERICO "NATALY AGUDELO"</v>
          </cell>
          <cell r="BM10">
            <v>42443</v>
          </cell>
          <cell r="BN10" t="str">
            <v>MIGRACION</v>
          </cell>
          <cell r="BO10" t="str">
            <v xml:space="preserve">                              </v>
          </cell>
          <cell r="BP10" t="str">
            <v>2</v>
          </cell>
          <cell r="BQ10" t="str">
            <v xml:space="preserve">          </v>
          </cell>
          <cell r="BR10">
            <v>5</v>
          </cell>
          <cell r="BS10" t="str">
            <v xml:space="preserve">LIN NL/365 RD6 </v>
          </cell>
          <cell r="BT10">
            <v>1</v>
          </cell>
          <cell r="BU10" t="str">
            <v xml:space="preserve">MTM </v>
          </cell>
          <cell r="BV10" t="str">
            <v>1304010001</v>
          </cell>
          <cell r="BW10" t="str">
            <v xml:space="preserve"> </v>
          </cell>
          <cell r="BX10">
            <v>82192000</v>
          </cell>
          <cell r="BY10">
            <v>2159562899.8716302</v>
          </cell>
          <cell r="BZ10">
            <v>-18160000</v>
          </cell>
          <cell r="CA10" t="str">
            <v xml:space="preserve">LIN NL/365 RD6 </v>
          </cell>
          <cell r="CB10" t="str">
            <v xml:space="preserve">TES COP                                                     </v>
          </cell>
          <cell r="CC10" t="str">
            <v>CO</v>
          </cell>
          <cell r="CD10" t="str">
            <v>Gravados ML</v>
          </cell>
          <cell r="CE10">
            <v>2000000000</v>
          </cell>
          <cell r="CF10">
            <v>1958160000</v>
          </cell>
          <cell r="CG10">
            <v>1958160000</v>
          </cell>
          <cell r="CH10">
            <v>1940000000</v>
          </cell>
          <cell r="CI10">
            <v>1940000000</v>
          </cell>
          <cell r="CJ10">
            <v>2069127850.8299999</v>
          </cell>
          <cell r="CK10">
            <v>2069542090.684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 t="str">
            <v>7130401001</v>
          </cell>
          <cell r="CV10">
            <v>495160000</v>
          </cell>
          <cell r="CW10">
            <v>-18160000</v>
          </cell>
          <cell r="CX10">
            <v>495160000</v>
          </cell>
          <cell r="CY10">
            <v>513320000</v>
          </cell>
          <cell r="CZ10">
            <v>-18160000</v>
          </cell>
          <cell r="DA10">
            <v>1</v>
          </cell>
          <cell r="DB10">
            <v>1</v>
          </cell>
          <cell r="DC10">
            <v>1</v>
          </cell>
          <cell r="DD10">
            <v>1817172</v>
          </cell>
          <cell r="DE10">
            <v>7.5800229999999997</v>
          </cell>
          <cell r="DF10">
            <v>8.5441000000000003</v>
          </cell>
          <cell r="DH10" t="str">
            <v xml:space="preserve">AV </v>
          </cell>
          <cell r="DI10">
            <v>97</v>
          </cell>
          <cell r="DJ10" t="e">
            <v>#N/A</v>
          </cell>
          <cell r="DK10">
            <v>1940000000</v>
          </cell>
          <cell r="DL10" t="str">
            <v>TASA FIJA</v>
          </cell>
        </row>
        <row r="11">
          <cell r="A11">
            <v>1817176</v>
          </cell>
          <cell r="B11" t="str">
            <v xml:space="preserve">NEGOCIABLES    </v>
          </cell>
          <cell r="C11" t="str">
            <v>B</v>
          </cell>
          <cell r="D11" t="str">
            <v xml:space="preserve">FI SPOT              </v>
          </cell>
          <cell r="E11" t="str">
            <v>RTFIDBEN11</v>
          </cell>
          <cell r="F11" t="str">
            <v>BDI_RF-NEG_FBRT</v>
          </cell>
          <cell r="G11">
            <v>0</v>
          </cell>
          <cell r="H11">
            <v>4694476</v>
          </cell>
          <cell r="I11">
            <v>2590716</v>
          </cell>
          <cell r="J11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11" t="str">
            <v xml:space="preserve">899999090                             </v>
          </cell>
          <cell r="L11" t="str">
            <v xml:space="preserve">TES COP 7.5%  26/8/26              </v>
          </cell>
          <cell r="M11" t="str">
            <v xml:space="preserve">TFIT15260826   </v>
          </cell>
          <cell r="N11" t="str">
            <v xml:space="preserve">COL17CT02625   </v>
          </cell>
          <cell r="O11" t="str">
            <v>ACCIONES Y VALORES S A</v>
          </cell>
          <cell r="P11" t="str">
            <v>860071562</v>
          </cell>
          <cell r="Q11" t="str">
            <v xml:space="preserve">NACION  </v>
          </cell>
          <cell r="R11" t="str">
            <v xml:space="preserve">                    </v>
          </cell>
          <cell r="S11">
            <v>40781</v>
          </cell>
          <cell r="T11">
            <v>46260</v>
          </cell>
          <cell r="U11">
            <v>1000000000</v>
          </cell>
          <cell r="V11">
            <v>1000000000</v>
          </cell>
          <cell r="W11" t="str">
            <v>7.5</v>
          </cell>
          <cell r="Y11" t="str">
            <v xml:space="preserve">COP TF nominal, Base 365, Cupon AV      </v>
          </cell>
          <cell r="Z11" t="str">
            <v>I</v>
          </cell>
          <cell r="AA11" t="str">
            <v>A?o Vencido</v>
          </cell>
          <cell r="AB11" t="str">
            <v>COP</v>
          </cell>
          <cell r="AC11" t="str">
            <v>COP</v>
          </cell>
          <cell r="AD11" t="str">
            <v>DCV</v>
          </cell>
          <cell r="AE11">
            <v>40927</v>
          </cell>
          <cell r="AF11">
            <v>40927</v>
          </cell>
          <cell r="AG11">
            <v>1021990000</v>
          </cell>
          <cell r="AH11">
            <v>1</v>
          </cell>
          <cell r="AI11">
            <v>1021990000</v>
          </cell>
          <cell r="AJ11">
            <v>102.199</v>
          </cell>
          <cell r="AK11">
            <v>7.585013</v>
          </cell>
          <cell r="AL11">
            <v>7.585</v>
          </cell>
          <cell r="AM11">
            <v>979080000</v>
          </cell>
          <cell r="AN11">
            <v>979080000</v>
          </cell>
          <cell r="AO11">
            <v>8.4002999999999997</v>
          </cell>
          <cell r="AP11">
            <v>1034213158.938</v>
          </cell>
          <cell r="AQ11">
            <v>970000000</v>
          </cell>
          <cell r="AR11">
            <v>970000000</v>
          </cell>
          <cell r="AS11">
            <v>8.5441000000000003</v>
          </cell>
          <cell r="AT11">
            <v>1034420340.136</v>
          </cell>
          <cell r="AU11">
            <v>7.5851203455</v>
          </cell>
          <cell r="AV11">
            <v>7.5851203455</v>
          </cell>
          <cell r="AW11">
            <v>207181.19800007343</v>
          </cell>
          <cell r="AX11">
            <v>97</v>
          </cell>
          <cell r="AY11">
            <v>0</v>
          </cell>
          <cell r="AZ11">
            <v>-64420340.136</v>
          </cell>
          <cell r="BA11" t="str">
            <v>Precio</v>
          </cell>
          <cell r="BB11" t="str">
            <v>COP CEC</v>
          </cell>
          <cell r="BC11">
            <v>-3.3100000000000004E-2</v>
          </cell>
          <cell r="BD11">
            <v>100</v>
          </cell>
          <cell r="BE11">
            <v>0</v>
          </cell>
          <cell r="BF11">
            <v>0</v>
          </cell>
          <cell r="BG11">
            <v>0</v>
          </cell>
          <cell r="BH11">
            <v>3817</v>
          </cell>
          <cell r="BI11">
            <v>7.1851000000000003</v>
          </cell>
          <cell r="BJ11">
            <v>6.6195000000000004</v>
          </cell>
          <cell r="BK11" t="str">
            <v>MGR_TRADE0</v>
          </cell>
          <cell r="BL11" t="str">
            <v>USUARIO GENERICO "NATALY AGUDELO"</v>
          </cell>
          <cell r="BM11">
            <v>42443</v>
          </cell>
          <cell r="BN11" t="str">
            <v>MIGRACION</v>
          </cell>
          <cell r="BO11" t="str">
            <v xml:space="preserve">                              </v>
          </cell>
          <cell r="BP11" t="str">
            <v>2</v>
          </cell>
          <cell r="BQ11" t="str">
            <v xml:space="preserve">          </v>
          </cell>
          <cell r="BR11">
            <v>5</v>
          </cell>
          <cell r="BS11" t="str">
            <v xml:space="preserve">LIN NL/365 RD6 </v>
          </cell>
          <cell r="BT11">
            <v>1</v>
          </cell>
          <cell r="BU11" t="str">
            <v xml:space="preserve">MTM </v>
          </cell>
          <cell r="BV11" t="str">
            <v>1304010001</v>
          </cell>
          <cell r="BW11" t="str">
            <v xml:space="preserve"> </v>
          </cell>
          <cell r="BX11">
            <v>41096000</v>
          </cell>
          <cell r="BY11">
            <v>1080293760.7655301</v>
          </cell>
          <cell r="BZ11">
            <v>-9080000</v>
          </cell>
          <cell r="CA11" t="str">
            <v xml:space="preserve">LIN NL/365 RD6 </v>
          </cell>
          <cell r="CB11" t="str">
            <v xml:space="preserve">TES COP                                                     </v>
          </cell>
          <cell r="CC11" t="str">
            <v>CO</v>
          </cell>
          <cell r="CD11" t="str">
            <v>Gravados ML</v>
          </cell>
          <cell r="CE11">
            <v>1000000000</v>
          </cell>
          <cell r="CF11">
            <v>979080000</v>
          </cell>
          <cell r="CG11">
            <v>979080000</v>
          </cell>
          <cell r="CH11">
            <v>970000000</v>
          </cell>
          <cell r="CI11">
            <v>970000000</v>
          </cell>
          <cell r="CJ11">
            <v>1034213158.9380001</v>
          </cell>
          <cell r="CK11">
            <v>1034420340.136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 t="str">
            <v>7130401001</v>
          </cell>
          <cell r="CV11">
            <v>248010000</v>
          </cell>
          <cell r="CW11">
            <v>-9080000</v>
          </cell>
          <cell r="CX11">
            <v>248010000</v>
          </cell>
          <cell r="CY11">
            <v>257090000</v>
          </cell>
          <cell r="CZ11">
            <v>-9080000</v>
          </cell>
          <cell r="DA11">
            <v>1</v>
          </cell>
          <cell r="DB11">
            <v>1</v>
          </cell>
          <cell r="DC11">
            <v>1</v>
          </cell>
          <cell r="DD11">
            <v>1817176</v>
          </cell>
          <cell r="DE11">
            <v>7.585013</v>
          </cell>
          <cell r="DF11">
            <v>8.5441000000000003</v>
          </cell>
          <cell r="DH11" t="str">
            <v xml:space="preserve">AV </v>
          </cell>
          <cell r="DI11">
            <v>97</v>
          </cell>
          <cell r="DJ11" t="e">
            <v>#N/A</v>
          </cell>
          <cell r="DK11">
            <v>970000000</v>
          </cell>
          <cell r="DL11" t="str">
            <v>TASA FIJA</v>
          </cell>
        </row>
        <row r="12">
          <cell r="A12">
            <v>1817179</v>
          </cell>
          <cell r="B12" t="str">
            <v xml:space="preserve">NEGOCIABLES    </v>
          </cell>
          <cell r="C12" t="str">
            <v>B</v>
          </cell>
          <cell r="D12" t="str">
            <v xml:space="preserve">FI SPOT              </v>
          </cell>
          <cell r="E12" t="str">
            <v>RTFIDBEN11</v>
          </cell>
          <cell r="F12" t="str">
            <v>BDI_RF-NEG_FBRT</v>
          </cell>
          <cell r="G12">
            <v>0</v>
          </cell>
          <cell r="H12">
            <v>4694466</v>
          </cell>
          <cell r="I12">
            <v>2590719</v>
          </cell>
          <cell r="J12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12" t="str">
            <v xml:space="preserve">899999090                             </v>
          </cell>
          <cell r="L12" t="str">
            <v xml:space="preserve">TES COP 7.5%  26/8/26              </v>
          </cell>
          <cell r="M12" t="str">
            <v xml:space="preserve">TFIT15260826   </v>
          </cell>
          <cell r="N12" t="str">
            <v xml:space="preserve">COL17CT02625   </v>
          </cell>
          <cell r="O12" t="str">
            <v>DAVIVIENDA</v>
          </cell>
          <cell r="P12" t="str">
            <v>860034313</v>
          </cell>
          <cell r="Q12" t="str">
            <v xml:space="preserve">NACION  </v>
          </cell>
          <cell r="R12" t="str">
            <v xml:space="preserve">                    </v>
          </cell>
          <cell r="S12">
            <v>40781</v>
          </cell>
          <cell r="T12">
            <v>46260</v>
          </cell>
          <cell r="U12">
            <v>5000000000</v>
          </cell>
          <cell r="V12">
            <v>5000000000</v>
          </cell>
          <cell r="W12" t="str">
            <v>7.5</v>
          </cell>
          <cell r="Y12" t="str">
            <v xml:space="preserve">COP TF nominal, Base 365, Cupon AV      </v>
          </cell>
          <cell r="Z12" t="str">
            <v>I</v>
          </cell>
          <cell r="AA12" t="str">
            <v>A?o Vencido</v>
          </cell>
          <cell r="AB12" t="str">
            <v>COP</v>
          </cell>
          <cell r="AC12" t="str">
            <v>COP</v>
          </cell>
          <cell r="AD12" t="str">
            <v>DCV</v>
          </cell>
          <cell r="AE12">
            <v>40927</v>
          </cell>
          <cell r="AF12">
            <v>40927</v>
          </cell>
          <cell r="AG12">
            <v>5107800000</v>
          </cell>
          <cell r="AH12">
            <v>1</v>
          </cell>
          <cell r="AI12">
            <v>5107800000</v>
          </cell>
          <cell r="AJ12">
            <v>102.15600000000001</v>
          </cell>
          <cell r="AK12">
            <v>7.5900069999999999</v>
          </cell>
          <cell r="AL12">
            <v>7.59</v>
          </cell>
          <cell r="AM12">
            <v>4895400000</v>
          </cell>
          <cell r="AN12">
            <v>4895400000</v>
          </cell>
          <cell r="AO12">
            <v>8.4002999999999997</v>
          </cell>
          <cell r="AP12">
            <v>5169311382.8850098</v>
          </cell>
          <cell r="AQ12">
            <v>4850000000</v>
          </cell>
          <cell r="AR12">
            <v>4850000000</v>
          </cell>
          <cell r="AS12">
            <v>8.5441000000000003</v>
          </cell>
          <cell r="AT12">
            <v>5170347595.1600103</v>
          </cell>
          <cell r="AU12">
            <v>7.5901159989</v>
          </cell>
          <cell r="AV12">
            <v>7.5901159989</v>
          </cell>
          <cell r="AW12">
            <v>1036212.2750005722</v>
          </cell>
          <cell r="AX12">
            <v>97</v>
          </cell>
          <cell r="AY12">
            <v>0</v>
          </cell>
          <cell r="AZ12">
            <v>-320347595.16000998</v>
          </cell>
          <cell r="BA12" t="str">
            <v>Precio</v>
          </cell>
          <cell r="BB12" t="str">
            <v>COP CEC</v>
          </cell>
          <cell r="BC12">
            <v>-3.3100000000000004E-2</v>
          </cell>
          <cell r="BD12">
            <v>100</v>
          </cell>
          <cell r="BE12">
            <v>0</v>
          </cell>
          <cell r="BF12">
            <v>0</v>
          </cell>
          <cell r="BG12">
            <v>0</v>
          </cell>
          <cell r="BH12">
            <v>3817</v>
          </cell>
          <cell r="BI12">
            <v>7.1851000000000003</v>
          </cell>
          <cell r="BJ12">
            <v>6.6195000000000004</v>
          </cell>
          <cell r="BK12" t="str">
            <v>MGR_TRADE0</v>
          </cell>
          <cell r="BL12" t="str">
            <v>USUARIO GENERICO "NATALY AGUDELO"</v>
          </cell>
          <cell r="BM12">
            <v>42443</v>
          </cell>
          <cell r="BN12" t="str">
            <v>MIGRACION</v>
          </cell>
          <cell r="BO12" t="str">
            <v xml:space="preserve">                              </v>
          </cell>
          <cell r="BP12" t="str">
            <v>2</v>
          </cell>
          <cell r="BQ12" t="str">
            <v xml:space="preserve">          </v>
          </cell>
          <cell r="BR12">
            <v>5</v>
          </cell>
          <cell r="BS12" t="str">
            <v xml:space="preserve">LIN NL/365 RD6 </v>
          </cell>
          <cell r="BT12">
            <v>1</v>
          </cell>
          <cell r="BU12" t="str">
            <v xml:space="preserve">MTM </v>
          </cell>
          <cell r="BV12" t="str">
            <v>1304010001</v>
          </cell>
          <cell r="BW12" t="str">
            <v xml:space="preserve"> </v>
          </cell>
          <cell r="BX12">
            <v>205480000</v>
          </cell>
          <cell r="BY12">
            <v>5404030357.9762402</v>
          </cell>
          <cell r="BZ12">
            <v>-45400000</v>
          </cell>
          <cell r="CA12" t="str">
            <v xml:space="preserve">LIN NL/365 RD6 </v>
          </cell>
          <cell r="CB12" t="str">
            <v xml:space="preserve">TES COP                                                     </v>
          </cell>
          <cell r="CC12" t="str">
            <v>CO</v>
          </cell>
          <cell r="CD12" t="str">
            <v>Gravados ML</v>
          </cell>
          <cell r="CE12">
            <v>5000000000</v>
          </cell>
          <cell r="CF12">
            <v>4895400000</v>
          </cell>
          <cell r="CG12">
            <v>4895400000</v>
          </cell>
          <cell r="CH12">
            <v>4850000000</v>
          </cell>
          <cell r="CI12">
            <v>4850000000</v>
          </cell>
          <cell r="CJ12">
            <v>5169311382.8850098</v>
          </cell>
          <cell r="CK12">
            <v>5170347595.1600103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 t="str">
            <v>7130401001</v>
          </cell>
          <cell r="CV12">
            <v>1242200000</v>
          </cell>
          <cell r="CW12">
            <v>-45400000</v>
          </cell>
          <cell r="CX12">
            <v>1242200000</v>
          </cell>
          <cell r="CY12">
            <v>1287600000</v>
          </cell>
          <cell r="CZ12">
            <v>-45400000</v>
          </cell>
          <cell r="DA12">
            <v>1</v>
          </cell>
          <cell r="DB12">
            <v>1</v>
          </cell>
          <cell r="DC12">
            <v>1</v>
          </cell>
          <cell r="DD12">
            <v>1817179</v>
          </cell>
          <cell r="DE12">
            <v>7.5900069999999999</v>
          </cell>
          <cell r="DF12">
            <v>8.5441000000000003</v>
          </cell>
          <cell r="DH12" t="str">
            <v xml:space="preserve">AV </v>
          </cell>
          <cell r="DI12">
            <v>97</v>
          </cell>
          <cell r="DJ12" t="e">
            <v>#N/A</v>
          </cell>
          <cell r="DK12">
            <v>4850000000</v>
          </cell>
          <cell r="DL12" t="str">
            <v>TASA FIJA</v>
          </cell>
        </row>
        <row r="13">
          <cell r="A13">
            <v>1817181</v>
          </cell>
          <cell r="B13" t="str">
            <v xml:space="preserve">NEGOCIABLES    </v>
          </cell>
          <cell r="C13" t="str">
            <v>B</v>
          </cell>
          <cell r="D13" t="str">
            <v xml:space="preserve">FI SPOT              </v>
          </cell>
          <cell r="E13" t="str">
            <v>RTFIDBEN11</v>
          </cell>
          <cell r="F13" t="str">
            <v>BDI_RF-NEG_FBRT</v>
          </cell>
          <cell r="G13">
            <v>0</v>
          </cell>
          <cell r="H13">
            <v>4694465</v>
          </cell>
          <cell r="I13">
            <v>2590721</v>
          </cell>
          <cell r="J13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13" t="str">
            <v xml:space="preserve">899999090                             </v>
          </cell>
          <cell r="L13" t="str">
            <v xml:space="preserve">TES COP 7.5%  26/8/26              </v>
          </cell>
          <cell r="M13" t="str">
            <v xml:space="preserve">TFIT15260826   </v>
          </cell>
          <cell r="N13" t="str">
            <v xml:space="preserve">COL17CT02625   </v>
          </cell>
          <cell r="O13" t="str">
            <v>CREDICORP CAPITAL COLOMBIA SA</v>
          </cell>
          <cell r="P13" t="str">
            <v>860068182</v>
          </cell>
          <cell r="Q13" t="str">
            <v xml:space="preserve">NACION  </v>
          </cell>
          <cell r="R13" t="str">
            <v xml:space="preserve">                    </v>
          </cell>
          <cell r="S13">
            <v>40781</v>
          </cell>
          <cell r="T13">
            <v>46260</v>
          </cell>
          <cell r="U13">
            <v>1000000000</v>
          </cell>
          <cell r="V13">
            <v>1000000000</v>
          </cell>
          <cell r="W13" t="str">
            <v>7.5</v>
          </cell>
          <cell r="Y13" t="str">
            <v xml:space="preserve">COP TF nominal, Base 365, Cupon AV      </v>
          </cell>
          <cell r="Z13" t="str">
            <v>I</v>
          </cell>
          <cell r="AA13" t="str">
            <v>A?o Vencido</v>
          </cell>
          <cell r="AB13" t="str">
            <v>COP</v>
          </cell>
          <cell r="AC13" t="str">
            <v>COP</v>
          </cell>
          <cell r="AD13" t="str">
            <v>DCV</v>
          </cell>
          <cell r="AE13">
            <v>40927</v>
          </cell>
          <cell r="AF13">
            <v>40927</v>
          </cell>
          <cell r="AG13">
            <v>1021130000</v>
          </cell>
          <cell r="AH13">
            <v>1</v>
          </cell>
          <cell r="AI13">
            <v>1021130000</v>
          </cell>
          <cell r="AJ13">
            <v>102.113</v>
          </cell>
          <cell r="AK13">
            <v>7.5950029999999993</v>
          </cell>
          <cell r="AL13">
            <v>7.5950000000000006</v>
          </cell>
          <cell r="AM13">
            <v>979080000</v>
          </cell>
          <cell r="AN13">
            <v>979080000</v>
          </cell>
          <cell r="AO13">
            <v>8.4002999999999997</v>
          </cell>
          <cell r="AP13">
            <v>1033511419.0700001</v>
          </cell>
          <cell r="AQ13">
            <v>970000000</v>
          </cell>
          <cell r="AR13">
            <v>970000000</v>
          </cell>
          <cell r="AS13">
            <v>8.5441000000000003</v>
          </cell>
          <cell r="AT13">
            <v>1033718722.744</v>
          </cell>
          <cell r="AU13">
            <v>7.5951136527000003</v>
          </cell>
          <cell r="AV13">
            <v>7.5951136527000003</v>
          </cell>
          <cell r="AW13">
            <v>207303.67399990559</v>
          </cell>
          <cell r="AX13">
            <v>97</v>
          </cell>
          <cell r="AY13">
            <v>0</v>
          </cell>
          <cell r="AZ13">
            <v>-63718722.744000003</v>
          </cell>
          <cell r="BA13" t="str">
            <v>Precio</v>
          </cell>
          <cell r="BB13" t="str">
            <v>COP CEC</v>
          </cell>
          <cell r="BC13">
            <v>-3.3100000000000004E-2</v>
          </cell>
          <cell r="BD13">
            <v>100</v>
          </cell>
          <cell r="BE13">
            <v>0</v>
          </cell>
          <cell r="BF13">
            <v>0</v>
          </cell>
          <cell r="BG13">
            <v>0</v>
          </cell>
          <cell r="BH13">
            <v>3817</v>
          </cell>
          <cell r="BI13">
            <v>7.1851000000000003</v>
          </cell>
          <cell r="BJ13">
            <v>6.6195000000000004</v>
          </cell>
          <cell r="BK13" t="str">
            <v>MGR_TRADE0</v>
          </cell>
          <cell r="BL13" t="str">
            <v>USUARIO GENERICO "NATALY AGUDELO"</v>
          </cell>
          <cell r="BM13">
            <v>42443</v>
          </cell>
          <cell r="BN13" t="str">
            <v>MIGRACION</v>
          </cell>
          <cell r="BO13" t="str">
            <v xml:space="preserve">                              </v>
          </cell>
          <cell r="BP13" t="str">
            <v>2</v>
          </cell>
          <cell r="BQ13" t="str">
            <v xml:space="preserve">          </v>
          </cell>
          <cell r="BR13">
            <v>6</v>
          </cell>
          <cell r="BS13" t="str">
            <v xml:space="preserve">LIN NL/365 RD6 </v>
          </cell>
          <cell r="BT13">
            <v>1</v>
          </cell>
          <cell r="BU13" t="str">
            <v xml:space="preserve">MTM </v>
          </cell>
          <cell r="BV13" t="str">
            <v>1304010001</v>
          </cell>
          <cell r="BW13" t="str">
            <v xml:space="preserve"> </v>
          </cell>
          <cell r="BX13">
            <v>41096000</v>
          </cell>
          <cell r="BY13">
            <v>6003399129.0878296</v>
          </cell>
          <cell r="BZ13">
            <v>-9080000</v>
          </cell>
          <cell r="CA13" t="str">
            <v xml:space="preserve">LIN NL/365 RD6 </v>
          </cell>
          <cell r="CB13" t="str">
            <v xml:space="preserve">TES COP                                                     </v>
          </cell>
          <cell r="CC13" t="str">
            <v>CO</v>
          </cell>
          <cell r="CD13" t="str">
            <v>Gravados ML</v>
          </cell>
          <cell r="CE13">
            <v>1000000000</v>
          </cell>
          <cell r="CF13">
            <v>979080000</v>
          </cell>
          <cell r="CG13">
            <v>979080000</v>
          </cell>
          <cell r="CH13">
            <v>970000000</v>
          </cell>
          <cell r="CI13">
            <v>970000000</v>
          </cell>
          <cell r="CJ13">
            <v>1033511419.0700001</v>
          </cell>
          <cell r="CK13">
            <v>1033718722.744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 t="str">
            <v>7130401001</v>
          </cell>
          <cell r="CV13">
            <v>-4008715000</v>
          </cell>
          <cell r="CW13">
            <v>-9080000</v>
          </cell>
          <cell r="CX13">
            <v>-4008715000</v>
          </cell>
          <cell r="CY13">
            <v>-3999635000</v>
          </cell>
          <cell r="CZ13">
            <v>-9080000</v>
          </cell>
          <cell r="DA13">
            <v>1</v>
          </cell>
          <cell r="DB13">
            <v>1</v>
          </cell>
          <cell r="DC13">
            <v>1</v>
          </cell>
          <cell r="DD13">
            <v>1817181</v>
          </cell>
          <cell r="DE13">
            <v>7.5950029999999993</v>
          </cell>
          <cell r="DF13">
            <v>8.5441000000000003</v>
          </cell>
          <cell r="DH13" t="str">
            <v xml:space="preserve">AV </v>
          </cell>
          <cell r="DI13">
            <v>97</v>
          </cell>
          <cell r="DJ13" t="e">
            <v>#N/A</v>
          </cell>
          <cell r="DK13">
            <v>970000000</v>
          </cell>
          <cell r="DL13" t="str">
            <v>TASA FIJA</v>
          </cell>
        </row>
        <row r="14">
          <cell r="A14">
            <v>1817184</v>
          </cell>
          <cell r="B14" t="str">
            <v xml:space="preserve">NEGOCIABLES    </v>
          </cell>
          <cell r="C14" t="str">
            <v>B</v>
          </cell>
          <cell r="D14" t="str">
            <v xml:space="preserve">FI SPOT              </v>
          </cell>
          <cell r="E14" t="str">
            <v>RTFIDBEN11</v>
          </cell>
          <cell r="F14" t="str">
            <v>BDI_RF-NEG_FBRT</v>
          </cell>
          <cell r="G14">
            <v>0</v>
          </cell>
          <cell r="H14">
            <v>4694508</v>
          </cell>
          <cell r="I14">
            <v>2590724</v>
          </cell>
          <cell r="J14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14" t="str">
            <v xml:space="preserve">899999090                             </v>
          </cell>
          <cell r="L14" t="str">
            <v xml:space="preserve">TES COP 7.5%  26/8/26              </v>
          </cell>
          <cell r="M14" t="str">
            <v xml:space="preserve">TFIT15260826   </v>
          </cell>
          <cell r="N14" t="str">
            <v xml:space="preserve">COL17CT02625   </v>
          </cell>
          <cell r="O14" t="str">
            <v>BANCO DE BOGOTA SA</v>
          </cell>
          <cell r="P14" t="str">
            <v>860002964</v>
          </cell>
          <cell r="Q14" t="str">
            <v xml:space="preserve">NACION  </v>
          </cell>
          <cell r="R14" t="str">
            <v xml:space="preserve">                    </v>
          </cell>
          <cell r="S14">
            <v>40781</v>
          </cell>
          <cell r="T14">
            <v>46260</v>
          </cell>
          <cell r="U14">
            <v>5000000000</v>
          </cell>
          <cell r="V14">
            <v>5000000000</v>
          </cell>
          <cell r="W14" t="str">
            <v>7.5</v>
          </cell>
          <cell r="Y14" t="str">
            <v xml:space="preserve">COP TF nominal, Base 365, Cupon AV      </v>
          </cell>
          <cell r="Z14" t="str">
            <v>I</v>
          </cell>
          <cell r="AA14" t="str">
            <v>A?o Vencido</v>
          </cell>
          <cell r="AB14" t="str">
            <v>COP</v>
          </cell>
          <cell r="AC14" t="str">
            <v>COP</v>
          </cell>
          <cell r="AD14" t="str">
            <v>DCV</v>
          </cell>
          <cell r="AE14">
            <v>40927</v>
          </cell>
          <cell r="AF14">
            <v>40927</v>
          </cell>
          <cell r="AG14">
            <v>5109950000</v>
          </cell>
          <cell r="AH14">
            <v>1</v>
          </cell>
          <cell r="AI14">
            <v>5109950000</v>
          </cell>
          <cell r="AJ14">
            <v>102.199</v>
          </cell>
          <cell r="AK14">
            <v>7.585013</v>
          </cell>
          <cell r="AL14">
            <v>7.585</v>
          </cell>
          <cell r="AM14">
            <v>4895400000</v>
          </cell>
          <cell r="AN14">
            <v>4895400000</v>
          </cell>
          <cell r="AO14">
            <v>8.4002999999999997</v>
          </cell>
          <cell r="AP14">
            <v>5171065794.6900101</v>
          </cell>
          <cell r="AQ14">
            <v>4850000000</v>
          </cell>
          <cell r="AR14">
            <v>4850000000</v>
          </cell>
          <cell r="AS14">
            <v>8.5441000000000003</v>
          </cell>
          <cell r="AT14">
            <v>5172101700.6800098</v>
          </cell>
          <cell r="AU14">
            <v>7.5851203455</v>
          </cell>
          <cell r="AV14">
            <v>7.5851203455</v>
          </cell>
          <cell r="AW14">
            <v>1035905.9899997711</v>
          </cell>
          <cell r="AX14">
            <v>97</v>
          </cell>
          <cell r="AY14">
            <v>0</v>
          </cell>
          <cell r="AZ14">
            <v>-322101700.68001002</v>
          </cell>
          <cell r="BA14" t="str">
            <v>Precio</v>
          </cell>
          <cell r="BB14" t="str">
            <v>COP CEC</v>
          </cell>
          <cell r="BC14">
            <v>-3.3100000000000004E-2</v>
          </cell>
          <cell r="BD14">
            <v>100</v>
          </cell>
          <cell r="BE14">
            <v>0</v>
          </cell>
          <cell r="BF14">
            <v>0</v>
          </cell>
          <cell r="BG14">
            <v>0</v>
          </cell>
          <cell r="BH14">
            <v>3817</v>
          </cell>
          <cell r="BI14">
            <v>7.1851000000000003</v>
          </cell>
          <cell r="BJ14">
            <v>6.6195000000000004</v>
          </cell>
          <cell r="BK14" t="str">
            <v>MGR_TRADE0</v>
          </cell>
          <cell r="BL14" t="str">
            <v>USUARIO GENERICO "NATALY AGUDELO"</v>
          </cell>
          <cell r="BM14">
            <v>42443</v>
          </cell>
          <cell r="BN14" t="str">
            <v>MIGRACION</v>
          </cell>
          <cell r="BO14" t="str">
            <v xml:space="preserve">                              </v>
          </cell>
          <cell r="BP14" t="str">
            <v>2</v>
          </cell>
          <cell r="BQ14" t="str">
            <v xml:space="preserve">          </v>
          </cell>
          <cell r="BR14">
            <v>5</v>
          </cell>
          <cell r="BS14" t="str">
            <v xml:space="preserve">LIN NL/365 RD6 </v>
          </cell>
          <cell r="BT14">
            <v>1</v>
          </cell>
          <cell r="BU14" t="str">
            <v xml:space="preserve">MTM </v>
          </cell>
          <cell r="BV14" t="str">
            <v>1304010001</v>
          </cell>
          <cell r="BW14" t="str">
            <v xml:space="preserve"> </v>
          </cell>
          <cell r="BX14">
            <v>205480000</v>
          </cell>
          <cell r="BY14">
            <v>5401468803.8276596</v>
          </cell>
          <cell r="BZ14">
            <v>-45400000</v>
          </cell>
          <cell r="CA14" t="str">
            <v xml:space="preserve">LIN NL/365 RD6 </v>
          </cell>
          <cell r="CB14" t="str">
            <v xml:space="preserve">TES COP                                                     </v>
          </cell>
          <cell r="CC14" t="str">
            <v>CO</v>
          </cell>
          <cell r="CD14" t="str">
            <v>Gravados ML</v>
          </cell>
          <cell r="CE14">
            <v>5000000000</v>
          </cell>
          <cell r="CF14">
            <v>4895400000</v>
          </cell>
          <cell r="CG14">
            <v>4895400000</v>
          </cell>
          <cell r="CH14">
            <v>4850000000</v>
          </cell>
          <cell r="CI14">
            <v>4850000000</v>
          </cell>
          <cell r="CJ14">
            <v>5171065794.6900101</v>
          </cell>
          <cell r="CK14">
            <v>5172101700.6800098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 t="str">
            <v>7130401001</v>
          </cell>
          <cell r="CV14">
            <v>1240050000</v>
          </cell>
          <cell r="CW14">
            <v>-45400000</v>
          </cell>
          <cell r="CX14">
            <v>1240050000</v>
          </cell>
          <cell r="CY14">
            <v>1285450000</v>
          </cell>
          <cell r="CZ14">
            <v>-45400000</v>
          </cell>
          <cell r="DA14">
            <v>1</v>
          </cell>
          <cell r="DB14">
            <v>1</v>
          </cell>
          <cell r="DC14">
            <v>1</v>
          </cell>
          <cell r="DD14">
            <v>1817184</v>
          </cell>
          <cell r="DE14">
            <v>7.585013</v>
          </cell>
          <cell r="DF14">
            <v>8.5441000000000003</v>
          </cell>
          <cell r="DH14" t="str">
            <v xml:space="preserve">AV </v>
          </cell>
          <cell r="DI14">
            <v>97</v>
          </cell>
          <cell r="DJ14" t="e">
            <v>#N/A</v>
          </cell>
          <cell r="DK14">
            <v>4850000000</v>
          </cell>
          <cell r="DL14" t="str">
            <v>TASA FIJA</v>
          </cell>
        </row>
        <row r="15">
          <cell r="A15">
            <v>1817211</v>
          </cell>
          <cell r="B15" t="str">
            <v xml:space="preserve">NEGOCIABLES    </v>
          </cell>
          <cell r="C15" t="str">
            <v>B</v>
          </cell>
          <cell r="D15" t="str">
            <v xml:space="preserve">FI SPOT              </v>
          </cell>
          <cell r="E15" t="str">
            <v>RTFIDBEN11</v>
          </cell>
          <cell r="F15" t="str">
            <v>BDI_RF-NEG_FBRT</v>
          </cell>
          <cell r="G15">
            <v>0</v>
          </cell>
          <cell r="H15">
            <v>4599229</v>
          </cell>
          <cell r="I15">
            <v>2590751</v>
          </cell>
          <cell r="J15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15" t="str">
            <v xml:space="preserve">899999090                             </v>
          </cell>
          <cell r="L15" t="str">
            <v xml:space="preserve">TES COP  10%  24/7/24              </v>
          </cell>
          <cell r="M15" t="str">
            <v xml:space="preserve">TFIT16240724   </v>
          </cell>
          <cell r="N15" t="str">
            <v xml:space="preserve">COL17CT02385   </v>
          </cell>
          <cell r="O15" t="str">
            <v>CORPORACION FINANCIERA COLOMBIANA S A CORFICOLOMBIANA S A</v>
          </cell>
          <cell r="P15" t="str">
            <v>890300653</v>
          </cell>
          <cell r="Q15" t="str">
            <v xml:space="preserve">NACION  </v>
          </cell>
          <cell r="R15" t="str">
            <v xml:space="preserve">                    </v>
          </cell>
          <cell r="S15">
            <v>39653</v>
          </cell>
          <cell r="T15">
            <v>45497</v>
          </cell>
          <cell r="U15">
            <v>5000000000</v>
          </cell>
          <cell r="V15">
            <v>5000000000</v>
          </cell>
          <cell r="W15" t="str">
            <v>10</v>
          </cell>
          <cell r="Y15" t="str">
            <v xml:space="preserve">COP TF nominal, Base 365, Cupon AV      </v>
          </cell>
          <cell r="Z15" t="str">
            <v>I</v>
          </cell>
          <cell r="AA15" t="str">
            <v>A?o Vencido</v>
          </cell>
          <cell r="AB15" t="str">
            <v>COP</v>
          </cell>
          <cell r="AC15" t="str">
            <v>COP</v>
          </cell>
          <cell r="AD15" t="str">
            <v>DCV</v>
          </cell>
          <cell r="AE15">
            <v>40932</v>
          </cell>
          <cell r="AF15">
            <v>40932</v>
          </cell>
          <cell r="AG15">
            <v>6305805000</v>
          </cell>
          <cell r="AH15">
            <v>1</v>
          </cell>
          <cell r="AI15">
            <v>6305805000</v>
          </cell>
          <cell r="AJ15">
            <v>126.1161</v>
          </cell>
          <cell r="AK15">
            <v>7.3532069999999994</v>
          </cell>
          <cell r="AL15">
            <v>7.3532000000000002</v>
          </cell>
          <cell r="AM15">
            <v>5857150000</v>
          </cell>
          <cell r="AN15">
            <v>5857150000</v>
          </cell>
          <cell r="AO15">
            <v>8.1554000000000002</v>
          </cell>
          <cell r="AP15">
            <v>6119547484.4850101</v>
          </cell>
          <cell r="AQ15">
            <v>5819550000</v>
          </cell>
          <cell r="AR15">
            <v>5819550000</v>
          </cell>
          <cell r="AS15">
            <v>8.2788000000000004</v>
          </cell>
          <cell r="AT15">
            <v>6120737078.0249996</v>
          </cell>
          <cell r="AU15">
            <v>7.3523609902000002</v>
          </cell>
          <cell r="AV15">
            <v>7.3523609902000002</v>
          </cell>
          <cell r="AW15">
            <v>1189593.5399894714</v>
          </cell>
          <cell r="AX15">
            <v>116.39100000000001</v>
          </cell>
          <cell r="AY15">
            <v>0</v>
          </cell>
          <cell r="AZ15">
            <v>-301187078.02499998</v>
          </cell>
          <cell r="BA15" t="str">
            <v>Precio</v>
          </cell>
          <cell r="BB15" t="str">
            <v>COP CEC</v>
          </cell>
          <cell r="BC15">
            <v>-5.5900000000000005E-2</v>
          </cell>
          <cell r="BD15">
            <v>100</v>
          </cell>
          <cell r="BE15">
            <v>0</v>
          </cell>
          <cell r="BF15">
            <v>0</v>
          </cell>
          <cell r="BG15">
            <v>0</v>
          </cell>
          <cell r="BH15">
            <v>3054</v>
          </cell>
          <cell r="BI15">
            <v>5.8355000000000006</v>
          </cell>
          <cell r="BJ15">
            <v>5.3893000000000004</v>
          </cell>
          <cell r="BK15" t="str">
            <v>MGR_TRADE0</v>
          </cell>
          <cell r="BL15" t="str">
            <v>USUARIO GENERICO "NATALY AGUDELO"</v>
          </cell>
          <cell r="BM15">
            <v>42443</v>
          </cell>
          <cell r="BN15" t="str">
            <v>MIGRACION</v>
          </cell>
          <cell r="BO15" t="str">
            <v xml:space="preserve">                              </v>
          </cell>
          <cell r="BP15" t="str">
            <v>2</v>
          </cell>
          <cell r="BQ15" t="str">
            <v xml:space="preserve">          </v>
          </cell>
          <cell r="BR15">
            <v>5</v>
          </cell>
          <cell r="BS15" t="str">
            <v xml:space="preserve">LIN NL/365 RD6 </v>
          </cell>
          <cell r="BT15">
            <v>1</v>
          </cell>
          <cell r="BU15" t="str">
            <v xml:space="preserve">MTM </v>
          </cell>
          <cell r="BV15" t="str">
            <v>1304010001</v>
          </cell>
          <cell r="BW15" t="str">
            <v xml:space="preserve"> </v>
          </cell>
          <cell r="BX15">
            <v>319180000</v>
          </cell>
          <cell r="BY15">
            <v>5505825404.3255701</v>
          </cell>
          <cell r="BZ15">
            <v>-37600000</v>
          </cell>
          <cell r="CA15" t="str">
            <v xml:space="preserve">LIN NL/365 RD6 </v>
          </cell>
          <cell r="CB15" t="str">
            <v xml:space="preserve">TES COP                                                     </v>
          </cell>
          <cell r="CC15" t="str">
            <v>CO</v>
          </cell>
          <cell r="CD15" t="str">
            <v>Gravados ML</v>
          </cell>
          <cell r="CE15">
            <v>5000000000</v>
          </cell>
          <cell r="CF15">
            <v>5857150000</v>
          </cell>
          <cell r="CG15">
            <v>5857150000</v>
          </cell>
          <cell r="CH15">
            <v>5819550000</v>
          </cell>
          <cell r="CI15">
            <v>5819550000</v>
          </cell>
          <cell r="CJ15">
            <v>6119547484.4850101</v>
          </cell>
          <cell r="CK15">
            <v>6120737078.0249996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 t="str">
            <v>7130401001</v>
          </cell>
          <cell r="CV15">
            <v>1513745000</v>
          </cell>
          <cell r="CW15">
            <v>-37600000</v>
          </cell>
          <cell r="CX15">
            <v>1513745000</v>
          </cell>
          <cell r="CY15">
            <v>1551345000</v>
          </cell>
          <cell r="CZ15">
            <v>-37600000</v>
          </cell>
          <cell r="DA15">
            <v>1</v>
          </cell>
          <cell r="DB15">
            <v>1</v>
          </cell>
          <cell r="DC15">
            <v>1</v>
          </cell>
          <cell r="DD15">
            <v>1817211</v>
          </cell>
          <cell r="DE15">
            <v>7.3532069999999994</v>
          </cell>
          <cell r="DF15">
            <v>8.2788000000000004</v>
          </cell>
          <cell r="DH15" t="str">
            <v xml:space="preserve">AV </v>
          </cell>
          <cell r="DI15">
            <v>116.39100000000001</v>
          </cell>
          <cell r="DJ15" t="e">
            <v>#N/A</v>
          </cell>
          <cell r="DK15">
            <v>5819550000</v>
          </cell>
          <cell r="DL15" t="str">
            <v>TASA FIJA</v>
          </cell>
        </row>
        <row r="16">
          <cell r="A16">
            <v>1817212</v>
          </cell>
          <cell r="B16" t="str">
            <v xml:space="preserve">NEGOCIABLES    </v>
          </cell>
          <cell r="C16" t="str">
            <v>B</v>
          </cell>
          <cell r="D16" t="str">
            <v xml:space="preserve">FI SPOT              </v>
          </cell>
          <cell r="E16" t="str">
            <v>RTFIDBEN11</v>
          </cell>
          <cell r="F16" t="str">
            <v>BDI_RF-NEG_FBRT</v>
          </cell>
          <cell r="G16">
            <v>0</v>
          </cell>
          <cell r="H16">
            <v>4598969</v>
          </cell>
          <cell r="I16">
            <v>2590752</v>
          </cell>
          <cell r="J16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16" t="str">
            <v xml:space="preserve">899999090                             </v>
          </cell>
          <cell r="L16" t="str">
            <v xml:space="preserve">TES COP  10%  24/7/24              </v>
          </cell>
          <cell r="M16" t="str">
            <v xml:space="preserve">TFIT16240724   </v>
          </cell>
          <cell r="N16" t="str">
            <v xml:space="preserve">COL17CT02385   </v>
          </cell>
          <cell r="O16" t="str">
            <v>BBVA COLOMBIA S A BANCO BILBAO VIZCAYA ARGENTARIA COLOMBIA</v>
          </cell>
          <cell r="P16" t="str">
            <v>860003020</v>
          </cell>
          <cell r="Q16" t="str">
            <v xml:space="preserve">NACION  </v>
          </cell>
          <cell r="R16" t="str">
            <v xml:space="preserve">                    </v>
          </cell>
          <cell r="S16">
            <v>39653</v>
          </cell>
          <cell r="T16">
            <v>45497</v>
          </cell>
          <cell r="U16">
            <v>5000000000</v>
          </cell>
          <cell r="V16">
            <v>5000000000</v>
          </cell>
          <cell r="W16" t="str">
            <v>10</v>
          </cell>
          <cell r="Y16" t="str">
            <v xml:space="preserve">COP TF nominal, Base 365, Cupon AV      </v>
          </cell>
          <cell r="Z16" t="str">
            <v>I</v>
          </cell>
          <cell r="AA16" t="str">
            <v>A?o Vencido</v>
          </cell>
          <cell r="AB16" t="str">
            <v>COP</v>
          </cell>
          <cell r="AC16" t="str">
            <v>COP</v>
          </cell>
          <cell r="AD16" t="str">
            <v>DCV</v>
          </cell>
          <cell r="AE16">
            <v>40932</v>
          </cell>
          <cell r="AF16">
            <v>40932</v>
          </cell>
          <cell r="AG16">
            <v>6305355000</v>
          </cell>
          <cell r="AH16">
            <v>1</v>
          </cell>
          <cell r="AI16">
            <v>6305355000</v>
          </cell>
          <cell r="AJ16">
            <v>126.1071</v>
          </cell>
          <cell r="AK16">
            <v>7.3541889999999999</v>
          </cell>
          <cell r="AL16">
            <v>7.3542000000000005</v>
          </cell>
          <cell r="AM16">
            <v>5857150000</v>
          </cell>
          <cell r="AN16">
            <v>5857150000</v>
          </cell>
          <cell r="AO16">
            <v>8.1554000000000002</v>
          </cell>
          <cell r="AP16">
            <v>6119216407.875</v>
          </cell>
          <cell r="AQ16">
            <v>5819550000</v>
          </cell>
          <cell r="AR16">
            <v>5819550000</v>
          </cell>
          <cell r="AS16">
            <v>8.2788000000000004</v>
          </cell>
          <cell r="AT16">
            <v>6120406090.5050001</v>
          </cell>
          <cell r="AU16">
            <v>7.353343401100001</v>
          </cell>
          <cell r="AV16">
            <v>7.353343401100001</v>
          </cell>
          <cell r="AW16">
            <v>1189682.6300001144</v>
          </cell>
          <cell r="AX16">
            <v>116.39100000000001</v>
          </cell>
          <cell r="AY16">
            <v>0</v>
          </cell>
          <cell r="AZ16">
            <v>-300856090.505</v>
          </cell>
          <cell r="BA16" t="str">
            <v>Precio</v>
          </cell>
          <cell r="BB16" t="str">
            <v>COP CEC</v>
          </cell>
          <cell r="BC16">
            <v>-5.5900000000000005E-2</v>
          </cell>
          <cell r="BD16">
            <v>100</v>
          </cell>
          <cell r="BE16">
            <v>0</v>
          </cell>
          <cell r="BF16">
            <v>0</v>
          </cell>
          <cell r="BG16">
            <v>0</v>
          </cell>
          <cell r="BH16">
            <v>3054</v>
          </cell>
          <cell r="BI16">
            <v>5.8355000000000006</v>
          </cell>
          <cell r="BJ16">
            <v>5.3893000000000004</v>
          </cell>
          <cell r="BK16" t="str">
            <v>MGR_TRADE0</v>
          </cell>
          <cell r="BL16" t="str">
            <v>USUARIO GENERICO "NATALY AGUDELO"</v>
          </cell>
          <cell r="BM16">
            <v>42443</v>
          </cell>
          <cell r="BN16" t="str">
            <v>MIGRACION</v>
          </cell>
          <cell r="BO16" t="str">
            <v xml:space="preserve">                              </v>
          </cell>
          <cell r="BP16" t="str">
            <v>2</v>
          </cell>
          <cell r="BQ16" t="str">
            <v xml:space="preserve">          </v>
          </cell>
          <cell r="BR16">
            <v>5</v>
          </cell>
          <cell r="BS16" t="str">
            <v xml:space="preserve">LIN NL/365 RD6 </v>
          </cell>
          <cell r="BT16">
            <v>1</v>
          </cell>
          <cell r="BU16" t="str">
            <v xml:space="preserve">MTM </v>
          </cell>
          <cell r="BV16" t="str">
            <v>1304010001</v>
          </cell>
          <cell r="BW16" t="str">
            <v xml:space="preserve"> </v>
          </cell>
          <cell r="BX16">
            <v>319180000</v>
          </cell>
          <cell r="BY16">
            <v>5506361203.5746098</v>
          </cell>
          <cell r="BZ16">
            <v>-37600000</v>
          </cell>
          <cell r="CA16" t="str">
            <v xml:space="preserve">LIN NL/365 RD6 </v>
          </cell>
          <cell r="CB16" t="str">
            <v xml:space="preserve">TES COP                                                     </v>
          </cell>
          <cell r="CC16" t="str">
            <v>CO</v>
          </cell>
          <cell r="CD16" t="str">
            <v>Gravados ML</v>
          </cell>
          <cell r="CE16">
            <v>5000000000</v>
          </cell>
          <cell r="CF16">
            <v>5857150000</v>
          </cell>
          <cell r="CG16">
            <v>5857150000</v>
          </cell>
          <cell r="CH16">
            <v>5819550000</v>
          </cell>
          <cell r="CI16">
            <v>5819550000</v>
          </cell>
          <cell r="CJ16">
            <v>6119216407.875</v>
          </cell>
          <cell r="CK16">
            <v>6120406090.5050001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 t="str">
            <v>7130401001</v>
          </cell>
          <cell r="CV16">
            <v>1514195000</v>
          </cell>
          <cell r="CW16">
            <v>-37600000</v>
          </cell>
          <cell r="CX16">
            <v>1514195000</v>
          </cell>
          <cell r="CY16">
            <v>1551795000</v>
          </cell>
          <cell r="CZ16">
            <v>-37600000</v>
          </cell>
          <cell r="DA16">
            <v>1</v>
          </cell>
          <cell r="DB16">
            <v>1</v>
          </cell>
          <cell r="DC16">
            <v>1</v>
          </cell>
          <cell r="DD16">
            <v>1817212</v>
          </cell>
          <cell r="DE16">
            <v>7.3541889999999999</v>
          </cell>
          <cell r="DF16">
            <v>8.2788000000000004</v>
          </cell>
          <cell r="DH16" t="str">
            <v xml:space="preserve">AV </v>
          </cell>
          <cell r="DI16">
            <v>116.39100000000001</v>
          </cell>
          <cell r="DJ16" t="e">
            <v>#N/A</v>
          </cell>
          <cell r="DK16">
            <v>5819550000</v>
          </cell>
          <cell r="DL16" t="str">
            <v>TASA FIJA</v>
          </cell>
        </row>
        <row r="17">
          <cell r="A17">
            <v>1817214</v>
          </cell>
          <cell r="B17" t="str">
            <v xml:space="preserve">NEGOCIABLES    </v>
          </cell>
          <cell r="C17" t="str">
            <v>B</v>
          </cell>
          <cell r="D17" t="str">
            <v xml:space="preserve">FI SPOT              </v>
          </cell>
          <cell r="E17" t="str">
            <v>RTFIDBEN11</v>
          </cell>
          <cell r="F17" t="str">
            <v>BDI_RF-NEG_FBRT</v>
          </cell>
          <cell r="G17">
            <v>0</v>
          </cell>
          <cell r="H17">
            <v>2625138</v>
          </cell>
          <cell r="I17">
            <v>2590754</v>
          </cell>
          <cell r="J17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17" t="str">
            <v xml:space="preserve">899999090                             </v>
          </cell>
          <cell r="L17" t="str">
            <v xml:space="preserve">TES COP  10%  24/7/24              </v>
          </cell>
          <cell r="M17" t="str">
            <v xml:space="preserve">TFIT16240724   </v>
          </cell>
          <cell r="N17" t="str">
            <v xml:space="preserve">COL17CT02385   </v>
          </cell>
          <cell r="O17" t="str">
            <v>BANCO CORPBANCA COLOMBIA S A</v>
          </cell>
          <cell r="P17" t="str">
            <v>890903937</v>
          </cell>
          <cell r="Q17" t="str">
            <v xml:space="preserve">NACION  </v>
          </cell>
          <cell r="R17" t="str">
            <v xml:space="preserve">                    </v>
          </cell>
          <cell r="S17">
            <v>39653</v>
          </cell>
          <cell r="T17">
            <v>45497</v>
          </cell>
          <cell r="U17">
            <v>4500000000</v>
          </cell>
          <cell r="V17">
            <v>3500000000</v>
          </cell>
          <cell r="W17" t="str">
            <v>10</v>
          </cell>
          <cell r="Y17" t="str">
            <v xml:space="preserve">COP TF nominal, Base 365, Cupon AV      </v>
          </cell>
          <cell r="Z17" t="str">
            <v>I</v>
          </cell>
          <cell r="AA17" t="str">
            <v>A?o Vencido</v>
          </cell>
          <cell r="AB17" t="str">
            <v>COP</v>
          </cell>
          <cell r="AC17" t="str">
            <v>COP</v>
          </cell>
          <cell r="AD17" t="str">
            <v>DCV</v>
          </cell>
          <cell r="AE17">
            <v>40932</v>
          </cell>
          <cell r="AF17">
            <v>40932</v>
          </cell>
          <cell r="AG17">
            <v>5674819500</v>
          </cell>
          <cell r="AH17">
            <v>1</v>
          </cell>
          <cell r="AI17">
            <v>5674819500</v>
          </cell>
          <cell r="AJ17">
            <v>126.1071</v>
          </cell>
          <cell r="AK17">
            <v>7.3541889999999999</v>
          </cell>
          <cell r="AL17">
            <v>7.3542000000000005</v>
          </cell>
          <cell r="AM17">
            <v>4100005000</v>
          </cell>
          <cell r="AN17">
            <v>4100005000</v>
          </cell>
          <cell r="AO17">
            <v>8.1554000000000002</v>
          </cell>
          <cell r="AP17">
            <v>4283451485.5124998</v>
          </cell>
          <cell r="AQ17">
            <v>4073685000</v>
          </cell>
          <cell r="AR17">
            <v>4073685000</v>
          </cell>
          <cell r="AS17">
            <v>8.2788000000000004</v>
          </cell>
          <cell r="AT17">
            <v>4284284263.3534999</v>
          </cell>
          <cell r="AU17">
            <v>7.353343401100001</v>
          </cell>
          <cell r="AV17">
            <v>7.353343401100001</v>
          </cell>
          <cell r="AW17">
            <v>832777.84100008011</v>
          </cell>
          <cell r="AX17">
            <v>116.39100000000001</v>
          </cell>
          <cell r="AY17">
            <v>0</v>
          </cell>
          <cell r="AZ17">
            <v>-210599263.35350001</v>
          </cell>
          <cell r="BA17" t="str">
            <v>Precio</v>
          </cell>
          <cell r="BB17" t="str">
            <v>COP CEC</v>
          </cell>
          <cell r="BC17">
            <v>-5.5900000000000005E-2</v>
          </cell>
          <cell r="BD17">
            <v>100</v>
          </cell>
          <cell r="BE17">
            <v>0</v>
          </cell>
          <cell r="BF17">
            <v>0</v>
          </cell>
          <cell r="BG17">
            <v>0</v>
          </cell>
          <cell r="BH17">
            <v>3054</v>
          </cell>
          <cell r="BI17">
            <v>5.8355000000000006</v>
          </cell>
          <cell r="BJ17">
            <v>5.3893000000000004</v>
          </cell>
          <cell r="BK17" t="str">
            <v>MGR_TRADE0</v>
          </cell>
          <cell r="BL17" t="str">
            <v>USUARIO GENERICO "NATALY AGUDELO"</v>
          </cell>
          <cell r="BM17">
            <v>42443</v>
          </cell>
          <cell r="BN17" t="str">
            <v>MIGRACION</v>
          </cell>
          <cell r="BO17" t="str">
            <v xml:space="preserve">                              </v>
          </cell>
          <cell r="BP17" t="str">
            <v>2</v>
          </cell>
          <cell r="BQ17" t="str">
            <v xml:space="preserve">          </v>
          </cell>
          <cell r="BR17">
            <v>4</v>
          </cell>
          <cell r="BS17" t="str">
            <v xml:space="preserve">LIN NL/365 RD6 </v>
          </cell>
          <cell r="BT17">
            <v>1</v>
          </cell>
          <cell r="BU17" t="str">
            <v xml:space="preserve">MTM </v>
          </cell>
          <cell r="BV17" t="str">
            <v>1304010001</v>
          </cell>
          <cell r="BW17" t="str">
            <v xml:space="preserve"> </v>
          </cell>
          <cell r="BX17">
            <v>223426000</v>
          </cell>
          <cell r="BY17">
            <v>4419443400.1284103</v>
          </cell>
          <cell r="BZ17">
            <v>-26320000</v>
          </cell>
          <cell r="CA17" t="str">
            <v xml:space="preserve">LIN NL/365 RD6 </v>
          </cell>
          <cell r="CB17" t="str">
            <v xml:space="preserve">TES COP                                                     </v>
          </cell>
          <cell r="CC17" t="str">
            <v>CO</v>
          </cell>
          <cell r="CD17" t="str">
            <v>Gravados ML</v>
          </cell>
          <cell r="CE17">
            <v>3500000000</v>
          </cell>
          <cell r="CF17">
            <v>4100005000</v>
          </cell>
          <cell r="CG17">
            <v>4100005000</v>
          </cell>
          <cell r="CH17">
            <v>4073685000</v>
          </cell>
          <cell r="CI17">
            <v>4073685000</v>
          </cell>
          <cell r="CJ17">
            <v>4283451485.5124998</v>
          </cell>
          <cell r="CK17">
            <v>4284284263.3534999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 t="str">
            <v>7130401001</v>
          </cell>
          <cell r="CV17">
            <v>-1134500</v>
          </cell>
          <cell r="CW17">
            <v>-26320000</v>
          </cell>
          <cell r="CX17">
            <v>-1134500</v>
          </cell>
          <cell r="CY17">
            <v>25185500</v>
          </cell>
          <cell r="CZ17">
            <v>-26320000</v>
          </cell>
          <cell r="DA17">
            <v>1</v>
          </cell>
          <cell r="DB17">
            <v>1</v>
          </cell>
          <cell r="DC17">
            <v>1</v>
          </cell>
          <cell r="DD17">
            <v>1817214</v>
          </cell>
          <cell r="DE17">
            <v>7.3541889999999999</v>
          </cell>
          <cell r="DF17">
            <v>8.2788000000000004</v>
          </cell>
          <cell r="DH17" t="str">
            <v xml:space="preserve">AV </v>
          </cell>
          <cell r="DI17">
            <v>116.39100000000001</v>
          </cell>
          <cell r="DJ17">
            <v>0.51815210727650762</v>
          </cell>
          <cell r="DK17">
            <v>4073685000</v>
          </cell>
          <cell r="DL17" t="str">
            <v>TASA FIJA</v>
          </cell>
        </row>
        <row r="18">
          <cell r="A18">
            <v>1817218</v>
          </cell>
          <cell r="B18" t="str">
            <v xml:space="preserve">NEGOCIABLES    </v>
          </cell>
          <cell r="C18" t="str">
            <v>B</v>
          </cell>
          <cell r="D18" t="str">
            <v xml:space="preserve">FI SPOT              </v>
          </cell>
          <cell r="E18" t="str">
            <v>RTFIDBEN11</v>
          </cell>
          <cell r="F18" t="str">
            <v>BDD_RF-NEG_FBRT</v>
          </cell>
          <cell r="G18">
            <v>0</v>
          </cell>
          <cell r="H18">
            <v>3188854</v>
          </cell>
          <cell r="I18">
            <v>2590758</v>
          </cell>
          <cell r="J18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18" t="str">
            <v xml:space="preserve">899999090                             </v>
          </cell>
          <cell r="L18" t="str">
            <v xml:space="preserve">TES UVR  4.75%  23/2/23            </v>
          </cell>
          <cell r="M18" t="str">
            <v xml:space="preserve">TUVT17230223   </v>
          </cell>
          <cell r="N18" t="str">
            <v xml:space="preserve">COL17CT02088   </v>
          </cell>
          <cell r="O18" t="str">
            <v>BANCO DE LA REPUBLICA</v>
          </cell>
          <cell r="P18" t="str">
            <v>860005216</v>
          </cell>
          <cell r="Q18" t="str">
            <v xml:space="preserve">NACION  </v>
          </cell>
          <cell r="R18" t="str">
            <v xml:space="preserve">                    </v>
          </cell>
          <cell r="S18">
            <v>38771</v>
          </cell>
          <cell r="T18">
            <v>44980</v>
          </cell>
          <cell r="U18">
            <v>46500000</v>
          </cell>
          <cell r="V18">
            <v>41500000</v>
          </cell>
          <cell r="W18" t="str">
            <v>4.75</v>
          </cell>
          <cell r="Y18" t="str">
            <v xml:space="preserve">UVR TF nominal, Base 365, Cup?V      </v>
          </cell>
          <cell r="Z18" t="str">
            <v>I</v>
          </cell>
          <cell r="AA18" t="str">
            <v>A?o Vencido</v>
          </cell>
          <cell r="AB18" t="str">
            <v>COP</v>
          </cell>
          <cell r="AC18" t="str">
            <v>UVR</v>
          </cell>
          <cell r="AD18" t="str">
            <v>DCV</v>
          </cell>
          <cell r="AE18">
            <v>40681</v>
          </cell>
          <cell r="AF18">
            <v>40681</v>
          </cell>
          <cell r="AG18">
            <v>50396137.814999998</v>
          </cell>
          <cell r="AH18">
            <v>195.70960000000002</v>
          </cell>
          <cell r="AI18">
            <v>9863007973.3185196</v>
          </cell>
          <cell r="AJ18">
            <v>108.37879100000001</v>
          </cell>
          <cell r="AK18">
            <v>3.9617689999999999</v>
          </cell>
          <cell r="AL18">
            <v>3.9618000000000002</v>
          </cell>
          <cell r="AM18">
            <v>43963855</v>
          </cell>
          <cell r="AN18">
            <v>10248629631.164801</v>
          </cell>
          <cell r="AO18">
            <v>3.8003</v>
          </cell>
          <cell r="AP18">
            <v>10152344695.368099</v>
          </cell>
          <cell r="AQ18">
            <v>43695765</v>
          </cell>
          <cell r="AR18">
            <v>10190634539.084799</v>
          </cell>
          <cell r="AS18">
            <v>3.9064000000000001</v>
          </cell>
          <cell r="AT18">
            <v>10157911526.562799</v>
          </cell>
          <cell r="AU18">
            <v>3.9612548952000002</v>
          </cell>
          <cell r="AV18">
            <v>3.9612548952000002</v>
          </cell>
          <cell r="AW18">
            <v>5566831.1947002411</v>
          </cell>
          <cell r="AX18">
            <v>24555.745874197703</v>
          </cell>
          <cell r="AY18">
            <v>0</v>
          </cell>
          <cell r="AZ18">
            <v>-10114215761.562799</v>
          </cell>
          <cell r="BA18" t="str">
            <v>Precio</v>
          </cell>
          <cell r="BB18" t="str">
            <v>COP UVR CEC</v>
          </cell>
          <cell r="BC18">
            <v>2.75E-2</v>
          </cell>
          <cell r="BD18">
            <v>100</v>
          </cell>
          <cell r="BE18">
            <v>0</v>
          </cell>
          <cell r="BF18">
            <v>0</v>
          </cell>
          <cell r="BG18">
            <v>0</v>
          </cell>
          <cell r="BH18">
            <v>2537</v>
          </cell>
          <cell r="BI18">
            <v>6.0895000000000001</v>
          </cell>
          <cell r="BJ18">
            <v>5.8606000000000007</v>
          </cell>
          <cell r="BK18" t="str">
            <v>MGR_TRADE0</v>
          </cell>
          <cell r="BL18" t="str">
            <v>USUARIO GENERICO "NATALY AGUDELO"</v>
          </cell>
          <cell r="BM18">
            <v>42443</v>
          </cell>
          <cell r="BN18" t="str">
            <v>MIGRACION</v>
          </cell>
          <cell r="BO18" t="str">
            <v xml:space="preserve">                              </v>
          </cell>
          <cell r="BP18" t="str">
            <v>33</v>
          </cell>
          <cell r="BQ18" t="str">
            <v xml:space="preserve">          </v>
          </cell>
          <cell r="BR18">
            <v>13</v>
          </cell>
          <cell r="BS18" t="str">
            <v xml:space="preserve">LIN NL/365 RD6 </v>
          </cell>
          <cell r="BT18">
            <v>1</v>
          </cell>
          <cell r="BU18" t="str">
            <v xml:space="preserve">MTM </v>
          </cell>
          <cell r="BV18" t="str">
            <v>1304011407</v>
          </cell>
          <cell r="BW18" t="str">
            <v xml:space="preserve"> </v>
          </cell>
          <cell r="BX18">
            <v>102629.5</v>
          </cell>
          <cell r="BY18">
            <v>570502280.36809003</v>
          </cell>
          <cell r="BZ18">
            <v>-57995092.080031</v>
          </cell>
          <cell r="CA18" t="str">
            <v xml:space="preserve">LIN NL/365 RD6 </v>
          </cell>
          <cell r="CB18" t="str">
            <v xml:space="preserve">TES UVR                                                     </v>
          </cell>
          <cell r="CC18" t="str">
            <v>CO</v>
          </cell>
          <cell r="CD18" t="str">
            <v>Gravados ML</v>
          </cell>
          <cell r="CE18">
            <v>41500000</v>
          </cell>
          <cell r="CF18">
            <v>43963855</v>
          </cell>
          <cell r="CG18">
            <v>10248629631.164801</v>
          </cell>
          <cell r="CH18">
            <v>43695765</v>
          </cell>
          <cell r="CI18">
            <v>10190634539.084799</v>
          </cell>
          <cell r="CJ18">
            <v>10152344695.368099</v>
          </cell>
          <cell r="CK18">
            <v>10157911526.562799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 t="str">
            <v>7130401407</v>
          </cell>
          <cell r="CV18">
            <v>2562651415.098</v>
          </cell>
          <cell r="CW18">
            <v>-57995093.474299997</v>
          </cell>
          <cell r="CX18">
            <v>2562651415.098</v>
          </cell>
          <cell r="CY18">
            <v>2620646508.5723</v>
          </cell>
          <cell r="CZ18">
            <v>-57995092.080031</v>
          </cell>
          <cell r="DA18">
            <v>233.2178997</v>
          </cell>
          <cell r="DB18">
            <v>233.11489929999999</v>
          </cell>
          <cell r="DC18">
            <v>1</v>
          </cell>
          <cell r="DD18">
            <v>1817218</v>
          </cell>
          <cell r="DE18">
            <v>3.9617689999999999</v>
          </cell>
          <cell r="DF18">
            <v>3.9064000000000001</v>
          </cell>
          <cell r="DH18" t="str">
            <v xml:space="preserve">AV </v>
          </cell>
          <cell r="DI18">
            <v>105.291</v>
          </cell>
          <cell r="DJ18">
            <v>0</v>
          </cell>
          <cell r="DK18">
            <v>10190634539.08</v>
          </cell>
          <cell r="DL18" t="str">
            <v>UVR</v>
          </cell>
        </row>
        <row r="19">
          <cell r="A19">
            <v>1817219</v>
          </cell>
          <cell r="B19" t="str">
            <v xml:space="preserve">NEGOCIABLES    </v>
          </cell>
          <cell r="C19" t="str">
            <v>B</v>
          </cell>
          <cell r="D19" t="str">
            <v xml:space="preserve">FI SPOT              </v>
          </cell>
          <cell r="E19" t="str">
            <v>RTFIDBEN11</v>
          </cell>
          <cell r="F19" t="str">
            <v>BDI_RF-NEG_FBRT</v>
          </cell>
          <cell r="G19">
            <v>0</v>
          </cell>
          <cell r="H19">
            <v>4599384</v>
          </cell>
          <cell r="I19">
            <v>2590759</v>
          </cell>
          <cell r="J19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19" t="str">
            <v xml:space="preserve">899999090                             </v>
          </cell>
          <cell r="L19" t="str">
            <v xml:space="preserve">TES COP  10%  24/7/24              </v>
          </cell>
          <cell r="M19" t="str">
            <v xml:space="preserve">TFIT16240724   </v>
          </cell>
          <cell r="N19" t="str">
            <v xml:space="preserve">COL17CT02385   </v>
          </cell>
          <cell r="O19" t="str">
            <v>SCOTIABANK</v>
          </cell>
          <cell r="P19" t="str">
            <v>860051705</v>
          </cell>
          <cell r="Q19" t="str">
            <v xml:space="preserve">NACION  </v>
          </cell>
          <cell r="R19" t="str">
            <v xml:space="preserve">                    </v>
          </cell>
          <cell r="S19">
            <v>39653</v>
          </cell>
          <cell r="T19">
            <v>45497</v>
          </cell>
          <cell r="U19">
            <v>8000000000</v>
          </cell>
          <cell r="V19">
            <v>8000000000</v>
          </cell>
          <cell r="W19" t="str">
            <v>10</v>
          </cell>
          <cell r="Y19" t="str">
            <v xml:space="preserve">COP TF nominal, Base 365, Cupon AV      </v>
          </cell>
          <cell r="Z19" t="str">
            <v>I</v>
          </cell>
          <cell r="AA19" t="str">
            <v>A?o Vencido</v>
          </cell>
          <cell r="AB19" t="str">
            <v>COP</v>
          </cell>
          <cell r="AC19" t="str">
            <v>COP</v>
          </cell>
          <cell r="AD19" t="str">
            <v>DCV</v>
          </cell>
          <cell r="AE19">
            <v>40932</v>
          </cell>
          <cell r="AF19">
            <v>40932</v>
          </cell>
          <cell r="AG19">
            <v>10088568000</v>
          </cell>
          <cell r="AH19">
            <v>1</v>
          </cell>
          <cell r="AI19">
            <v>10088568000</v>
          </cell>
          <cell r="AJ19">
            <v>126.1071</v>
          </cell>
          <cell r="AK19">
            <v>7.3541889999999999</v>
          </cell>
          <cell r="AL19">
            <v>7.3542000000000005</v>
          </cell>
          <cell r="AM19">
            <v>9371440000</v>
          </cell>
          <cell r="AN19">
            <v>9371440000</v>
          </cell>
          <cell r="AO19">
            <v>8.1554000000000002</v>
          </cell>
          <cell r="AP19">
            <v>9790746252.6000004</v>
          </cell>
          <cell r="AQ19">
            <v>9311280000</v>
          </cell>
          <cell r="AR19">
            <v>9311280000</v>
          </cell>
          <cell r="AS19">
            <v>8.2788000000000004</v>
          </cell>
          <cell r="AT19">
            <v>9792649744.8080006</v>
          </cell>
          <cell r="AU19">
            <v>7.353343401100001</v>
          </cell>
          <cell r="AV19">
            <v>7.353343401100001</v>
          </cell>
          <cell r="AW19">
            <v>1903492.2080001831</v>
          </cell>
          <cell r="AX19">
            <v>116.39100000000001</v>
          </cell>
          <cell r="AY19">
            <v>0</v>
          </cell>
          <cell r="AZ19">
            <v>-481369744.80800003</v>
          </cell>
          <cell r="BA19" t="str">
            <v>Precio</v>
          </cell>
          <cell r="BB19" t="str">
            <v>COP CEC</v>
          </cell>
          <cell r="BC19">
            <v>-5.5900000000000005E-2</v>
          </cell>
          <cell r="BD19">
            <v>100</v>
          </cell>
          <cell r="BE19">
            <v>0</v>
          </cell>
          <cell r="BF19">
            <v>0</v>
          </cell>
          <cell r="BG19">
            <v>0</v>
          </cell>
          <cell r="BH19">
            <v>3054</v>
          </cell>
          <cell r="BI19">
            <v>5.8355000000000006</v>
          </cell>
          <cell r="BJ19">
            <v>5.3893000000000004</v>
          </cell>
          <cell r="BK19" t="str">
            <v>MGR_TRADE0</v>
          </cell>
          <cell r="BL19" t="str">
            <v>USUARIO GENERICO "NATALY AGUDELO"</v>
          </cell>
          <cell r="BM19">
            <v>42443</v>
          </cell>
          <cell r="BN19" t="str">
            <v>MIGRACION</v>
          </cell>
          <cell r="BO19" t="str">
            <v xml:space="preserve">                              </v>
          </cell>
          <cell r="BP19" t="str">
            <v>2</v>
          </cell>
          <cell r="BQ19" t="str">
            <v xml:space="preserve">          </v>
          </cell>
          <cell r="BR19">
            <v>5</v>
          </cell>
          <cell r="BS19" t="str">
            <v xml:space="preserve">LIN NL/365 RD6 </v>
          </cell>
          <cell r="BT19">
            <v>1</v>
          </cell>
          <cell r="BU19" t="str">
            <v xml:space="preserve">MTM </v>
          </cell>
          <cell r="BV19" t="str">
            <v>1304010001</v>
          </cell>
          <cell r="BW19" t="str">
            <v xml:space="preserve"> </v>
          </cell>
          <cell r="BX19">
            <v>510688000</v>
          </cell>
          <cell r="BY19">
            <v>8810177925.7193794</v>
          </cell>
          <cell r="BZ19">
            <v>-60160000</v>
          </cell>
          <cell r="CA19" t="str">
            <v xml:space="preserve">LIN NL/365 RD6 </v>
          </cell>
          <cell r="CB19" t="str">
            <v xml:space="preserve">TES COP                                                     </v>
          </cell>
          <cell r="CC19" t="str">
            <v>CO</v>
          </cell>
          <cell r="CD19" t="str">
            <v>Gravados ML</v>
          </cell>
          <cell r="CE19">
            <v>8000000000</v>
          </cell>
          <cell r="CF19">
            <v>9371440000</v>
          </cell>
          <cell r="CG19">
            <v>9371440000</v>
          </cell>
          <cell r="CH19">
            <v>9311280000</v>
          </cell>
          <cell r="CI19">
            <v>9311280000</v>
          </cell>
          <cell r="CJ19">
            <v>9790746252.6000004</v>
          </cell>
          <cell r="CK19">
            <v>9792649744.8080006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 t="str">
            <v>7130401001</v>
          </cell>
          <cell r="CV19">
            <v>2422712000</v>
          </cell>
          <cell r="CW19">
            <v>-60160000</v>
          </cell>
          <cell r="CX19">
            <v>2422712000</v>
          </cell>
          <cell r="CY19">
            <v>2482872000</v>
          </cell>
          <cell r="CZ19">
            <v>-60160000</v>
          </cell>
          <cell r="DA19">
            <v>1</v>
          </cell>
          <cell r="DB19">
            <v>1</v>
          </cell>
          <cell r="DC19">
            <v>1</v>
          </cell>
          <cell r="DD19">
            <v>1817219</v>
          </cell>
          <cell r="DE19">
            <v>7.3541889999999999</v>
          </cell>
          <cell r="DF19">
            <v>8.2788000000000004</v>
          </cell>
          <cell r="DH19" t="str">
            <v xml:space="preserve">AV </v>
          </cell>
          <cell r="DI19">
            <v>116.39100000000001</v>
          </cell>
          <cell r="DJ19" t="e">
            <v>#N/A</v>
          </cell>
          <cell r="DK19">
            <v>9311280000</v>
          </cell>
          <cell r="DL19" t="str">
            <v>TASA FIJA</v>
          </cell>
        </row>
        <row r="20">
          <cell r="A20">
            <v>1817306</v>
          </cell>
          <cell r="B20" t="str">
            <v xml:space="preserve">NEGOCIABLES    </v>
          </cell>
          <cell r="C20" t="str">
            <v>B</v>
          </cell>
          <cell r="D20" t="str">
            <v xml:space="preserve">FI SPOT              </v>
          </cell>
          <cell r="E20" t="str">
            <v>RTFIDBEN11</v>
          </cell>
          <cell r="F20" t="str">
            <v>BDI_RF-NEG_FBRT</v>
          </cell>
          <cell r="G20">
            <v>0</v>
          </cell>
          <cell r="H20">
            <v>4599436</v>
          </cell>
          <cell r="I20">
            <v>2590846</v>
          </cell>
          <cell r="J20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20" t="str">
            <v xml:space="preserve">899999090                             </v>
          </cell>
          <cell r="L20" t="str">
            <v xml:space="preserve">TES COP  10%  24/7/24              </v>
          </cell>
          <cell r="M20" t="str">
            <v xml:space="preserve">TFIT16240724   </v>
          </cell>
          <cell r="N20" t="str">
            <v xml:space="preserve">COL17CT02385   </v>
          </cell>
          <cell r="O20" t="str">
            <v>ADMINISTRADORA DE FONDOS DE PENSIONES Y CESANTIA PROTECCION</v>
          </cell>
          <cell r="P20" t="str">
            <v>800138188</v>
          </cell>
          <cell r="Q20" t="str">
            <v xml:space="preserve">NACION  </v>
          </cell>
          <cell r="R20" t="str">
            <v xml:space="preserve">                    </v>
          </cell>
          <cell r="S20">
            <v>39653</v>
          </cell>
          <cell r="T20">
            <v>45497</v>
          </cell>
          <cell r="U20">
            <v>4000000000</v>
          </cell>
          <cell r="V20">
            <v>4000000000</v>
          </cell>
          <cell r="W20" t="str">
            <v>10</v>
          </cell>
          <cell r="Y20" t="str">
            <v xml:space="preserve">COP TF nominal, Base 365, Cupon AV      </v>
          </cell>
          <cell r="Z20" t="str">
            <v>I</v>
          </cell>
          <cell r="AA20" t="str">
            <v>A?o Vencido</v>
          </cell>
          <cell r="AB20" t="str">
            <v>COP</v>
          </cell>
          <cell r="AC20" t="str">
            <v>COP</v>
          </cell>
          <cell r="AD20" t="str">
            <v>DCV</v>
          </cell>
          <cell r="AE20">
            <v>40924</v>
          </cell>
          <cell r="AF20">
            <v>40924</v>
          </cell>
          <cell r="AG20">
            <v>5031716000</v>
          </cell>
          <cell r="AH20">
            <v>1</v>
          </cell>
          <cell r="AI20">
            <v>5031716000</v>
          </cell>
          <cell r="AJ20">
            <v>125.7929</v>
          </cell>
          <cell r="AK20">
            <v>7.367089</v>
          </cell>
          <cell r="AL20">
            <v>7.3671000000000006</v>
          </cell>
          <cell r="AM20">
            <v>4685720000</v>
          </cell>
          <cell r="AN20">
            <v>4685720000</v>
          </cell>
          <cell r="AO20">
            <v>8.1554000000000002</v>
          </cell>
          <cell r="AP20">
            <v>4891895666.948</v>
          </cell>
          <cell r="AQ20">
            <v>4655640000</v>
          </cell>
          <cell r="AR20">
            <v>4655640000</v>
          </cell>
          <cell r="AS20">
            <v>8.2788000000000004</v>
          </cell>
          <cell r="AT20">
            <v>4892848348.3520002</v>
          </cell>
          <cell r="AU20">
            <v>7.3662487996000001</v>
          </cell>
          <cell r="AV20">
            <v>7.3662487996000001</v>
          </cell>
          <cell r="AW20">
            <v>952681.40400028229</v>
          </cell>
          <cell r="AX20">
            <v>116.39100000000001</v>
          </cell>
          <cell r="AY20">
            <v>0</v>
          </cell>
          <cell r="AZ20">
            <v>-237208348.352</v>
          </cell>
          <cell r="BA20" t="str">
            <v>Precio</v>
          </cell>
          <cell r="BB20" t="str">
            <v>COP CEC</v>
          </cell>
          <cell r="BC20">
            <v>-5.5900000000000005E-2</v>
          </cell>
          <cell r="BD20">
            <v>100</v>
          </cell>
          <cell r="BE20">
            <v>0</v>
          </cell>
          <cell r="BF20">
            <v>0</v>
          </cell>
          <cell r="BG20">
            <v>0</v>
          </cell>
          <cell r="BH20">
            <v>3054</v>
          </cell>
          <cell r="BI20">
            <v>5.8355000000000006</v>
          </cell>
          <cell r="BJ20">
            <v>5.3893000000000004</v>
          </cell>
          <cell r="BK20" t="str">
            <v>MGR_TRADE0</v>
          </cell>
          <cell r="BL20" t="str">
            <v>USUARIO GENERICO "NATALY AGUDELO"</v>
          </cell>
          <cell r="BM20">
            <v>42443</v>
          </cell>
          <cell r="BN20" t="str">
            <v>MIGRACION</v>
          </cell>
          <cell r="BO20" t="str">
            <v xml:space="preserve">                              </v>
          </cell>
          <cell r="BP20" t="str">
            <v>2</v>
          </cell>
          <cell r="BQ20" t="str">
            <v xml:space="preserve">          </v>
          </cell>
          <cell r="BR20">
            <v>6</v>
          </cell>
          <cell r="BS20" t="str">
            <v xml:space="preserve">LIN NL/365 RD6 </v>
          </cell>
          <cell r="BT20">
            <v>1</v>
          </cell>
          <cell r="BU20" t="str">
            <v xml:space="preserve">MTM </v>
          </cell>
          <cell r="BV20" t="str">
            <v>1304010001</v>
          </cell>
          <cell r="BW20" t="str">
            <v xml:space="preserve"> </v>
          </cell>
          <cell r="BX20">
            <v>255344000</v>
          </cell>
          <cell r="BY20">
            <v>4413966087.1945601</v>
          </cell>
          <cell r="BZ20">
            <v>-30080000</v>
          </cell>
          <cell r="CA20" t="str">
            <v xml:space="preserve">LIN NL/365 RD6 </v>
          </cell>
          <cell r="CB20" t="str">
            <v xml:space="preserve">TES COP                                                     </v>
          </cell>
          <cell r="CC20" t="str">
            <v>CO</v>
          </cell>
          <cell r="CD20" t="str">
            <v>Gravados ML</v>
          </cell>
          <cell r="CE20">
            <v>4000000000</v>
          </cell>
          <cell r="CF20">
            <v>4685720000</v>
          </cell>
          <cell r="CG20">
            <v>4685720000</v>
          </cell>
          <cell r="CH20">
            <v>4655640000</v>
          </cell>
          <cell r="CI20">
            <v>4655640000</v>
          </cell>
          <cell r="CJ20">
            <v>4891895666.948</v>
          </cell>
          <cell r="CK20">
            <v>4892848348.3520002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 t="str">
            <v>7130401001</v>
          </cell>
          <cell r="CV20">
            <v>1223924000</v>
          </cell>
          <cell r="CW20">
            <v>-30080000</v>
          </cell>
          <cell r="CX20">
            <v>1223924000</v>
          </cell>
          <cell r="CY20">
            <v>1254004000</v>
          </cell>
          <cell r="CZ20">
            <v>-30080000</v>
          </cell>
          <cell r="DA20">
            <v>1</v>
          </cell>
          <cell r="DB20">
            <v>1</v>
          </cell>
          <cell r="DC20">
            <v>1</v>
          </cell>
          <cell r="DD20">
            <v>1817306</v>
          </cell>
          <cell r="DE20">
            <v>7.367089</v>
          </cell>
          <cell r="DF20">
            <v>8.2788000000000004</v>
          </cell>
          <cell r="DH20" t="str">
            <v xml:space="preserve">AV </v>
          </cell>
          <cell r="DI20">
            <v>116.39100000000001</v>
          </cell>
          <cell r="DJ20" t="e">
            <v>#N/A</v>
          </cell>
          <cell r="DK20">
            <v>4655640000</v>
          </cell>
          <cell r="DL20" t="str">
            <v>TASA FIJA</v>
          </cell>
        </row>
        <row r="21">
          <cell r="A21">
            <v>1817307</v>
          </cell>
          <cell r="B21" t="str">
            <v xml:space="preserve">NEGOCIABLES    </v>
          </cell>
          <cell r="C21" t="str">
            <v>B</v>
          </cell>
          <cell r="D21" t="str">
            <v xml:space="preserve">FI SPOT              </v>
          </cell>
          <cell r="E21" t="str">
            <v>RTFIDBEN11</v>
          </cell>
          <cell r="F21" t="str">
            <v>BDI_RF-NEG_FBRT</v>
          </cell>
          <cell r="G21">
            <v>0</v>
          </cell>
          <cell r="H21">
            <v>4599148</v>
          </cell>
          <cell r="I21">
            <v>2590847</v>
          </cell>
          <cell r="J21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21" t="str">
            <v xml:space="preserve">899999090                             </v>
          </cell>
          <cell r="L21" t="str">
            <v xml:space="preserve">TES COP  10%  24/7/24              </v>
          </cell>
          <cell r="M21" t="str">
            <v xml:space="preserve">TFIT16240724   </v>
          </cell>
          <cell r="N21" t="str">
            <v xml:space="preserve">COL17CT02385   </v>
          </cell>
          <cell r="O21" t="str">
            <v>ACCIONES Y VALORES S A</v>
          </cell>
          <cell r="P21" t="str">
            <v>860071562</v>
          </cell>
          <cell r="Q21" t="str">
            <v xml:space="preserve">NACION  </v>
          </cell>
          <cell r="R21" t="str">
            <v xml:space="preserve">                    </v>
          </cell>
          <cell r="S21">
            <v>39653</v>
          </cell>
          <cell r="T21">
            <v>45497</v>
          </cell>
          <cell r="U21">
            <v>1000000000</v>
          </cell>
          <cell r="V21">
            <v>1000000000</v>
          </cell>
          <cell r="W21" t="str">
            <v>10</v>
          </cell>
          <cell r="Y21" t="str">
            <v xml:space="preserve">COP TF nominal, Base 365, Cupon AV      </v>
          </cell>
          <cell r="Z21" t="str">
            <v>I</v>
          </cell>
          <cell r="AA21" t="str">
            <v>A?o Vencido</v>
          </cell>
          <cell r="AB21" t="str">
            <v>COP</v>
          </cell>
          <cell r="AC21" t="str">
            <v>COP</v>
          </cell>
          <cell r="AD21" t="str">
            <v>DCV</v>
          </cell>
          <cell r="AE21">
            <v>40924</v>
          </cell>
          <cell r="AF21">
            <v>40924</v>
          </cell>
          <cell r="AG21">
            <v>1257749000</v>
          </cell>
          <cell r="AH21">
            <v>1</v>
          </cell>
          <cell r="AI21">
            <v>1257749000</v>
          </cell>
          <cell r="AJ21">
            <v>125.7749</v>
          </cell>
          <cell r="AK21">
            <v>7.3690549999999995</v>
          </cell>
          <cell r="AL21">
            <v>7.3691000000000004</v>
          </cell>
          <cell r="AM21">
            <v>1171430000</v>
          </cell>
          <cell r="AN21">
            <v>1171430000</v>
          </cell>
          <cell r="AO21">
            <v>8.1554000000000002</v>
          </cell>
          <cell r="AP21">
            <v>1222841499.4949999</v>
          </cell>
          <cell r="AQ21">
            <v>1163910000</v>
          </cell>
          <cell r="AR21">
            <v>1163910000</v>
          </cell>
          <cell r="AS21">
            <v>8.2788000000000004</v>
          </cell>
          <cell r="AT21">
            <v>1223079705.4430001</v>
          </cell>
          <cell r="AU21">
            <v>7.3682156223000002</v>
          </cell>
          <cell r="AV21">
            <v>7.3682156223000002</v>
          </cell>
          <cell r="AW21">
            <v>238205.94800019264</v>
          </cell>
          <cell r="AX21">
            <v>116.39100000000001</v>
          </cell>
          <cell r="AY21">
            <v>0</v>
          </cell>
          <cell r="AZ21">
            <v>-59169705.443000004</v>
          </cell>
          <cell r="BA21" t="str">
            <v>Precio</v>
          </cell>
          <cell r="BB21" t="str">
            <v>COP CEC</v>
          </cell>
          <cell r="BC21">
            <v>-5.5900000000000005E-2</v>
          </cell>
          <cell r="BD21">
            <v>100</v>
          </cell>
          <cell r="BE21">
            <v>0</v>
          </cell>
          <cell r="BF21">
            <v>0</v>
          </cell>
          <cell r="BG21">
            <v>0</v>
          </cell>
          <cell r="BH21">
            <v>3054</v>
          </cell>
          <cell r="BI21">
            <v>5.8355000000000006</v>
          </cell>
          <cell r="BJ21">
            <v>5.3893000000000004</v>
          </cell>
          <cell r="BK21" t="str">
            <v>MGR_TRADE0</v>
          </cell>
          <cell r="BL21" t="str">
            <v>USUARIO GENERICO "NATALY AGUDELO"</v>
          </cell>
          <cell r="BM21">
            <v>42443</v>
          </cell>
          <cell r="BN21" t="str">
            <v>MIGRACION</v>
          </cell>
          <cell r="BO21" t="str">
            <v xml:space="preserve">                              </v>
          </cell>
          <cell r="BP21" t="str">
            <v>2</v>
          </cell>
          <cell r="BQ21" t="str">
            <v xml:space="preserve">          </v>
          </cell>
          <cell r="BR21">
            <v>5</v>
          </cell>
          <cell r="BS21" t="str">
            <v xml:space="preserve">LIN NL/365 RD6 </v>
          </cell>
          <cell r="BT21">
            <v>1</v>
          </cell>
          <cell r="BU21" t="str">
            <v xml:space="preserve">MTM </v>
          </cell>
          <cell r="BV21" t="str">
            <v>1304010001</v>
          </cell>
          <cell r="BW21" t="str">
            <v xml:space="preserve"> </v>
          </cell>
          <cell r="BX21">
            <v>63836000</v>
          </cell>
          <cell r="BY21">
            <v>2279293616.10992</v>
          </cell>
          <cell r="BZ21">
            <v>-7520000</v>
          </cell>
          <cell r="CA21" t="str">
            <v xml:space="preserve">LIN NL/365 RD6 </v>
          </cell>
          <cell r="CB21" t="str">
            <v xml:space="preserve">TES COP                                                     </v>
          </cell>
          <cell r="CC21" t="str">
            <v>CO</v>
          </cell>
          <cell r="CD21" t="str">
            <v>Gravados ML</v>
          </cell>
          <cell r="CE21">
            <v>1000000000</v>
          </cell>
          <cell r="CF21">
            <v>1171430000</v>
          </cell>
          <cell r="CG21">
            <v>1171430000</v>
          </cell>
          <cell r="CH21">
            <v>1163910000</v>
          </cell>
          <cell r="CI21">
            <v>1163910000</v>
          </cell>
          <cell r="CJ21">
            <v>1222841499.4949999</v>
          </cell>
          <cell r="CK21">
            <v>1223079705.4430001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 t="str">
            <v>7130401001</v>
          </cell>
          <cell r="CV21">
            <v>-851588000</v>
          </cell>
          <cell r="CW21">
            <v>-7520000</v>
          </cell>
          <cell r="CX21">
            <v>-851588000</v>
          </cell>
          <cell r="CY21">
            <v>-844068000</v>
          </cell>
          <cell r="CZ21">
            <v>-7520000</v>
          </cell>
          <cell r="DA21">
            <v>1</v>
          </cell>
          <cell r="DB21">
            <v>1</v>
          </cell>
          <cell r="DC21">
            <v>1</v>
          </cell>
          <cell r="DD21">
            <v>1817307</v>
          </cell>
          <cell r="DE21">
            <v>7.3690549999999995</v>
          </cell>
          <cell r="DF21">
            <v>8.2788000000000004</v>
          </cell>
          <cell r="DH21" t="str">
            <v xml:space="preserve">AV </v>
          </cell>
          <cell r="DI21">
            <v>116.39100000000001</v>
          </cell>
          <cell r="DJ21" t="e">
            <v>#N/A</v>
          </cell>
          <cell r="DK21">
            <v>1163910000</v>
          </cell>
          <cell r="DL21" t="str">
            <v>TASA FIJA</v>
          </cell>
        </row>
        <row r="22">
          <cell r="A22">
            <v>1817309</v>
          </cell>
          <cell r="B22" t="str">
            <v xml:space="preserve">NEGOCIABLES    </v>
          </cell>
          <cell r="C22" t="str">
            <v>B</v>
          </cell>
          <cell r="D22" t="str">
            <v xml:space="preserve">FI SPOT              </v>
          </cell>
          <cell r="E22" t="str">
            <v>RTFIDBEN11</v>
          </cell>
          <cell r="F22" t="str">
            <v>BDI_RF-NEG_FBRT</v>
          </cell>
          <cell r="G22">
            <v>0</v>
          </cell>
          <cell r="H22">
            <v>4599383</v>
          </cell>
          <cell r="I22">
            <v>2590849</v>
          </cell>
          <cell r="J22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22" t="str">
            <v xml:space="preserve">899999090                             </v>
          </cell>
          <cell r="L22" t="str">
            <v xml:space="preserve">TES COP  10%  24/7/24              </v>
          </cell>
          <cell r="M22" t="str">
            <v xml:space="preserve">TFIT16240724   </v>
          </cell>
          <cell r="N22" t="str">
            <v xml:space="preserve">COL17CT02385   </v>
          </cell>
          <cell r="O22" t="str">
            <v>INTERBOLSA SA COMISI DE BOLSA EN LIQUI FORZOZA ADM</v>
          </cell>
          <cell r="P22" t="str">
            <v>900221113</v>
          </cell>
          <cell r="Q22" t="str">
            <v xml:space="preserve">NACION  </v>
          </cell>
          <cell r="R22" t="str">
            <v xml:space="preserve">                    </v>
          </cell>
          <cell r="S22">
            <v>39653</v>
          </cell>
          <cell r="T22">
            <v>45497</v>
          </cell>
          <cell r="U22">
            <v>500000000</v>
          </cell>
          <cell r="V22">
            <v>500000000</v>
          </cell>
          <cell r="W22" t="str">
            <v>10</v>
          </cell>
          <cell r="Y22" t="str">
            <v xml:space="preserve">COP TF nominal, Base 365, Cupon AV      </v>
          </cell>
          <cell r="Z22" t="str">
            <v>I</v>
          </cell>
          <cell r="AA22" t="str">
            <v>A?o Vencido</v>
          </cell>
          <cell r="AB22" t="str">
            <v>COP</v>
          </cell>
          <cell r="AC22" t="str">
            <v>COP</v>
          </cell>
          <cell r="AD22" t="str">
            <v>DCV</v>
          </cell>
          <cell r="AE22">
            <v>40924</v>
          </cell>
          <cell r="AF22">
            <v>40924</v>
          </cell>
          <cell r="AG22">
            <v>628874500</v>
          </cell>
          <cell r="AH22">
            <v>1</v>
          </cell>
          <cell r="AI22">
            <v>628874500</v>
          </cell>
          <cell r="AJ22">
            <v>125.7749</v>
          </cell>
          <cell r="AK22">
            <v>7.3690549999999995</v>
          </cell>
          <cell r="AL22">
            <v>7.3691000000000004</v>
          </cell>
          <cell r="AM22">
            <v>585715000</v>
          </cell>
          <cell r="AN22">
            <v>585715000</v>
          </cell>
          <cell r="AO22">
            <v>8.1554000000000002</v>
          </cell>
          <cell r="AP22">
            <v>611420749.74750102</v>
          </cell>
          <cell r="AQ22">
            <v>581955000</v>
          </cell>
          <cell r="AR22">
            <v>581955000</v>
          </cell>
          <cell r="AS22">
            <v>8.2788000000000004</v>
          </cell>
          <cell r="AT22">
            <v>611539852.72150004</v>
          </cell>
          <cell r="AU22">
            <v>7.3682156223000002</v>
          </cell>
          <cell r="AV22">
            <v>7.3682156223000002</v>
          </cell>
          <cell r="AW22">
            <v>119102.97399902344</v>
          </cell>
          <cell r="AX22">
            <v>116.39100000000001</v>
          </cell>
          <cell r="AY22">
            <v>0</v>
          </cell>
          <cell r="AZ22">
            <v>-29584852.721500002</v>
          </cell>
          <cell r="BA22" t="str">
            <v>Precio</v>
          </cell>
          <cell r="BB22" t="str">
            <v>COP CEC</v>
          </cell>
          <cell r="BC22">
            <v>-5.5900000000000005E-2</v>
          </cell>
          <cell r="BD22">
            <v>100</v>
          </cell>
          <cell r="BE22">
            <v>0</v>
          </cell>
          <cell r="BF22">
            <v>0</v>
          </cell>
          <cell r="BG22">
            <v>0</v>
          </cell>
          <cell r="BH22">
            <v>3054</v>
          </cell>
          <cell r="BI22">
            <v>5.8355000000000006</v>
          </cell>
          <cell r="BJ22">
            <v>5.3893000000000004</v>
          </cell>
          <cell r="BK22" t="str">
            <v>MGR_TRADE0</v>
          </cell>
          <cell r="BL22" t="str">
            <v>USUARIO GENERICO "NATALY AGUDELO"</v>
          </cell>
          <cell r="BM22">
            <v>42443</v>
          </cell>
          <cell r="BN22" t="str">
            <v>MIGRACION</v>
          </cell>
          <cell r="BO22" t="str">
            <v xml:space="preserve">                              </v>
          </cell>
          <cell r="BP22" t="str">
            <v>2</v>
          </cell>
          <cell r="BQ22" t="str">
            <v xml:space="preserve">          </v>
          </cell>
          <cell r="BR22">
            <v>5</v>
          </cell>
          <cell r="BS22" t="str">
            <v xml:space="preserve">LIN NL/365 RD6 </v>
          </cell>
          <cell r="BT22">
            <v>1</v>
          </cell>
          <cell r="BU22" t="str">
            <v xml:space="preserve">MTM </v>
          </cell>
          <cell r="BV22" t="str">
            <v>1304010001</v>
          </cell>
          <cell r="BW22" t="str">
            <v xml:space="preserve"> </v>
          </cell>
          <cell r="BX22">
            <v>31918000</v>
          </cell>
          <cell r="BY22">
            <v>551853029.62725401</v>
          </cell>
          <cell r="BZ22">
            <v>-3760000</v>
          </cell>
          <cell r="CA22" t="str">
            <v xml:space="preserve">LIN NL/365 RD6 </v>
          </cell>
          <cell r="CB22" t="str">
            <v xml:space="preserve">TES COP                                                     </v>
          </cell>
          <cell r="CC22" t="str">
            <v>CO</v>
          </cell>
          <cell r="CD22" t="str">
            <v>Gravados ML</v>
          </cell>
          <cell r="CE22">
            <v>500000000</v>
          </cell>
          <cell r="CF22">
            <v>585715000</v>
          </cell>
          <cell r="CG22">
            <v>585715000</v>
          </cell>
          <cell r="CH22">
            <v>581955000</v>
          </cell>
          <cell r="CI22">
            <v>581955000</v>
          </cell>
          <cell r="CJ22">
            <v>611420749.74750102</v>
          </cell>
          <cell r="CK22">
            <v>611539852.72150004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 t="str">
            <v>7130401001</v>
          </cell>
          <cell r="CV22">
            <v>153080500</v>
          </cell>
          <cell r="CW22">
            <v>-3760000</v>
          </cell>
          <cell r="CX22">
            <v>153080500</v>
          </cell>
          <cell r="CY22">
            <v>156840500</v>
          </cell>
          <cell r="CZ22">
            <v>-3760000</v>
          </cell>
          <cell r="DA22">
            <v>1</v>
          </cell>
          <cell r="DB22">
            <v>1</v>
          </cell>
          <cell r="DC22">
            <v>1</v>
          </cell>
          <cell r="DD22">
            <v>1817309</v>
          </cell>
          <cell r="DE22">
            <v>7.3690549999999995</v>
          </cell>
          <cell r="DF22">
            <v>8.2788000000000004</v>
          </cell>
          <cell r="DH22" t="str">
            <v xml:space="preserve">AV </v>
          </cell>
          <cell r="DI22">
            <v>116.39100000000001</v>
          </cell>
          <cell r="DJ22" t="e">
            <v>#N/A</v>
          </cell>
          <cell r="DK22">
            <v>581955000</v>
          </cell>
          <cell r="DL22" t="str">
            <v>TASA FIJA</v>
          </cell>
        </row>
        <row r="23">
          <cell r="A23">
            <v>1817312</v>
          </cell>
          <cell r="B23" t="str">
            <v xml:space="preserve">NEGOCIABLES    </v>
          </cell>
          <cell r="C23" t="str">
            <v>B</v>
          </cell>
          <cell r="D23" t="str">
            <v xml:space="preserve">FI SPOT              </v>
          </cell>
          <cell r="E23" t="str">
            <v>RTFIDBEN11</v>
          </cell>
          <cell r="F23" t="str">
            <v>BDI_RF-NEG_FBRT</v>
          </cell>
          <cell r="G23">
            <v>0</v>
          </cell>
          <cell r="H23">
            <v>4599218</v>
          </cell>
          <cell r="I23">
            <v>2590852</v>
          </cell>
          <cell r="J23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23" t="str">
            <v xml:space="preserve">899999090                             </v>
          </cell>
          <cell r="L23" t="str">
            <v xml:space="preserve">TES COP  10%  24/7/24              </v>
          </cell>
          <cell r="M23" t="str">
            <v xml:space="preserve">TFIT16240724   </v>
          </cell>
          <cell r="N23" t="str">
            <v xml:space="preserve">COL17CT02385   </v>
          </cell>
          <cell r="O23" t="str">
            <v>INTERBOLSA SA COMISI DE BOLSA EN LIQUI FORZOZA ADM</v>
          </cell>
          <cell r="P23" t="str">
            <v>900221113</v>
          </cell>
          <cell r="Q23" t="str">
            <v xml:space="preserve">NACION  </v>
          </cell>
          <cell r="R23" t="str">
            <v xml:space="preserve">                    </v>
          </cell>
          <cell r="S23">
            <v>39653</v>
          </cell>
          <cell r="T23">
            <v>45497</v>
          </cell>
          <cell r="U23">
            <v>1000000000</v>
          </cell>
          <cell r="V23">
            <v>1000000000</v>
          </cell>
          <cell r="W23" t="str">
            <v>10</v>
          </cell>
          <cell r="Y23" t="str">
            <v xml:space="preserve">COP TF nominal, Base 365, Cupon AV      </v>
          </cell>
          <cell r="Z23" t="str">
            <v>I</v>
          </cell>
          <cell r="AA23" t="str">
            <v>A?o Vencido</v>
          </cell>
          <cell r="AB23" t="str">
            <v>COP</v>
          </cell>
          <cell r="AC23" t="str">
            <v>COP</v>
          </cell>
          <cell r="AD23" t="str">
            <v>DCV</v>
          </cell>
          <cell r="AE23">
            <v>40924</v>
          </cell>
          <cell r="AF23">
            <v>40924</v>
          </cell>
          <cell r="AG23">
            <v>1257929000</v>
          </cell>
          <cell r="AH23">
            <v>1</v>
          </cell>
          <cell r="AI23">
            <v>1257929000</v>
          </cell>
          <cell r="AJ23">
            <v>125.7929</v>
          </cell>
          <cell r="AK23">
            <v>7.367089</v>
          </cell>
          <cell r="AL23">
            <v>7.3671000000000006</v>
          </cell>
          <cell r="AM23">
            <v>1171430000</v>
          </cell>
          <cell r="AN23">
            <v>1171430000</v>
          </cell>
          <cell r="AO23">
            <v>8.1554000000000002</v>
          </cell>
          <cell r="AP23">
            <v>1222973916.737</v>
          </cell>
          <cell r="AQ23">
            <v>1163910000</v>
          </cell>
          <cell r="AR23">
            <v>1163910000</v>
          </cell>
          <cell r="AS23">
            <v>8.2788000000000004</v>
          </cell>
          <cell r="AT23">
            <v>1223212087.0880001</v>
          </cell>
          <cell r="AU23">
            <v>7.3662487996000001</v>
          </cell>
          <cell r="AV23">
            <v>7.3662487996000001</v>
          </cell>
          <cell r="AW23">
            <v>238170.35100007057</v>
          </cell>
          <cell r="AX23">
            <v>116.39100000000001</v>
          </cell>
          <cell r="AY23">
            <v>0</v>
          </cell>
          <cell r="AZ23">
            <v>-59302087.088</v>
          </cell>
          <cell r="BA23" t="str">
            <v>Precio</v>
          </cell>
          <cell r="BB23" t="str">
            <v>COP CEC</v>
          </cell>
          <cell r="BC23">
            <v>-5.5900000000000005E-2</v>
          </cell>
          <cell r="BD23">
            <v>100</v>
          </cell>
          <cell r="BE23">
            <v>0</v>
          </cell>
          <cell r="BF23">
            <v>0</v>
          </cell>
          <cell r="BG23">
            <v>0</v>
          </cell>
          <cell r="BH23">
            <v>3054</v>
          </cell>
          <cell r="BI23">
            <v>5.8355000000000006</v>
          </cell>
          <cell r="BJ23">
            <v>5.3893000000000004</v>
          </cell>
          <cell r="BK23" t="str">
            <v>MGR_TRADE0</v>
          </cell>
          <cell r="BL23" t="str">
            <v>USUARIO GENERICO "NATALY AGUDELO"</v>
          </cell>
          <cell r="BM23">
            <v>42443</v>
          </cell>
          <cell r="BN23" t="str">
            <v>MIGRACION</v>
          </cell>
          <cell r="BO23" t="str">
            <v xml:space="preserve">                              </v>
          </cell>
          <cell r="BP23" t="str">
            <v>2</v>
          </cell>
          <cell r="BQ23" t="str">
            <v xml:space="preserve">          </v>
          </cell>
          <cell r="BR23">
            <v>5</v>
          </cell>
          <cell r="BS23" t="str">
            <v xml:space="preserve">LIN NL/365 RD6 </v>
          </cell>
          <cell r="BT23">
            <v>1</v>
          </cell>
          <cell r="BU23" t="str">
            <v xml:space="preserve">MTM </v>
          </cell>
          <cell r="BV23" t="str">
            <v>1304010001</v>
          </cell>
          <cell r="BW23" t="str">
            <v xml:space="preserve"> </v>
          </cell>
          <cell r="BX23">
            <v>63836000</v>
          </cell>
          <cell r="BY23">
            <v>1103491521.79864</v>
          </cell>
          <cell r="BZ23">
            <v>-7520000</v>
          </cell>
          <cell r="CA23" t="str">
            <v xml:space="preserve">LIN NL/365 RD6 </v>
          </cell>
          <cell r="CB23" t="str">
            <v xml:space="preserve">TES COP                                                     </v>
          </cell>
          <cell r="CC23" t="str">
            <v>CO</v>
          </cell>
          <cell r="CD23" t="str">
            <v>Gravados ML</v>
          </cell>
          <cell r="CE23">
            <v>1000000000</v>
          </cell>
          <cell r="CF23">
            <v>1171430000</v>
          </cell>
          <cell r="CG23">
            <v>1171430000</v>
          </cell>
          <cell r="CH23">
            <v>1163910000</v>
          </cell>
          <cell r="CI23">
            <v>1163910000</v>
          </cell>
          <cell r="CJ23">
            <v>1222973916.737</v>
          </cell>
          <cell r="CK23">
            <v>1223212087.0880001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 t="str">
            <v>7130401001</v>
          </cell>
          <cell r="CV23">
            <v>305981000</v>
          </cell>
          <cell r="CW23">
            <v>-7520000</v>
          </cell>
          <cell r="CX23">
            <v>305981000</v>
          </cell>
          <cell r="CY23">
            <v>313501000</v>
          </cell>
          <cell r="CZ23">
            <v>-7520000</v>
          </cell>
          <cell r="DA23">
            <v>1</v>
          </cell>
          <cell r="DB23">
            <v>1</v>
          </cell>
          <cell r="DC23">
            <v>1</v>
          </cell>
          <cell r="DD23">
            <v>1817312</v>
          </cell>
          <cell r="DE23">
            <v>7.367089</v>
          </cell>
          <cell r="DF23">
            <v>8.2788000000000004</v>
          </cell>
          <cell r="DH23" t="str">
            <v xml:space="preserve">AV </v>
          </cell>
          <cell r="DI23">
            <v>116.39100000000001</v>
          </cell>
          <cell r="DJ23" t="e">
            <v>#N/A</v>
          </cell>
          <cell r="DK23">
            <v>1163910000</v>
          </cell>
          <cell r="DL23" t="str">
            <v>TASA FIJA</v>
          </cell>
        </row>
        <row r="24">
          <cell r="A24">
            <v>1817314</v>
          </cell>
          <cell r="B24" t="str">
            <v xml:space="preserve">NEGOCIABLES    </v>
          </cell>
          <cell r="C24" t="str">
            <v>B</v>
          </cell>
          <cell r="D24" t="str">
            <v xml:space="preserve">FI SPOT              </v>
          </cell>
          <cell r="E24" t="str">
            <v>RTFIDBEN11</v>
          </cell>
          <cell r="F24" t="str">
            <v>BDI_RF-NEG_FBRT</v>
          </cell>
          <cell r="G24">
            <v>0</v>
          </cell>
          <cell r="H24">
            <v>4599427</v>
          </cell>
          <cell r="I24">
            <v>2590854</v>
          </cell>
          <cell r="J24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24" t="str">
            <v xml:space="preserve">899999090                             </v>
          </cell>
          <cell r="L24" t="str">
            <v xml:space="preserve">TES COP  10%  24/7/24              </v>
          </cell>
          <cell r="M24" t="str">
            <v xml:space="preserve">TFIT16240724   </v>
          </cell>
          <cell r="N24" t="str">
            <v xml:space="preserve">COL17CT02385   </v>
          </cell>
          <cell r="O24" t="str">
            <v>INTERBOLSA SA COMISI DE BOLSA EN LIQUI FORZOZA ADM</v>
          </cell>
          <cell r="P24" t="str">
            <v>900221113</v>
          </cell>
          <cell r="Q24" t="str">
            <v xml:space="preserve">NACION  </v>
          </cell>
          <cell r="R24" t="str">
            <v xml:space="preserve">                    </v>
          </cell>
          <cell r="S24">
            <v>39653</v>
          </cell>
          <cell r="T24">
            <v>45497</v>
          </cell>
          <cell r="U24">
            <v>1000000000</v>
          </cell>
          <cell r="V24">
            <v>1000000000</v>
          </cell>
          <cell r="W24" t="str">
            <v>10</v>
          </cell>
          <cell r="Y24" t="str">
            <v xml:space="preserve">COP TF nominal, Base 365, Cupon AV      </v>
          </cell>
          <cell r="Z24" t="str">
            <v>I</v>
          </cell>
          <cell r="AA24" t="str">
            <v>A?o Vencido</v>
          </cell>
          <cell r="AB24" t="str">
            <v>COP</v>
          </cell>
          <cell r="AC24" t="str">
            <v>COP</v>
          </cell>
          <cell r="AD24" t="str">
            <v>DCV</v>
          </cell>
          <cell r="AE24">
            <v>40924</v>
          </cell>
          <cell r="AF24">
            <v>40924</v>
          </cell>
          <cell r="AG24">
            <v>1257569000</v>
          </cell>
          <cell r="AH24">
            <v>1</v>
          </cell>
          <cell r="AI24">
            <v>1257569000</v>
          </cell>
          <cell r="AJ24">
            <v>125.7569</v>
          </cell>
          <cell r="AK24">
            <v>7.3710209999999998</v>
          </cell>
          <cell r="AL24">
            <v>7.3710000000000004</v>
          </cell>
          <cell r="AM24">
            <v>1171430000</v>
          </cell>
          <cell r="AN24">
            <v>1171430000</v>
          </cell>
          <cell r="AO24">
            <v>8.1554000000000002</v>
          </cell>
          <cell r="AP24">
            <v>1222709102.5179999</v>
          </cell>
          <cell r="AQ24">
            <v>1163910000</v>
          </cell>
          <cell r="AR24">
            <v>1163910000</v>
          </cell>
          <cell r="AS24">
            <v>8.2788000000000004</v>
          </cell>
          <cell r="AT24">
            <v>1222947344.0510001</v>
          </cell>
          <cell r="AU24">
            <v>7.3701824450000002</v>
          </cell>
          <cell r="AV24">
            <v>7.3701824450000002</v>
          </cell>
          <cell r="AW24">
            <v>238241.53300023079</v>
          </cell>
          <cell r="AX24">
            <v>116.39100000000001</v>
          </cell>
          <cell r="AY24">
            <v>0</v>
          </cell>
          <cell r="AZ24">
            <v>-59037344.050999999</v>
          </cell>
          <cell r="BA24" t="str">
            <v>Precio</v>
          </cell>
          <cell r="BB24" t="str">
            <v>COP CEC</v>
          </cell>
          <cell r="BC24">
            <v>-5.5900000000000005E-2</v>
          </cell>
          <cell r="BD24">
            <v>100</v>
          </cell>
          <cell r="BE24">
            <v>0</v>
          </cell>
          <cell r="BF24">
            <v>0</v>
          </cell>
          <cell r="BG24">
            <v>0</v>
          </cell>
          <cell r="BH24">
            <v>3054</v>
          </cell>
          <cell r="BI24">
            <v>5.8355000000000006</v>
          </cell>
          <cell r="BJ24">
            <v>5.3893000000000004</v>
          </cell>
          <cell r="BK24" t="str">
            <v>MGR_TRADE0</v>
          </cell>
          <cell r="BL24" t="str">
            <v>USUARIO GENERICO "NATALY AGUDELO"</v>
          </cell>
          <cell r="BM24">
            <v>42443</v>
          </cell>
          <cell r="BN24" t="str">
            <v>MIGRACION</v>
          </cell>
          <cell r="BO24" t="str">
            <v xml:space="preserve">                              </v>
          </cell>
          <cell r="BP24" t="str">
            <v>2</v>
          </cell>
          <cell r="BQ24" t="str">
            <v xml:space="preserve">          </v>
          </cell>
          <cell r="BR24">
            <v>5</v>
          </cell>
          <cell r="BS24" t="str">
            <v xml:space="preserve">LIN NL/365 RD6 </v>
          </cell>
          <cell r="BT24">
            <v>1</v>
          </cell>
          <cell r="BU24" t="str">
            <v xml:space="preserve">MTM </v>
          </cell>
          <cell r="BV24" t="str">
            <v>1304010001</v>
          </cell>
          <cell r="BW24" t="str">
            <v xml:space="preserve"> </v>
          </cell>
          <cell r="BX24">
            <v>63836000</v>
          </cell>
          <cell r="BY24">
            <v>1103920596.7103801</v>
          </cell>
          <cell r="BZ24">
            <v>-7520000</v>
          </cell>
          <cell r="CA24" t="str">
            <v xml:space="preserve">LIN NL/365 RD6 </v>
          </cell>
          <cell r="CB24" t="str">
            <v xml:space="preserve">TES COP                                                     </v>
          </cell>
          <cell r="CC24" t="str">
            <v>CO</v>
          </cell>
          <cell r="CD24" t="str">
            <v>Gravados ML</v>
          </cell>
          <cell r="CE24">
            <v>1000000000</v>
          </cell>
          <cell r="CF24">
            <v>1171430000</v>
          </cell>
          <cell r="CG24">
            <v>1171430000</v>
          </cell>
          <cell r="CH24">
            <v>1163910000</v>
          </cell>
          <cell r="CI24">
            <v>1163910000</v>
          </cell>
          <cell r="CJ24">
            <v>1222709102.5179999</v>
          </cell>
          <cell r="CK24">
            <v>1222947344.0510001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 t="str">
            <v>7130401001</v>
          </cell>
          <cell r="CV24">
            <v>306341000</v>
          </cell>
          <cell r="CW24">
            <v>-7520000</v>
          </cell>
          <cell r="CX24">
            <v>306341000</v>
          </cell>
          <cell r="CY24">
            <v>313861000</v>
          </cell>
          <cell r="CZ24">
            <v>-7520000</v>
          </cell>
          <cell r="DA24">
            <v>1</v>
          </cell>
          <cell r="DB24">
            <v>1</v>
          </cell>
          <cell r="DC24">
            <v>1</v>
          </cell>
          <cell r="DD24">
            <v>1817314</v>
          </cell>
          <cell r="DE24">
            <v>7.3710209999999998</v>
          </cell>
          <cell r="DF24">
            <v>8.2788000000000004</v>
          </cell>
          <cell r="DH24" t="str">
            <v xml:space="preserve">AV </v>
          </cell>
          <cell r="DI24">
            <v>116.39100000000001</v>
          </cell>
          <cell r="DJ24" t="e">
            <v>#N/A</v>
          </cell>
          <cell r="DK24">
            <v>1163910000</v>
          </cell>
          <cell r="DL24" t="str">
            <v>TASA FIJA</v>
          </cell>
        </row>
        <row r="25">
          <cell r="A25">
            <v>1817315</v>
          </cell>
          <cell r="B25" t="str">
            <v xml:space="preserve">NEGOCIABLES    </v>
          </cell>
          <cell r="C25" t="str">
            <v>B</v>
          </cell>
          <cell r="D25" t="str">
            <v xml:space="preserve">FI SPOT              </v>
          </cell>
          <cell r="E25" t="str">
            <v>RTFIDBEN11</v>
          </cell>
          <cell r="F25" t="str">
            <v>BDI_RF-NEG_FBRT</v>
          </cell>
          <cell r="G25">
            <v>0</v>
          </cell>
          <cell r="H25">
            <v>4599488</v>
          </cell>
          <cell r="I25">
            <v>2590855</v>
          </cell>
          <cell r="J25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25" t="str">
            <v xml:space="preserve">899999090                             </v>
          </cell>
          <cell r="L25" t="str">
            <v xml:space="preserve">TES COP  10%  24/7/24              </v>
          </cell>
          <cell r="M25" t="str">
            <v xml:space="preserve">TFIT16240724   </v>
          </cell>
          <cell r="N25" t="str">
            <v xml:space="preserve">COL17CT02385   </v>
          </cell>
          <cell r="O25" t="str">
            <v>INTERBOLSA SA COMISI DE BOLSA EN LIQUI FORZOZA ADM</v>
          </cell>
          <cell r="P25" t="str">
            <v>900221113</v>
          </cell>
          <cell r="Q25" t="str">
            <v xml:space="preserve">NACION  </v>
          </cell>
          <cell r="R25" t="str">
            <v xml:space="preserve">                    </v>
          </cell>
          <cell r="S25">
            <v>39653</v>
          </cell>
          <cell r="T25">
            <v>45497</v>
          </cell>
          <cell r="U25">
            <v>500000000</v>
          </cell>
          <cell r="V25">
            <v>500000000</v>
          </cell>
          <cell r="W25" t="str">
            <v>10</v>
          </cell>
          <cell r="Y25" t="str">
            <v xml:space="preserve">COP TF nominal, Base 365, Cupon AV      </v>
          </cell>
          <cell r="Z25" t="str">
            <v>I</v>
          </cell>
          <cell r="AA25" t="str">
            <v>A?o Vencido</v>
          </cell>
          <cell r="AB25" t="str">
            <v>COP</v>
          </cell>
          <cell r="AC25" t="str">
            <v>COP</v>
          </cell>
          <cell r="AD25" t="str">
            <v>DCV</v>
          </cell>
          <cell r="AE25">
            <v>40924</v>
          </cell>
          <cell r="AF25">
            <v>40924</v>
          </cell>
          <cell r="AG25">
            <v>628784500</v>
          </cell>
          <cell r="AH25">
            <v>1</v>
          </cell>
          <cell r="AI25">
            <v>628784500</v>
          </cell>
          <cell r="AJ25">
            <v>125.7569</v>
          </cell>
          <cell r="AK25">
            <v>7.3710209999999998</v>
          </cell>
          <cell r="AL25">
            <v>7.3710000000000004</v>
          </cell>
          <cell r="AM25">
            <v>585715000</v>
          </cell>
          <cell r="AN25">
            <v>585715000</v>
          </cell>
          <cell r="AO25">
            <v>8.1554000000000002</v>
          </cell>
          <cell r="AP25">
            <v>611354551.25899994</v>
          </cell>
          <cell r="AQ25">
            <v>581955000</v>
          </cell>
          <cell r="AR25">
            <v>581955000</v>
          </cell>
          <cell r="AS25">
            <v>8.2788000000000004</v>
          </cell>
          <cell r="AT25">
            <v>611473672.02550006</v>
          </cell>
          <cell r="AU25">
            <v>7.3701824450000002</v>
          </cell>
          <cell r="AV25">
            <v>7.3701824450000002</v>
          </cell>
          <cell r="AW25">
            <v>119120.76650011539</v>
          </cell>
          <cell r="AX25">
            <v>116.39100000000001</v>
          </cell>
          <cell r="AY25">
            <v>0</v>
          </cell>
          <cell r="AZ25">
            <v>-29518672.0255</v>
          </cell>
          <cell r="BA25" t="str">
            <v>Precio</v>
          </cell>
          <cell r="BB25" t="str">
            <v>COP CEC</v>
          </cell>
          <cell r="BC25">
            <v>-5.5900000000000005E-2</v>
          </cell>
          <cell r="BD25">
            <v>100</v>
          </cell>
          <cell r="BE25">
            <v>0</v>
          </cell>
          <cell r="BF25">
            <v>0</v>
          </cell>
          <cell r="BG25">
            <v>0</v>
          </cell>
          <cell r="BH25">
            <v>3054</v>
          </cell>
          <cell r="BI25">
            <v>5.8355000000000006</v>
          </cell>
          <cell r="BJ25">
            <v>5.3893000000000004</v>
          </cell>
          <cell r="BK25" t="str">
            <v>MGR_TRADE0</v>
          </cell>
          <cell r="BL25" t="str">
            <v>USUARIO GENERICO "NATALY AGUDELO"</v>
          </cell>
          <cell r="BM25">
            <v>42443</v>
          </cell>
          <cell r="BN25" t="str">
            <v>MIGRACION</v>
          </cell>
          <cell r="BO25" t="str">
            <v xml:space="preserve">                              </v>
          </cell>
          <cell r="BP25" t="str">
            <v>2</v>
          </cell>
          <cell r="BQ25" t="str">
            <v xml:space="preserve">          </v>
          </cell>
          <cell r="BR25">
            <v>5</v>
          </cell>
          <cell r="BS25" t="str">
            <v xml:space="preserve">LIN NL/365 RD6 </v>
          </cell>
          <cell r="BT25">
            <v>1</v>
          </cell>
          <cell r="BU25" t="str">
            <v xml:space="preserve">MTM </v>
          </cell>
          <cell r="BV25" t="str">
            <v>1304010001</v>
          </cell>
          <cell r="BW25" t="str">
            <v xml:space="preserve"> </v>
          </cell>
          <cell r="BX25">
            <v>31918000</v>
          </cell>
          <cell r="BY25">
            <v>551960298.35518801</v>
          </cell>
          <cell r="BZ25">
            <v>-3760000</v>
          </cell>
          <cell r="CA25" t="str">
            <v xml:space="preserve">LIN NL/365 RD6 </v>
          </cell>
          <cell r="CB25" t="str">
            <v xml:space="preserve">TES COP                                                     </v>
          </cell>
          <cell r="CC25" t="str">
            <v>CO</v>
          </cell>
          <cell r="CD25" t="str">
            <v>Gravados ML</v>
          </cell>
          <cell r="CE25">
            <v>500000000</v>
          </cell>
          <cell r="CF25">
            <v>585715000</v>
          </cell>
          <cell r="CG25">
            <v>585715000</v>
          </cell>
          <cell r="CH25">
            <v>581955000</v>
          </cell>
          <cell r="CI25">
            <v>581955000</v>
          </cell>
          <cell r="CJ25">
            <v>611354551.25899994</v>
          </cell>
          <cell r="CK25">
            <v>611473672.02550006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 t="str">
            <v>7130401001</v>
          </cell>
          <cell r="CV25">
            <v>153170500</v>
          </cell>
          <cell r="CW25">
            <v>-3760000</v>
          </cell>
          <cell r="CX25">
            <v>153170500</v>
          </cell>
          <cell r="CY25">
            <v>156930500</v>
          </cell>
          <cell r="CZ25">
            <v>-3760000</v>
          </cell>
          <cell r="DA25">
            <v>1</v>
          </cell>
          <cell r="DB25">
            <v>1</v>
          </cell>
          <cell r="DC25">
            <v>1</v>
          </cell>
          <cell r="DD25">
            <v>1817315</v>
          </cell>
          <cell r="DE25">
            <v>7.3710209999999998</v>
          </cell>
          <cell r="DF25">
            <v>8.2788000000000004</v>
          </cell>
          <cell r="DH25" t="str">
            <v xml:space="preserve">AV </v>
          </cell>
          <cell r="DI25">
            <v>116.39100000000001</v>
          </cell>
          <cell r="DJ25" t="e">
            <v>#N/A</v>
          </cell>
          <cell r="DK25">
            <v>581955000</v>
          </cell>
          <cell r="DL25" t="str">
            <v>TASA FIJA</v>
          </cell>
        </row>
        <row r="26">
          <cell r="A26">
            <v>1817316</v>
          </cell>
          <cell r="B26" t="str">
            <v xml:space="preserve">NEGOCIABLES    </v>
          </cell>
          <cell r="C26" t="str">
            <v>B</v>
          </cell>
          <cell r="D26" t="str">
            <v xml:space="preserve">FI SPOT              </v>
          </cell>
          <cell r="E26" t="str">
            <v>RTFIDBEN11</v>
          </cell>
          <cell r="F26" t="str">
            <v>BDI_RF-NEG_FBRT</v>
          </cell>
          <cell r="G26">
            <v>0</v>
          </cell>
          <cell r="H26">
            <v>4599345</v>
          </cell>
          <cell r="I26">
            <v>2590856</v>
          </cell>
          <cell r="J26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26" t="str">
            <v xml:space="preserve">899999090                             </v>
          </cell>
          <cell r="L26" t="str">
            <v xml:space="preserve">TES COP  10%  24/7/24              </v>
          </cell>
          <cell r="M26" t="str">
            <v xml:space="preserve">TFIT16240724   </v>
          </cell>
          <cell r="N26" t="str">
            <v xml:space="preserve">COL17CT02385   </v>
          </cell>
          <cell r="O26" t="str">
            <v>SOC ADMINISTRADORA DE PENSIONES Y CESANT?S PORVENIR</v>
          </cell>
          <cell r="P26" t="str">
            <v>800144331</v>
          </cell>
          <cell r="Q26" t="str">
            <v xml:space="preserve">NACION  </v>
          </cell>
          <cell r="R26" t="str">
            <v xml:space="preserve">                    </v>
          </cell>
          <cell r="S26">
            <v>39653</v>
          </cell>
          <cell r="T26">
            <v>45497</v>
          </cell>
          <cell r="U26">
            <v>10000000000</v>
          </cell>
          <cell r="V26">
            <v>10000000000</v>
          </cell>
          <cell r="W26" t="str">
            <v>10</v>
          </cell>
          <cell r="Y26" t="str">
            <v xml:space="preserve">COP TF nominal, Base 365, Cupon AV      </v>
          </cell>
          <cell r="Z26" t="str">
            <v>I</v>
          </cell>
          <cell r="AA26" t="str">
            <v>A?o Vencido</v>
          </cell>
          <cell r="AB26" t="str">
            <v>COP</v>
          </cell>
          <cell r="AC26" t="str">
            <v>COP</v>
          </cell>
          <cell r="AD26" t="str">
            <v>DCV</v>
          </cell>
          <cell r="AE26">
            <v>40924</v>
          </cell>
          <cell r="AF26">
            <v>40924</v>
          </cell>
          <cell r="AG26">
            <v>12580190000</v>
          </cell>
          <cell r="AH26">
            <v>1</v>
          </cell>
          <cell r="AI26">
            <v>12580190000</v>
          </cell>
          <cell r="AJ26">
            <v>125.8019</v>
          </cell>
          <cell r="AK26">
            <v>7.3661059999999994</v>
          </cell>
          <cell r="AL26">
            <v>7.3661000000000003</v>
          </cell>
          <cell r="AM26">
            <v>11714300000</v>
          </cell>
          <cell r="AN26">
            <v>11714300000</v>
          </cell>
          <cell r="AO26">
            <v>8.1554000000000002</v>
          </cell>
          <cell r="AP26">
            <v>12230401329.610001</v>
          </cell>
          <cell r="AQ26">
            <v>11639100000</v>
          </cell>
          <cell r="AR26">
            <v>11639100000</v>
          </cell>
          <cell r="AS26">
            <v>8.2788000000000004</v>
          </cell>
          <cell r="AT26">
            <v>12232782855.110001</v>
          </cell>
          <cell r="AU26">
            <v>7.3652653882000001</v>
          </cell>
          <cell r="AV26">
            <v>7.3652653882000001</v>
          </cell>
          <cell r="AW26">
            <v>2381525.5</v>
          </cell>
          <cell r="AX26">
            <v>116.39100000000001</v>
          </cell>
          <cell r="AY26">
            <v>0</v>
          </cell>
          <cell r="AZ26">
            <v>-593682855.11000001</v>
          </cell>
          <cell r="BA26" t="str">
            <v>Precio</v>
          </cell>
          <cell r="BB26" t="str">
            <v>COP CEC</v>
          </cell>
          <cell r="BC26">
            <v>-5.5900000000000005E-2</v>
          </cell>
          <cell r="BD26">
            <v>100</v>
          </cell>
          <cell r="BE26">
            <v>0</v>
          </cell>
          <cell r="BF26">
            <v>0</v>
          </cell>
          <cell r="BG26">
            <v>0</v>
          </cell>
          <cell r="BH26">
            <v>3054</v>
          </cell>
          <cell r="BI26">
            <v>5.8355000000000006</v>
          </cell>
          <cell r="BJ26">
            <v>5.3893000000000004</v>
          </cell>
          <cell r="BK26" t="str">
            <v>MGR_TRADE0</v>
          </cell>
          <cell r="BL26" t="str">
            <v>USUARIO GENERICO "NATALY AGUDELO"</v>
          </cell>
          <cell r="BM26">
            <v>42443</v>
          </cell>
          <cell r="BN26" t="str">
            <v>MIGRACION</v>
          </cell>
          <cell r="BO26" t="str">
            <v xml:space="preserve">                              </v>
          </cell>
          <cell r="BP26" t="str">
            <v>2</v>
          </cell>
          <cell r="BQ26" t="str">
            <v xml:space="preserve">          </v>
          </cell>
          <cell r="BR26">
            <v>5</v>
          </cell>
          <cell r="BS26" t="str">
            <v xml:space="preserve">LIN NL/365 RD6 </v>
          </cell>
          <cell r="BT26">
            <v>1</v>
          </cell>
          <cell r="BU26" t="str">
            <v xml:space="preserve">MTM </v>
          </cell>
          <cell r="BV26" t="str">
            <v>1304010001</v>
          </cell>
          <cell r="BW26" t="str">
            <v xml:space="preserve"> </v>
          </cell>
          <cell r="BX26">
            <v>638360000</v>
          </cell>
          <cell r="BY26">
            <v>11033842530.7071</v>
          </cell>
          <cell r="BZ26">
            <v>-75200000</v>
          </cell>
          <cell r="CA26" t="str">
            <v xml:space="preserve">LIN NL/365 RD6 </v>
          </cell>
          <cell r="CB26" t="str">
            <v xml:space="preserve">TES COP                                                     </v>
          </cell>
          <cell r="CC26" t="str">
            <v>CO</v>
          </cell>
          <cell r="CD26" t="str">
            <v>Gravados ML</v>
          </cell>
          <cell r="CE26">
            <v>10000000000</v>
          </cell>
          <cell r="CF26">
            <v>11714300000</v>
          </cell>
          <cell r="CG26">
            <v>11714300000</v>
          </cell>
          <cell r="CH26">
            <v>11639100000</v>
          </cell>
          <cell r="CI26">
            <v>11639100000</v>
          </cell>
          <cell r="CJ26">
            <v>12230401329.610001</v>
          </cell>
          <cell r="CK26">
            <v>12232782855.110001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 t="str">
            <v>7130401001</v>
          </cell>
          <cell r="CV26">
            <v>3058910000</v>
          </cell>
          <cell r="CW26">
            <v>-75200000</v>
          </cell>
          <cell r="CX26">
            <v>3058910000</v>
          </cell>
          <cell r="CY26">
            <v>3134110000</v>
          </cell>
          <cell r="CZ26">
            <v>-75200000</v>
          </cell>
          <cell r="DA26">
            <v>1</v>
          </cell>
          <cell r="DB26">
            <v>1</v>
          </cell>
          <cell r="DC26">
            <v>1</v>
          </cell>
          <cell r="DD26">
            <v>1817316</v>
          </cell>
          <cell r="DE26">
            <v>7.3661059999999994</v>
          </cell>
          <cell r="DF26">
            <v>8.2788000000000004</v>
          </cell>
          <cell r="DH26" t="str">
            <v xml:space="preserve">AV </v>
          </cell>
          <cell r="DI26">
            <v>116.39100000000001</v>
          </cell>
          <cell r="DJ26" t="e">
            <v>#N/A</v>
          </cell>
          <cell r="DK26">
            <v>11639100000</v>
          </cell>
          <cell r="DL26" t="str">
            <v>TASA FIJA</v>
          </cell>
        </row>
        <row r="27">
          <cell r="A27">
            <v>1817355</v>
          </cell>
          <cell r="B27" t="str">
            <v xml:space="preserve">NEGOCIABLES    </v>
          </cell>
          <cell r="C27" t="str">
            <v>B</v>
          </cell>
          <cell r="D27" t="str">
            <v xml:space="preserve">FI SPOT              </v>
          </cell>
          <cell r="E27" t="str">
            <v>RTFIDBEN11</v>
          </cell>
          <cell r="F27" t="str">
            <v>BDD_RF-NEG_FBRT</v>
          </cell>
          <cell r="G27">
            <v>0</v>
          </cell>
          <cell r="H27">
            <v>4413214</v>
          </cell>
          <cell r="I27">
            <v>2590895</v>
          </cell>
          <cell r="J27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27" t="str">
            <v xml:space="preserve">899999090                             </v>
          </cell>
          <cell r="L27" t="str">
            <v xml:space="preserve">TES UVR  4.25%  17/5/17            </v>
          </cell>
          <cell r="M27" t="str">
            <v xml:space="preserve">TUVT08170517   </v>
          </cell>
          <cell r="N27" t="str">
            <v xml:space="preserve">COL17CT02104   </v>
          </cell>
          <cell r="O27" t="str">
            <v>SCOTIABANK</v>
          </cell>
          <cell r="P27" t="str">
            <v>860051705</v>
          </cell>
          <cell r="Q27" t="str">
            <v xml:space="preserve">NACION  </v>
          </cell>
          <cell r="R27" t="str">
            <v xml:space="preserve">                    </v>
          </cell>
          <cell r="S27">
            <v>39950</v>
          </cell>
          <cell r="T27">
            <v>42872</v>
          </cell>
          <cell r="U27">
            <v>5000000</v>
          </cell>
          <cell r="V27">
            <v>5000000</v>
          </cell>
          <cell r="W27" t="str">
            <v>4.25</v>
          </cell>
          <cell r="Y27" t="str">
            <v xml:space="preserve">UVR TF nominal, Base 365, Cup?V      </v>
          </cell>
          <cell r="Z27" t="str">
            <v>I</v>
          </cell>
          <cell r="AA27" t="str">
            <v>A?o Vencido</v>
          </cell>
          <cell r="AB27" t="str">
            <v>COP</v>
          </cell>
          <cell r="AC27" t="str">
            <v>UVR</v>
          </cell>
          <cell r="AD27" t="str">
            <v>DCV</v>
          </cell>
          <cell r="AE27">
            <v>40946</v>
          </cell>
          <cell r="AF27">
            <v>40946</v>
          </cell>
          <cell r="AG27">
            <v>5479815</v>
          </cell>
          <cell r="AH27">
            <v>199.1996</v>
          </cell>
          <cell r="AI27">
            <v>1091576956.0739999</v>
          </cell>
          <cell r="AJ27">
            <v>109.5963</v>
          </cell>
          <cell r="AK27">
            <v>2.9001779999999999</v>
          </cell>
          <cell r="AL27">
            <v>2.9002000000000003</v>
          </cell>
          <cell r="AM27">
            <v>5326700</v>
          </cell>
          <cell r="AN27">
            <v>1241733134.10131</v>
          </cell>
          <cell r="AO27">
            <v>1.619</v>
          </cell>
          <cell r="AP27">
            <v>1224199573.60074</v>
          </cell>
          <cell r="AQ27">
            <v>5324900</v>
          </cell>
          <cell r="AR27">
            <v>1241861994.11253</v>
          </cell>
          <cell r="AS27">
            <v>1.6531</v>
          </cell>
          <cell r="AT27">
            <v>1224836299.4025199</v>
          </cell>
          <cell r="AU27">
            <v>2.8967251469000002</v>
          </cell>
          <cell r="AV27">
            <v>2.8967251469000002</v>
          </cell>
          <cell r="AW27">
            <v>636725.80177998543</v>
          </cell>
          <cell r="AX27">
            <v>24837.2398790999</v>
          </cell>
          <cell r="AY27">
            <v>0</v>
          </cell>
          <cell r="AZ27">
            <v>-1219511399.4025199</v>
          </cell>
          <cell r="BA27" t="str">
            <v>Precio</v>
          </cell>
          <cell r="BB27" t="str">
            <v>COP UVR CEC</v>
          </cell>
          <cell r="BC27">
            <v>2.3E-3</v>
          </cell>
          <cell r="BD27">
            <v>100</v>
          </cell>
          <cell r="BE27">
            <v>0</v>
          </cell>
          <cell r="BF27">
            <v>0</v>
          </cell>
          <cell r="BG27">
            <v>0</v>
          </cell>
          <cell r="BH27">
            <v>429</v>
          </cell>
          <cell r="BI27">
            <v>1.1356000000000002</v>
          </cell>
          <cell r="BJ27">
            <v>1.1171</v>
          </cell>
          <cell r="BK27" t="str">
            <v>MGR_TRADE0</v>
          </cell>
          <cell r="BL27" t="str">
            <v>USUARIO GENERICO "NATALY AGUDELO"</v>
          </cell>
          <cell r="BM27">
            <v>42443</v>
          </cell>
          <cell r="BN27" t="str">
            <v>MIGRACION</v>
          </cell>
          <cell r="BO27" t="str">
            <v xml:space="preserve">                              </v>
          </cell>
          <cell r="BP27" t="str">
            <v>33</v>
          </cell>
          <cell r="BQ27" t="str">
            <v xml:space="preserve">          </v>
          </cell>
          <cell r="BR27">
            <v>11</v>
          </cell>
          <cell r="BS27" t="str">
            <v xml:space="preserve">LIN NL/365 RD6 </v>
          </cell>
          <cell r="BT27">
            <v>1</v>
          </cell>
          <cell r="BU27" t="str">
            <v xml:space="preserve">MTM </v>
          </cell>
          <cell r="BV27" t="str">
            <v>1304011407</v>
          </cell>
          <cell r="BW27" t="str">
            <v xml:space="preserve"> </v>
          </cell>
          <cell r="BX27">
            <v>175240</v>
          </cell>
          <cell r="BY27">
            <v>146834570.79591101</v>
          </cell>
          <cell r="BZ27">
            <v>128860.01122</v>
          </cell>
          <cell r="CA27" t="str">
            <v xml:space="preserve">LIN NL/365 RD6 </v>
          </cell>
          <cell r="CB27" t="str">
            <v xml:space="preserve">TES UVR                                                     </v>
          </cell>
          <cell r="CC27" t="str">
            <v>CO</v>
          </cell>
          <cell r="CD27" t="str">
            <v>Gravados ML</v>
          </cell>
          <cell r="CE27">
            <v>5000000</v>
          </cell>
          <cell r="CF27">
            <v>5326700</v>
          </cell>
          <cell r="CG27">
            <v>1241733134.10131</v>
          </cell>
          <cell r="CH27">
            <v>5324900</v>
          </cell>
          <cell r="CI27">
            <v>1241861994.11253</v>
          </cell>
          <cell r="CJ27">
            <v>1224199573.60074</v>
          </cell>
          <cell r="CK27">
            <v>1224836299.4025199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 t="str">
            <v>7130401407</v>
          </cell>
          <cell r="CV27">
            <v>328989271.63099003</v>
          </cell>
          <cell r="CW27">
            <v>128859.84138</v>
          </cell>
          <cell r="CX27">
            <v>328989271.63099003</v>
          </cell>
          <cell r="CY27">
            <v>328860411.78961003</v>
          </cell>
          <cell r="CZ27">
            <v>128860.01122</v>
          </cell>
          <cell r="DA27">
            <v>233.2178997</v>
          </cell>
          <cell r="DB27">
            <v>233.11489929999999</v>
          </cell>
          <cell r="DC27">
            <v>1</v>
          </cell>
          <cell r="DD27">
            <v>1817355</v>
          </cell>
          <cell r="DE27">
            <v>2.9001779999999999</v>
          </cell>
          <cell r="DF27">
            <v>1.6531</v>
          </cell>
          <cell r="DH27" t="str">
            <v xml:space="preserve">AV </v>
          </cell>
          <cell r="DI27">
            <v>106.498</v>
          </cell>
          <cell r="DJ27">
            <v>0</v>
          </cell>
          <cell r="DK27">
            <v>1241861994.1099999</v>
          </cell>
          <cell r="DL27" t="str">
            <v>UVR</v>
          </cell>
        </row>
        <row r="28">
          <cell r="A28">
            <v>1817466</v>
          </cell>
          <cell r="B28" t="str">
            <v xml:space="preserve">NEGOCIABLES    </v>
          </cell>
          <cell r="C28" t="str">
            <v>B</v>
          </cell>
          <cell r="D28" t="str">
            <v xml:space="preserve">FI SPOT              </v>
          </cell>
          <cell r="E28" t="str">
            <v>RTFIDBEN11</v>
          </cell>
          <cell r="F28" t="str">
            <v>BDI_RF-NEG_FBRT</v>
          </cell>
          <cell r="G28">
            <v>0</v>
          </cell>
          <cell r="H28">
            <v>4694464</v>
          </cell>
          <cell r="I28">
            <v>2591006</v>
          </cell>
          <cell r="J28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28" t="str">
            <v xml:space="preserve">899999090                             </v>
          </cell>
          <cell r="L28" t="str">
            <v xml:space="preserve">TES COP 7.5%  26/8/26              </v>
          </cell>
          <cell r="M28" t="str">
            <v xml:space="preserve">TFIT15260826   </v>
          </cell>
          <cell r="N28" t="str">
            <v xml:space="preserve">COL17CT02625   </v>
          </cell>
          <cell r="O28" t="str">
            <v>SCOTIABANK</v>
          </cell>
          <cell r="P28" t="str">
            <v>860051705</v>
          </cell>
          <cell r="Q28" t="str">
            <v xml:space="preserve">NACION  </v>
          </cell>
          <cell r="R28" t="str">
            <v xml:space="preserve">                    </v>
          </cell>
          <cell r="S28">
            <v>40781</v>
          </cell>
          <cell r="T28">
            <v>46260</v>
          </cell>
          <cell r="U28">
            <v>1000000000</v>
          </cell>
          <cell r="V28">
            <v>1000000000</v>
          </cell>
          <cell r="W28" t="str">
            <v>7.5</v>
          </cell>
          <cell r="Y28" t="str">
            <v xml:space="preserve">COP TF nominal, Base 365, Cupon AV      </v>
          </cell>
          <cell r="Z28" t="str">
            <v>I</v>
          </cell>
          <cell r="AA28" t="str">
            <v>A?o Vencido</v>
          </cell>
          <cell r="AB28" t="str">
            <v>COP</v>
          </cell>
          <cell r="AC28" t="str">
            <v>COP</v>
          </cell>
          <cell r="AD28" t="str">
            <v>DCV</v>
          </cell>
          <cell r="AE28">
            <v>40973</v>
          </cell>
          <cell r="AF28">
            <v>40973</v>
          </cell>
          <cell r="AG28">
            <v>1038557000</v>
          </cell>
          <cell r="AH28">
            <v>1</v>
          </cell>
          <cell r="AI28">
            <v>1038557000</v>
          </cell>
          <cell r="AJ28">
            <v>103.8557</v>
          </cell>
          <cell r="AK28">
            <v>7.5001469999999992</v>
          </cell>
          <cell r="AL28">
            <v>7.5001000000000007</v>
          </cell>
          <cell r="AM28">
            <v>979080000</v>
          </cell>
          <cell r="AN28">
            <v>979080000</v>
          </cell>
          <cell r="AO28">
            <v>8.4002999999999997</v>
          </cell>
          <cell r="AP28">
            <v>1040201264.836</v>
          </cell>
          <cell r="AQ28">
            <v>970000000</v>
          </cell>
          <cell r="AR28">
            <v>970000000</v>
          </cell>
          <cell r="AS28">
            <v>8.5441000000000003</v>
          </cell>
          <cell r="AT28">
            <v>1040407395.484</v>
          </cell>
          <cell r="AU28">
            <v>7.5002262356999996</v>
          </cell>
          <cell r="AV28">
            <v>7.5002262356999996</v>
          </cell>
          <cell r="AW28">
            <v>206130.64800000191</v>
          </cell>
          <cell r="AX28">
            <v>97</v>
          </cell>
          <cell r="AY28">
            <v>0</v>
          </cell>
          <cell r="AZ28">
            <v>-70407395.483999997</v>
          </cell>
          <cell r="BA28" t="str">
            <v>Precio</v>
          </cell>
          <cell r="BB28" t="str">
            <v>COP CEC</v>
          </cell>
          <cell r="BC28">
            <v>-3.3100000000000004E-2</v>
          </cell>
          <cell r="BD28">
            <v>100</v>
          </cell>
          <cell r="BE28">
            <v>0</v>
          </cell>
          <cell r="BF28">
            <v>0</v>
          </cell>
          <cell r="BG28">
            <v>0</v>
          </cell>
          <cell r="BH28">
            <v>3817</v>
          </cell>
          <cell r="BI28">
            <v>7.1851000000000003</v>
          </cell>
          <cell r="BJ28">
            <v>6.6195000000000004</v>
          </cell>
          <cell r="BK28" t="str">
            <v>MGR_TRADE0</v>
          </cell>
          <cell r="BL28" t="str">
            <v>USUARIO GENERICO "NATALY AGUDELO"</v>
          </cell>
          <cell r="BM28">
            <v>42443</v>
          </cell>
          <cell r="BN28" t="str">
            <v>MIGRACION</v>
          </cell>
          <cell r="BO28" t="str">
            <v xml:space="preserve">                              </v>
          </cell>
          <cell r="BP28" t="str">
            <v>2</v>
          </cell>
          <cell r="BQ28" t="str">
            <v xml:space="preserve">          </v>
          </cell>
          <cell r="BR28">
            <v>6</v>
          </cell>
          <cell r="BS28" t="str">
            <v xml:space="preserve">LIN NL/365 RD6 </v>
          </cell>
          <cell r="BT28">
            <v>1</v>
          </cell>
          <cell r="BU28" t="str">
            <v xml:space="preserve">MTM </v>
          </cell>
          <cell r="BV28" t="str">
            <v>1304010001</v>
          </cell>
          <cell r="BW28" t="str">
            <v xml:space="preserve"> </v>
          </cell>
          <cell r="BX28">
            <v>41096000</v>
          </cell>
          <cell r="BY28">
            <v>2075049130.0276999</v>
          </cell>
          <cell r="BZ28">
            <v>-9080000</v>
          </cell>
          <cell r="CA28" t="str">
            <v xml:space="preserve">LIN NL/365 RD6 </v>
          </cell>
          <cell r="CB28" t="str">
            <v xml:space="preserve">TES COP                                                     </v>
          </cell>
          <cell r="CC28" t="str">
            <v>CO</v>
          </cell>
          <cell r="CD28" t="str">
            <v>Gravados ML</v>
          </cell>
          <cell r="CE28">
            <v>1000000000</v>
          </cell>
          <cell r="CF28">
            <v>979080000</v>
          </cell>
          <cell r="CG28">
            <v>979080000</v>
          </cell>
          <cell r="CH28">
            <v>970000000</v>
          </cell>
          <cell r="CI28">
            <v>970000000</v>
          </cell>
          <cell r="CJ28">
            <v>1040201264.836</v>
          </cell>
          <cell r="CK28">
            <v>1040407395.484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 t="str">
            <v>7130401001</v>
          </cell>
          <cell r="CV28">
            <v>-732114000</v>
          </cell>
          <cell r="CW28">
            <v>-9080000</v>
          </cell>
          <cell r="CX28">
            <v>-732114000</v>
          </cell>
          <cell r="CY28">
            <v>-723034000</v>
          </cell>
          <cell r="CZ28">
            <v>-9080000</v>
          </cell>
          <cell r="DA28">
            <v>1</v>
          </cell>
          <cell r="DB28">
            <v>1</v>
          </cell>
          <cell r="DC28">
            <v>1</v>
          </cell>
          <cell r="DD28">
            <v>1817466</v>
          </cell>
          <cell r="DE28">
            <v>7.5001469999999992</v>
          </cell>
          <cell r="DF28">
            <v>8.5441000000000003</v>
          </cell>
          <cell r="DH28" t="str">
            <v xml:space="preserve">AV </v>
          </cell>
          <cell r="DI28">
            <v>97</v>
          </cell>
          <cell r="DJ28" t="e">
            <v>#N/A</v>
          </cell>
          <cell r="DK28">
            <v>970000000</v>
          </cell>
          <cell r="DL28" t="str">
            <v>TASA FIJA</v>
          </cell>
        </row>
        <row r="29">
          <cell r="A29">
            <v>1817467</v>
          </cell>
          <cell r="B29" t="str">
            <v xml:space="preserve">NEGOCIABLES    </v>
          </cell>
          <cell r="C29" t="str">
            <v>B</v>
          </cell>
          <cell r="D29" t="str">
            <v xml:space="preserve">FI SPOT              </v>
          </cell>
          <cell r="E29" t="str">
            <v>RTFIDBEN11</v>
          </cell>
          <cell r="F29" t="str">
            <v>BDI_RF-NEG_FBRT</v>
          </cell>
          <cell r="G29">
            <v>0</v>
          </cell>
          <cell r="H29">
            <v>4694488</v>
          </cell>
          <cell r="I29">
            <v>2591007</v>
          </cell>
          <cell r="J29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29" t="str">
            <v xml:space="preserve">899999090                             </v>
          </cell>
          <cell r="L29" t="str">
            <v xml:space="preserve">TES COP 7.5%  26/8/26              </v>
          </cell>
          <cell r="M29" t="str">
            <v xml:space="preserve">TFIT15260826   </v>
          </cell>
          <cell r="N29" t="str">
            <v xml:space="preserve">COL17CT02625   </v>
          </cell>
          <cell r="O29" t="str">
            <v>SCOTIABANK</v>
          </cell>
          <cell r="P29" t="str">
            <v>860051705</v>
          </cell>
          <cell r="Q29" t="str">
            <v xml:space="preserve">NACION  </v>
          </cell>
          <cell r="R29" t="str">
            <v xml:space="preserve">                    </v>
          </cell>
          <cell r="S29">
            <v>40781</v>
          </cell>
          <cell r="T29">
            <v>46260</v>
          </cell>
          <cell r="U29">
            <v>1000000000</v>
          </cell>
          <cell r="V29">
            <v>1000000000</v>
          </cell>
          <cell r="W29" t="str">
            <v>7.5</v>
          </cell>
          <cell r="Y29" t="str">
            <v xml:space="preserve">COP TF nominal, Base 365, Cupon AV      </v>
          </cell>
          <cell r="Z29" t="str">
            <v>I</v>
          </cell>
          <cell r="AA29" t="str">
            <v>A?o Vencido</v>
          </cell>
          <cell r="AB29" t="str">
            <v>COP</v>
          </cell>
          <cell r="AC29" t="str">
            <v>COP</v>
          </cell>
          <cell r="AD29" t="str">
            <v>DCV</v>
          </cell>
          <cell r="AE29">
            <v>40973</v>
          </cell>
          <cell r="AF29">
            <v>40973</v>
          </cell>
          <cell r="AG29">
            <v>1039167000</v>
          </cell>
          <cell r="AH29">
            <v>1</v>
          </cell>
          <cell r="AI29">
            <v>1039167000</v>
          </cell>
          <cell r="AJ29">
            <v>103.91670000000001</v>
          </cell>
          <cell r="AK29">
            <v>7.4931079999999994</v>
          </cell>
          <cell r="AL29">
            <v>7.4931000000000001</v>
          </cell>
          <cell r="AM29">
            <v>979080000</v>
          </cell>
          <cell r="AN29">
            <v>979080000</v>
          </cell>
          <cell r="AO29">
            <v>8.4002999999999997</v>
          </cell>
          <cell r="AP29">
            <v>1040700091.808</v>
          </cell>
          <cell r="AQ29">
            <v>970000000</v>
          </cell>
          <cell r="AR29">
            <v>970000000</v>
          </cell>
          <cell r="AS29">
            <v>8.5441000000000003</v>
          </cell>
          <cell r="AT29">
            <v>1040906134.505</v>
          </cell>
          <cell r="AU29">
            <v>7.4931849031000004</v>
          </cell>
          <cell r="AV29">
            <v>7.4931849031000004</v>
          </cell>
          <cell r="AW29">
            <v>206042.6970000267</v>
          </cell>
          <cell r="AX29">
            <v>97</v>
          </cell>
          <cell r="AY29">
            <v>0</v>
          </cell>
          <cell r="AZ29">
            <v>-70906134.504999995</v>
          </cell>
          <cell r="BA29" t="str">
            <v>Precio</v>
          </cell>
          <cell r="BB29" t="str">
            <v>COP CEC</v>
          </cell>
          <cell r="BC29">
            <v>-3.3100000000000004E-2</v>
          </cell>
          <cell r="BD29">
            <v>100</v>
          </cell>
          <cell r="BE29">
            <v>0</v>
          </cell>
          <cell r="BF29">
            <v>0</v>
          </cell>
          <cell r="BG29">
            <v>0</v>
          </cell>
          <cell r="BH29">
            <v>3817</v>
          </cell>
          <cell r="BI29">
            <v>7.1851000000000003</v>
          </cell>
          <cell r="BJ29">
            <v>6.6195000000000004</v>
          </cell>
          <cell r="BK29" t="str">
            <v>MGR_TRADE0</v>
          </cell>
          <cell r="BL29" t="str">
            <v>USUARIO GENERICO "NATALY AGUDELO"</v>
          </cell>
          <cell r="BM29">
            <v>42443</v>
          </cell>
          <cell r="BN29" t="str">
            <v>MIGRACION</v>
          </cell>
          <cell r="BO29" t="str">
            <v xml:space="preserve">                              </v>
          </cell>
          <cell r="BP29" t="str">
            <v>2</v>
          </cell>
          <cell r="BQ29" t="str">
            <v xml:space="preserve">          </v>
          </cell>
          <cell r="BR29">
            <v>6</v>
          </cell>
          <cell r="BS29" t="str">
            <v xml:space="preserve">LIN NL/365 RD6 </v>
          </cell>
          <cell r="BT29">
            <v>1</v>
          </cell>
          <cell r="BU29" t="str">
            <v xml:space="preserve">MTM </v>
          </cell>
          <cell r="BV29" t="str">
            <v>1304010001</v>
          </cell>
          <cell r="BW29" t="str">
            <v xml:space="preserve"> </v>
          </cell>
          <cell r="BX29">
            <v>41096000</v>
          </cell>
          <cell r="BY29">
            <v>2076493796.6956</v>
          </cell>
          <cell r="BZ29">
            <v>-9080000</v>
          </cell>
          <cell r="CA29" t="str">
            <v xml:space="preserve">LIN NL/365 RD6 </v>
          </cell>
          <cell r="CB29" t="str">
            <v xml:space="preserve">TES COP                                                     </v>
          </cell>
          <cell r="CC29" t="str">
            <v>CO</v>
          </cell>
          <cell r="CD29" t="str">
            <v>Gravados ML</v>
          </cell>
          <cell r="CE29">
            <v>1000000000</v>
          </cell>
          <cell r="CF29">
            <v>979080000</v>
          </cell>
          <cell r="CG29">
            <v>979080000</v>
          </cell>
          <cell r="CH29">
            <v>970000000</v>
          </cell>
          <cell r="CI29">
            <v>970000000</v>
          </cell>
          <cell r="CJ29">
            <v>1040700091.8080001</v>
          </cell>
          <cell r="CK29">
            <v>1040906134.505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 t="str">
            <v>7130401001</v>
          </cell>
          <cell r="CV29">
            <v>-733334000</v>
          </cell>
          <cell r="CW29">
            <v>-9080000</v>
          </cell>
          <cell r="CX29">
            <v>-733334000</v>
          </cell>
          <cell r="CY29">
            <v>-724254000</v>
          </cell>
          <cell r="CZ29">
            <v>-9080000</v>
          </cell>
          <cell r="DA29">
            <v>1</v>
          </cell>
          <cell r="DB29">
            <v>1</v>
          </cell>
          <cell r="DC29">
            <v>1</v>
          </cell>
          <cell r="DD29">
            <v>1817467</v>
          </cell>
          <cell r="DE29">
            <v>7.4931079999999994</v>
          </cell>
          <cell r="DF29">
            <v>8.5441000000000003</v>
          </cell>
          <cell r="DH29" t="str">
            <v xml:space="preserve">AV </v>
          </cell>
          <cell r="DI29">
            <v>97</v>
          </cell>
          <cell r="DJ29" t="e">
            <v>#N/A</v>
          </cell>
          <cell r="DK29">
            <v>970000000</v>
          </cell>
          <cell r="DL29" t="str">
            <v>TASA FIJA</v>
          </cell>
        </row>
        <row r="30">
          <cell r="A30">
            <v>1817571</v>
          </cell>
          <cell r="B30" t="str">
            <v xml:space="preserve">NEGOCIABLES    </v>
          </cell>
          <cell r="C30" t="str">
            <v>B</v>
          </cell>
          <cell r="D30" t="str">
            <v xml:space="preserve">FI SPOT              </v>
          </cell>
          <cell r="E30" t="str">
            <v>RTFIDBEN11</v>
          </cell>
          <cell r="F30" t="str">
            <v>BDI_RF-NEG_FBRT</v>
          </cell>
          <cell r="G30">
            <v>0</v>
          </cell>
          <cell r="H30">
            <v>4694571</v>
          </cell>
          <cell r="I30">
            <v>2591111</v>
          </cell>
          <cell r="J30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30" t="str">
            <v xml:space="preserve">899999090                             </v>
          </cell>
          <cell r="L30" t="str">
            <v xml:space="preserve">TES COP 7.5%  26/8/26              </v>
          </cell>
          <cell r="M30" t="str">
            <v xml:space="preserve">TFIT15260826   </v>
          </cell>
          <cell r="N30" t="str">
            <v xml:space="preserve">COL17CT02625   </v>
          </cell>
          <cell r="O30" t="str">
            <v>DAVIVIENDA</v>
          </cell>
          <cell r="P30" t="str">
            <v>860034313</v>
          </cell>
          <cell r="Q30" t="str">
            <v xml:space="preserve">NACION  </v>
          </cell>
          <cell r="R30" t="str">
            <v xml:space="preserve">                    </v>
          </cell>
          <cell r="S30">
            <v>40781</v>
          </cell>
          <cell r="T30">
            <v>46260</v>
          </cell>
          <cell r="U30">
            <v>5000000000</v>
          </cell>
          <cell r="V30">
            <v>5000000000</v>
          </cell>
          <cell r="W30" t="str">
            <v>7.5</v>
          </cell>
          <cell r="Y30" t="str">
            <v xml:space="preserve">COP TF nominal, Base 365, Cupon AV      </v>
          </cell>
          <cell r="Z30" t="str">
            <v>I</v>
          </cell>
          <cell r="AA30" t="str">
            <v>A?o Vencido</v>
          </cell>
          <cell r="AB30" t="str">
            <v>COP</v>
          </cell>
          <cell r="AC30" t="str">
            <v>COP</v>
          </cell>
          <cell r="AD30" t="str">
            <v>DCV</v>
          </cell>
          <cell r="AE30">
            <v>40990</v>
          </cell>
          <cell r="AF30">
            <v>40990</v>
          </cell>
          <cell r="AG30">
            <v>5214650000</v>
          </cell>
          <cell r="AH30">
            <v>1</v>
          </cell>
          <cell r="AI30">
            <v>5214650000</v>
          </cell>
          <cell r="AJ30">
            <v>104.29300000000001</v>
          </cell>
          <cell r="AK30">
            <v>7.4901039999999997</v>
          </cell>
          <cell r="AL30">
            <v>7.4901</v>
          </cell>
          <cell r="AM30">
            <v>4895400000</v>
          </cell>
          <cell r="AN30">
            <v>4895400000</v>
          </cell>
          <cell r="AO30">
            <v>8.4002999999999997</v>
          </cell>
          <cell r="AP30">
            <v>5204565373.9250002</v>
          </cell>
          <cell r="AQ30">
            <v>4850000000</v>
          </cell>
          <cell r="AR30">
            <v>4850000000</v>
          </cell>
          <cell r="AS30">
            <v>8.5441000000000003</v>
          </cell>
          <cell r="AT30">
            <v>5205595399.5500002</v>
          </cell>
          <cell r="AU30">
            <v>7.4901799076</v>
          </cell>
          <cell r="AV30">
            <v>7.4901799076</v>
          </cell>
          <cell r="AW30">
            <v>1030025.625</v>
          </cell>
          <cell r="AX30">
            <v>97</v>
          </cell>
          <cell r="AY30">
            <v>0</v>
          </cell>
          <cell r="AZ30">
            <v>-355595399.55000001</v>
          </cell>
          <cell r="BA30" t="str">
            <v>Precio</v>
          </cell>
          <cell r="BB30" t="str">
            <v>COP CEC</v>
          </cell>
          <cell r="BC30">
            <v>-3.3100000000000004E-2</v>
          </cell>
          <cell r="BD30">
            <v>100</v>
          </cell>
          <cell r="BE30">
            <v>0</v>
          </cell>
          <cell r="BF30">
            <v>0</v>
          </cell>
          <cell r="BG30">
            <v>0</v>
          </cell>
          <cell r="BH30">
            <v>3817</v>
          </cell>
          <cell r="BI30">
            <v>7.1851000000000003</v>
          </cell>
          <cell r="BJ30">
            <v>6.6195000000000004</v>
          </cell>
          <cell r="BK30" t="str">
            <v>MGR_TRADE0</v>
          </cell>
          <cell r="BL30" t="str">
            <v>USUARIO GENERICO "NATALY AGUDELO"</v>
          </cell>
          <cell r="BM30">
            <v>42443</v>
          </cell>
          <cell r="BN30" t="str">
            <v>MIGRACION</v>
          </cell>
          <cell r="BO30" t="str">
            <v xml:space="preserve">                              </v>
          </cell>
          <cell r="BP30" t="str">
            <v>2</v>
          </cell>
          <cell r="BQ30" t="str">
            <v xml:space="preserve">          </v>
          </cell>
          <cell r="BR30">
            <v>5</v>
          </cell>
          <cell r="BS30" t="str">
            <v xml:space="preserve">LIN NL/365 RD6 </v>
          </cell>
          <cell r="BT30">
            <v>1</v>
          </cell>
          <cell r="BU30" t="str">
            <v xml:space="preserve">MTM </v>
          </cell>
          <cell r="BV30" t="str">
            <v>1304010001</v>
          </cell>
          <cell r="BW30" t="str">
            <v xml:space="preserve"> </v>
          </cell>
          <cell r="BX30">
            <v>205480000</v>
          </cell>
          <cell r="BY30">
            <v>5329329071.5081196</v>
          </cell>
          <cell r="BZ30">
            <v>-45400000</v>
          </cell>
          <cell r="CA30" t="str">
            <v xml:space="preserve">LIN NL/365 RD6 </v>
          </cell>
          <cell r="CB30" t="str">
            <v xml:space="preserve">TES COP                                                     </v>
          </cell>
          <cell r="CC30" t="str">
            <v>CO</v>
          </cell>
          <cell r="CD30" t="str">
            <v>Gravados ML</v>
          </cell>
          <cell r="CE30">
            <v>5000000000</v>
          </cell>
          <cell r="CF30">
            <v>4895400000</v>
          </cell>
          <cell r="CG30">
            <v>4895400000</v>
          </cell>
          <cell r="CH30">
            <v>4850000000</v>
          </cell>
          <cell r="CI30">
            <v>4850000000</v>
          </cell>
          <cell r="CJ30">
            <v>5204565373.9250002</v>
          </cell>
          <cell r="CK30">
            <v>5205595399.5500002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 t="str">
            <v>7130401001</v>
          </cell>
          <cell r="CV30">
            <v>1135350000</v>
          </cell>
          <cell r="CW30">
            <v>-45400000</v>
          </cell>
          <cell r="CX30">
            <v>1135350000</v>
          </cell>
          <cell r="CY30">
            <v>1180750000</v>
          </cell>
          <cell r="CZ30">
            <v>-45400000</v>
          </cell>
          <cell r="DA30">
            <v>1</v>
          </cell>
          <cell r="DB30">
            <v>1</v>
          </cell>
          <cell r="DC30">
            <v>1</v>
          </cell>
          <cell r="DD30">
            <v>1817571</v>
          </cell>
          <cell r="DE30">
            <v>7.4901039999999997</v>
          </cell>
          <cell r="DF30">
            <v>8.5441000000000003</v>
          </cell>
          <cell r="DH30" t="str">
            <v xml:space="preserve">AV </v>
          </cell>
          <cell r="DI30">
            <v>97</v>
          </cell>
          <cell r="DJ30" t="e">
            <v>#N/A</v>
          </cell>
          <cell r="DK30">
            <v>4850000000</v>
          </cell>
          <cell r="DL30" t="str">
            <v>TASA FIJA</v>
          </cell>
        </row>
        <row r="31">
          <cell r="A31">
            <v>1817572</v>
          </cell>
          <cell r="B31" t="str">
            <v xml:space="preserve">NEGOCIABLES    </v>
          </cell>
          <cell r="C31" t="str">
            <v>B</v>
          </cell>
          <cell r="D31" t="str">
            <v xml:space="preserve">FI SPOT              </v>
          </cell>
          <cell r="E31" t="str">
            <v>RTFIDBEN11</v>
          </cell>
          <cell r="F31" t="str">
            <v>BDI_RF-NEG_FBRT</v>
          </cell>
          <cell r="G31">
            <v>0</v>
          </cell>
          <cell r="H31">
            <v>4694486</v>
          </cell>
          <cell r="I31">
            <v>2591112</v>
          </cell>
          <cell r="J31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31" t="str">
            <v xml:space="preserve">899999090                             </v>
          </cell>
          <cell r="L31" t="str">
            <v xml:space="preserve">TES COP 7.5%  26/8/26              </v>
          </cell>
          <cell r="M31" t="str">
            <v xml:space="preserve">TFIT15260826   </v>
          </cell>
          <cell r="N31" t="str">
            <v xml:space="preserve">COL17CT02625   </v>
          </cell>
          <cell r="O31" t="str">
            <v>ACCIONES Y VALORES S A</v>
          </cell>
          <cell r="P31" t="str">
            <v>860071562</v>
          </cell>
          <cell r="Q31" t="str">
            <v xml:space="preserve">NACION  </v>
          </cell>
          <cell r="R31" t="str">
            <v xml:space="preserve">                    </v>
          </cell>
          <cell r="S31">
            <v>40781</v>
          </cell>
          <cell r="T31">
            <v>46260</v>
          </cell>
          <cell r="U31">
            <v>1000000000</v>
          </cell>
          <cell r="V31">
            <v>1000000000</v>
          </cell>
          <cell r="W31" t="str">
            <v>7.5</v>
          </cell>
          <cell r="Y31" t="str">
            <v xml:space="preserve">COP TF nominal, Base 365, Cupon AV      </v>
          </cell>
          <cell r="Z31" t="str">
            <v>I</v>
          </cell>
          <cell r="AA31" t="str">
            <v>A?o Vencido</v>
          </cell>
          <cell r="AB31" t="str">
            <v>COP</v>
          </cell>
          <cell r="AC31" t="str">
            <v>COP</v>
          </cell>
          <cell r="AD31" t="str">
            <v>DCV</v>
          </cell>
          <cell r="AE31">
            <v>40990</v>
          </cell>
          <cell r="AF31">
            <v>40990</v>
          </cell>
          <cell r="AG31">
            <v>1042930000</v>
          </cell>
          <cell r="AH31">
            <v>1</v>
          </cell>
          <cell r="AI31">
            <v>1042930000</v>
          </cell>
          <cell r="AJ31">
            <v>104.29300000000001</v>
          </cell>
          <cell r="AK31">
            <v>7.4901039999999997</v>
          </cell>
          <cell r="AL31">
            <v>7.4901</v>
          </cell>
          <cell r="AM31">
            <v>979080000</v>
          </cell>
          <cell r="AN31">
            <v>979080000</v>
          </cell>
          <cell r="AO31">
            <v>8.4002999999999997</v>
          </cell>
          <cell r="AP31">
            <v>1040913074.785</v>
          </cell>
          <cell r="AQ31">
            <v>970000000</v>
          </cell>
          <cell r="AR31">
            <v>970000000</v>
          </cell>
          <cell r="AS31">
            <v>8.5441000000000003</v>
          </cell>
          <cell r="AT31">
            <v>1041119079.91</v>
          </cell>
          <cell r="AU31">
            <v>7.4901799076</v>
          </cell>
          <cell r="AV31">
            <v>7.4901799076</v>
          </cell>
          <cell r="AW31">
            <v>206005.125</v>
          </cell>
          <cell r="AX31">
            <v>97</v>
          </cell>
          <cell r="AY31">
            <v>0</v>
          </cell>
          <cell r="AZ31">
            <v>-71119079.909999996</v>
          </cell>
          <cell r="BA31" t="str">
            <v>Precio</v>
          </cell>
          <cell r="BB31" t="str">
            <v>COP CEC</v>
          </cell>
          <cell r="BC31">
            <v>-3.3100000000000004E-2</v>
          </cell>
          <cell r="BD31">
            <v>100</v>
          </cell>
          <cell r="BE31">
            <v>0</v>
          </cell>
          <cell r="BF31">
            <v>0</v>
          </cell>
          <cell r="BG31">
            <v>0</v>
          </cell>
          <cell r="BH31">
            <v>3817</v>
          </cell>
          <cell r="BI31">
            <v>7.1851000000000003</v>
          </cell>
          <cell r="BJ31">
            <v>6.6195000000000004</v>
          </cell>
          <cell r="BK31" t="str">
            <v>MGR_TRADE0</v>
          </cell>
          <cell r="BL31" t="str">
            <v>USUARIO GENERICO "NATALY AGUDELO"</v>
          </cell>
          <cell r="BM31">
            <v>42443</v>
          </cell>
          <cell r="BN31" t="str">
            <v>MIGRACION</v>
          </cell>
          <cell r="BO31" t="str">
            <v xml:space="preserve">                              </v>
          </cell>
          <cell r="BP31" t="str">
            <v>2</v>
          </cell>
          <cell r="BQ31" t="str">
            <v xml:space="preserve">          </v>
          </cell>
          <cell r="BR31">
            <v>5</v>
          </cell>
          <cell r="BS31" t="str">
            <v xml:space="preserve">LIN NL/365 RD6 </v>
          </cell>
          <cell r="BT31">
            <v>1</v>
          </cell>
          <cell r="BU31" t="str">
            <v xml:space="preserve">MTM </v>
          </cell>
          <cell r="BV31" t="str">
            <v>1304010001</v>
          </cell>
          <cell r="BW31" t="str">
            <v xml:space="preserve"> </v>
          </cell>
          <cell r="BX31">
            <v>41096000</v>
          </cell>
          <cell r="BY31">
            <v>1065865814.3016199</v>
          </cell>
          <cell r="BZ31">
            <v>-9080000</v>
          </cell>
          <cell r="CA31" t="str">
            <v xml:space="preserve">LIN NL/365 RD6 </v>
          </cell>
          <cell r="CB31" t="str">
            <v xml:space="preserve">TES COP                                                     </v>
          </cell>
          <cell r="CC31" t="str">
            <v>CO</v>
          </cell>
          <cell r="CD31" t="str">
            <v>Gravados ML</v>
          </cell>
          <cell r="CE31">
            <v>1000000000</v>
          </cell>
          <cell r="CF31">
            <v>979080000</v>
          </cell>
          <cell r="CG31">
            <v>979080000</v>
          </cell>
          <cell r="CH31">
            <v>970000000</v>
          </cell>
          <cell r="CI31">
            <v>970000000</v>
          </cell>
          <cell r="CJ31">
            <v>1040913074.785</v>
          </cell>
          <cell r="CK31">
            <v>1041119079.91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 t="str">
            <v>7130401001</v>
          </cell>
          <cell r="CV31">
            <v>227070000</v>
          </cell>
          <cell r="CW31">
            <v>-9080000</v>
          </cell>
          <cell r="CX31">
            <v>227070000</v>
          </cell>
          <cell r="CY31">
            <v>236150000</v>
          </cell>
          <cell r="CZ31">
            <v>-9080000</v>
          </cell>
          <cell r="DA31">
            <v>1</v>
          </cell>
          <cell r="DB31">
            <v>1</v>
          </cell>
          <cell r="DC31">
            <v>1</v>
          </cell>
          <cell r="DD31">
            <v>1817572</v>
          </cell>
          <cell r="DE31">
            <v>7.4901039999999997</v>
          </cell>
          <cell r="DF31">
            <v>8.5441000000000003</v>
          </cell>
          <cell r="DH31" t="str">
            <v xml:space="preserve">AV </v>
          </cell>
          <cell r="DI31">
            <v>97</v>
          </cell>
          <cell r="DJ31" t="e">
            <v>#N/A</v>
          </cell>
          <cell r="DK31">
            <v>970000000</v>
          </cell>
          <cell r="DL31" t="str">
            <v>TASA FIJA</v>
          </cell>
        </row>
        <row r="32">
          <cell r="A32">
            <v>1817573</v>
          </cell>
          <cell r="B32" t="str">
            <v xml:space="preserve">NEGOCIABLES    </v>
          </cell>
          <cell r="C32" t="str">
            <v>B</v>
          </cell>
          <cell r="D32" t="str">
            <v xml:space="preserve">FI SPOT              </v>
          </cell>
          <cell r="E32" t="str">
            <v>RTFIDBEN11</v>
          </cell>
          <cell r="F32" t="str">
            <v>BDI_RF-NEG_FBRT</v>
          </cell>
          <cell r="G32">
            <v>0</v>
          </cell>
          <cell r="H32">
            <v>4694463</v>
          </cell>
          <cell r="I32">
            <v>2591113</v>
          </cell>
          <cell r="J32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32" t="str">
            <v xml:space="preserve">899999090                             </v>
          </cell>
          <cell r="L32" t="str">
            <v xml:space="preserve">TES COP 7.5%  26/8/26              </v>
          </cell>
          <cell r="M32" t="str">
            <v xml:space="preserve">TFIT15260826   </v>
          </cell>
          <cell r="N32" t="str">
            <v xml:space="preserve">COL17CT02625   </v>
          </cell>
          <cell r="O32" t="str">
            <v>ACCIONES Y VALORES S A</v>
          </cell>
          <cell r="P32" t="str">
            <v>860071562</v>
          </cell>
          <cell r="Q32" t="str">
            <v xml:space="preserve">NACION  </v>
          </cell>
          <cell r="R32" t="str">
            <v xml:space="preserve">                    </v>
          </cell>
          <cell r="S32">
            <v>40781</v>
          </cell>
          <cell r="T32">
            <v>46260</v>
          </cell>
          <cell r="U32">
            <v>1000000000</v>
          </cell>
          <cell r="V32">
            <v>1000000000</v>
          </cell>
          <cell r="W32" t="str">
            <v>7.5</v>
          </cell>
          <cell r="Y32" t="str">
            <v xml:space="preserve">COP TF nominal, Base 365, Cupon AV      </v>
          </cell>
          <cell r="Z32" t="str">
            <v>I</v>
          </cell>
          <cell r="AA32" t="str">
            <v>A?o Vencido</v>
          </cell>
          <cell r="AB32" t="str">
            <v>COP</v>
          </cell>
          <cell r="AC32" t="str">
            <v>COP</v>
          </cell>
          <cell r="AD32" t="str">
            <v>DCV</v>
          </cell>
          <cell r="AE32">
            <v>40990</v>
          </cell>
          <cell r="AF32">
            <v>40990</v>
          </cell>
          <cell r="AG32">
            <v>1042930000</v>
          </cell>
          <cell r="AH32">
            <v>1</v>
          </cell>
          <cell r="AI32">
            <v>1042930000</v>
          </cell>
          <cell r="AJ32">
            <v>104.29300000000001</v>
          </cell>
          <cell r="AK32">
            <v>7.4901039999999997</v>
          </cell>
          <cell r="AL32">
            <v>7.4901</v>
          </cell>
          <cell r="AM32">
            <v>979080000</v>
          </cell>
          <cell r="AN32">
            <v>979080000</v>
          </cell>
          <cell r="AO32">
            <v>8.4002999999999997</v>
          </cell>
          <cell r="AP32">
            <v>1040913074.785</v>
          </cell>
          <cell r="AQ32">
            <v>970000000</v>
          </cell>
          <cell r="AR32">
            <v>970000000</v>
          </cell>
          <cell r="AS32">
            <v>8.5441000000000003</v>
          </cell>
          <cell r="AT32">
            <v>1041119079.91</v>
          </cell>
          <cell r="AU32">
            <v>7.4901799076</v>
          </cell>
          <cell r="AV32">
            <v>7.4901799076</v>
          </cell>
          <cell r="AW32">
            <v>206005.125</v>
          </cell>
          <cell r="AX32">
            <v>97</v>
          </cell>
          <cell r="AY32">
            <v>0</v>
          </cell>
          <cell r="AZ32">
            <v>-71119079.909999996</v>
          </cell>
          <cell r="BA32" t="str">
            <v>Precio</v>
          </cell>
          <cell r="BB32" t="str">
            <v>COP CEC</v>
          </cell>
          <cell r="BC32">
            <v>-3.3100000000000004E-2</v>
          </cell>
          <cell r="BD32">
            <v>100</v>
          </cell>
          <cell r="BE32">
            <v>0</v>
          </cell>
          <cell r="BF32">
            <v>0</v>
          </cell>
          <cell r="BG32">
            <v>0</v>
          </cell>
          <cell r="BH32">
            <v>3817</v>
          </cell>
          <cell r="BI32">
            <v>7.1851000000000003</v>
          </cell>
          <cell r="BJ32">
            <v>6.6195000000000004</v>
          </cell>
          <cell r="BK32" t="str">
            <v>MGR_TRADE0</v>
          </cell>
          <cell r="BL32" t="str">
            <v>USUARIO GENERICO "NATALY AGUDELO"</v>
          </cell>
          <cell r="BM32">
            <v>42443</v>
          </cell>
          <cell r="BN32" t="str">
            <v>MIGRACION</v>
          </cell>
          <cell r="BO32" t="str">
            <v xml:space="preserve">                              </v>
          </cell>
          <cell r="BP32" t="str">
            <v>2</v>
          </cell>
          <cell r="BQ32" t="str">
            <v xml:space="preserve">          </v>
          </cell>
          <cell r="BR32">
            <v>5</v>
          </cell>
          <cell r="BS32" t="str">
            <v xml:space="preserve">LIN NL/365 RD6 </v>
          </cell>
          <cell r="BT32">
            <v>1</v>
          </cell>
          <cell r="BU32" t="str">
            <v xml:space="preserve">MTM </v>
          </cell>
          <cell r="BV32" t="str">
            <v>1304010001</v>
          </cell>
          <cell r="BW32" t="str">
            <v xml:space="preserve"> </v>
          </cell>
          <cell r="BX32">
            <v>41096000</v>
          </cell>
          <cell r="BY32">
            <v>1065865814.3016199</v>
          </cell>
          <cell r="BZ32">
            <v>-9080000</v>
          </cell>
          <cell r="CA32" t="str">
            <v xml:space="preserve">LIN NL/365 RD6 </v>
          </cell>
          <cell r="CB32" t="str">
            <v xml:space="preserve">TES COP                                                     </v>
          </cell>
          <cell r="CC32" t="str">
            <v>CO</v>
          </cell>
          <cell r="CD32" t="str">
            <v>Gravados ML</v>
          </cell>
          <cell r="CE32">
            <v>1000000000</v>
          </cell>
          <cell r="CF32">
            <v>979080000</v>
          </cell>
          <cell r="CG32">
            <v>979080000</v>
          </cell>
          <cell r="CH32">
            <v>970000000</v>
          </cell>
          <cell r="CI32">
            <v>970000000</v>
          </cell>
          <cell r="CJ32">
            <v>1040913074.785</v>
          </cell>
          <cell r="CK32">
            <v>1041119079.91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 t="str">
            <v>7130401001</v>
          </cell>
          <cell r="CV32">
            <v>227070000</v>
          </cell>
          <cell r="CW32">
            <v>-9080000</v>
          </cell>
          <cell r="CX32">
            <v>227070000</v>
          </cell>
          <cell r="CY32">
            <v>236150000</v>
          </cell>
          <cell r="CZ32">
            <v>-9080000</v>
          </cell>
          <cell r="DA32">
            <v>1</v>
          </cell>
          <cell r="DB32">
            <v>1</v>
          </cell>
          <cell r="DC32">
            <v>1</v>
          </cell>
          <cell r="DD32">
            <v>1817573</v>
          </cell>
          <cell r="DE32">
            <v>7.4901039999999997</v>
          </cell>
          <cell r="DF32">
            <v>8.5441000000000003</v>
          </cell>
          <cell r="DH32" t="str">
            <v xml:space="preserve">AV </v>
          </cell>
          <cell r="DI32">
            <v>97</v>
          </cell>
          <cell r="DJ32" t="e">
            <v>#N/A</v>
          </cell>
          <cell r="DK32">
            <v>970000000</v>
          </cell>
          <cell r="DL32" t="str">
            <v>TASA FIJA</v>
          </cell>
        </row>
        <row r="33">
          <cell r="A33">
            <v>1817577</v>
          </cell>
          <cell r="B33" t="str">
            <v xml:space="preserve">NEGOCIABLES    </v>
          </cell>
          <cell r="C33" t="str">
            <v>B</v>
          </cell>
          <cell r="D33" t="str">
            <v xml:space="preserve">FI SPOT              </v>
          </cell>
          <cell r="E33" t="str">
            <v>RTFIDBEN11</v>
          </cell>
          <cell r="F33" t="str">
            <v>BDI_RF-NEG_FBRT</v>
          </cell>
          <cell r="G33">
            <v>0</v>
          </cell>
          <cell r="H33">
            <v>4694460</v>
          </cell>
          <cell r="I33">
            <v>2591117</v>
          </cell>
          <cell r="J33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33" t="str">
            <v xml:space="preserve">899999090                             </v>
          </cell>
          <cell r="L33" t="str">
            <v xml:space="preserve">TES COP 7.5%  26/8/26              </v>
          </cell>
          <cell r="M33" t="str">
            <v xml:space="preserve">TFIT15260826   </v>
          </cell>
          <cell r="N33" t="str">
            <v xml:space="preserve">COL17CT02625   </v>
          </cell>
          <cell r="O33" t="str">
            <v>JPMORGAN CORPORACION FINANCIERA S A</v>
          </cell>
          <cell r="P33" t="str">
            <v>900114346</v>
          </cell>
          <cell r="Q33" t="str">
            <v xml:space="preserve">NACION  </v>
          </cell>
          <cell r="R33" t="str">
            <v xml:space="preserve">                    </v>
          </cell>
          <cell r="S33">
            <v>40781</v>
          </cell>
          <cell r="T33">
            <v>46260</v>
          </cell>
          <cell r="U33">
            <v>2000000000</v>
          </cell>
          <cell r="V33">
            <v>2000000000</v>
          </cell>
          <cell r="W33" t="str">
            <v>7.5</v>
          </cell>
          <cell r="Y33" t="str">
            <v xml:space="preserve">COP TF nominal, Base 365, Cupon AV      </v>
          </cell>
          <cell r="Z33" t="str">
            <v>I</v>
          </cell>
          <cell r="AA33" t="str">
            <v>A?o Vencido</v>
          </cell>
          <cell r="AB33" t="str">
            <v>COP</v>
          </cell>
          <cell r="AC33" t="str">
            <v>COP</v>
          </cell>
          <cell r="AD33" t="str">
            <v>DCV</v>
          </cell>
          <cell r="AE33">
            <v>40990</v>
          </cell>
          <cell r="AF33">
            <v>40990</v>
          </cell>
          <cell r="AG33">
            <v>2086740000</v>
          </cell>
          <cell r="AH33">
            <v>1</v>
          </cell>
          <cell r="AI33">
            <v>2086740000</v>
          </cell>
          <cell r="AJ33">
            <v>104.337</v>
          </cell>
          <cell r="AK33">
            <v>7.485023</v>
          </cell>
          <cell r="AL33">
            <v>7.4850000000000003</v>
          </cell>
          <cell r="AM33">
            <v>1958160000</v>
          </cell>
          <cell r="AN33">
            <v>1958160000</v>
          </cell>
          <cell r="AO33">
            <v>8.4002999999999997</v>
          </cell>
          <cell r="AP33">
            <v>2082546908.4820001</v>
          </cell>
          <cell r="AQ33">
            <v>1940000000</v>
          </cell>
          <cell r="AR33">
            <v>1940000000</v>
          </cell>
          <cell r="AS33">
            <v>8.5441000000000003</v>
          </cell>
          <cell r="AT33">
            <v>2082958791.5239999</v>
          </cell>
          <cell r="AU33">
            <v>7.4850972237000004</v>
          </cell>
          <cell r="AV33">
            <v>7.4850972237000004</v>
          </cell>
          <cell r="AW33">
            <v>411883.04199981689</v>
          </cell>
          <cell r="AX33">
            <v>97</v>
          </cell>
          <cell r="AY33">
            <v>0</v>
          </cell>
          <cell r="AZ33">
            <v>-142958791.52399999</v>
          </cell>
          <cell r="BA33" t="str">
            <v>Precio</v>
          </cell>
          <cell r="BB33" t="str">
            <v>COP CEC</v>
          </cell>
          <cell r="BC33">
            <v>-3.3100000000000004E-2</v>
          </cell>
          <cell r="BD33">
            <v>100</v>
          </cell>
          <cell r="BE33">
            <v>0</v>
          </cell>
          <cell r="BF33">
            <v>0</v>
          </cell>
          <cell r="BG33">
            <v>0</v>
          </cell>
          <cell r="BH33">
            <v>3817</v>
          </cell>
          <cell r="BI33">
            <v>7.1851000000000003</v>
          </cell>
          <cell r="BJ33">
            <v>6.6195000000000004</v>
          </cell>
          <cell r="BK33" t="str">
            <v>MGR_TRADE0</v>
          </cell>
          <cell r="BL33" t="str">
            <v>USUARIO GENERICO "NATALY AGUDELO"</v>
          </cell>
          <cell r="BM33">
            <v>42443</v>
          </cell>
          <cell r="BN33" t="str">
            <v>MIGRACION</v>
          </cell>
          <cell r="BO33" t="str">
            <v xml:space="preserve">                              </v>
          </cell>
          <cell r="BP33" t="str">
            <v>2</v>
          </cell>
          <cell r="BQ33" t="str">
            <v xml:space="preserve">          </v>
          </cell>
          <cell r="BR33">
            <v>6</v>
          </cell>
          <cell r="BS33" t="str">
            <v xml:space="preserve">LIN NL/365 RD6 </v>
          </cell>
          <cell r="BT33">
            <v>1</v>
          </cell>
          <cell r="BU33" t="str">
            <v xml:space="preserve">MTM </v>
          </cell>
          <cell r="BV33" t="str">
            <v>1304010001</v>
          </cell>
          <cell r="BW33" t="str">
            <v xml:space="preserve"> </v>
          </cell>
          <cell r="BX33">
            <v>82192000</v>
          </cell>
          <cell r="BY33">
            <v>3015217524.1044102</v>
          </cell>
          <cell r="BZ33">
            <v>-18160000</v>
          </cell>
          <cell r="CA33" t="str">
            <v xml:space="preserve">LIN NL/365 RD6 </v>
          </cell>
          <cell r="CB33" t="str">
            <v xml:space="preserve">TES COP                                                     </v>
          </cell>
          <cell r="CC33" t="str">
            <v>CO</v>
          </cell>
          <cell r="CD33" t="str">
            <v>Gravados ML</v>
          </cell>
          <cell r="CE33">
            <v>2000000000</v>
          </cell>
          <cell r="CF33">
            <v>1958160000</v>
          </cell>
          <cell r="CG33">
            <v>1958160000</v>
          </cell>
          <cell r="CH33">
            <v>1940000000</v>
          </cell>
          <cell r="CI33">
            <v>1940000000</v>
          </cell>
          <cell r="CJ33">
            <v>2082546908.4820001</v>
          </cell>
          <cell r="CK33">
            <v>2082958791.5239999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 t="str">
            <v>7130401001</v>
          </cell>
          <cell r="CV33">
            <v>-515110000</v>
          </cell>
          <cell r="CW33">
            <v>-18160000</v>
          </cell>
          <cell r="CX33">
            <v>-515110000</v>
          </cell>
          <cell r="CY33">
            <v>-496950000</v>
          </cell>
          <cell r="CZ33">
            <v>-18160000</v>
          </cell>
          <cell r="DA33">
            <v>1</v>
          </cell>
          <cell r="DB33">
            <v>1</v>
          </cell>
          <cell r="DC33">
            <v>1</v>
          </cell>
          <cell r="DD33">
            <v>1817577</v>
          </cell>
          <cell r="DE33">
            <v>7.485023</v>
          </cell>
          <cell r="DF33">
            <v>8.5441000000000003</v>
          </cell>
          <cell r="DH33" t="str">
            <v xml:space="preserve">AV </v>
          </cell>
          <cell r="DI33">
            <v>97</v>
          </cell>
          <cell r="DJ33" t="e">
            <v>#N/A</v>
          </cell>
          <cell r="DK33">
            <v>1940000000</v>
          </cell>
          <cell r="DL33" t="str">
            <v>TASA FIJA</v>
          </cell>
        </row>
        <row r="34">
          <cell r="A34">
            <v>1818201</v>
          </cell>
          <cell r="B34" t="str">
            <v xml:space="preserve">NEGOCIABLES    </v>
          </cell>
          <cell r="C34" t="str">
            <v>B</v>
          </cell>
          <cell r="D34" t="str">
            <v xml:space="preserve">FI SPOT              </v>
          </cell>
          <cell r="E34" t="str">
            <v>RTFIDBEN11</v>
          </cell>
          <cell r="F34" t="str">
            <v>BDI_RF-NEG_FBRT</v>
          </cell>
          <cell r="G34">
            <v>0</v>
          </cell>
          <cell r="H34">
            <v>4694497</v>
          </cell>
          <cell r="I34">
            <v>2591741</v>
          </cell>
          <cell r="J34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34" t="str">
            <v xml:space="preserve">899999090                             </v>
          </cell>
          <cell r="L34" t="str">
            <v xml:space="preserve">TES COP 7.5%  26/8/26              </v>
          </cell>
          <cell r="M34" t="str">
            <v xml:space="preserve">TFIT15260826   </v>
          </cell>
          <cell r="N34" t="str">
            <v xml:space="preserve">COL17CT02625   </v>
          </cell>
          <cell r="O34" t="str">
            <v>CITIBANK COLOMBIA S A CITIBANK</v>
          </cell>
          <cell r="P34" t="str">
            <v>860051135</v>
          </cell>
          <cell r="Q34" t="str">
            <v xml:space="preserve">NACION  </v>
          </cell>
          <cell r="R34" t="str">
            <v xml:space="preserve">                    </v>
          </cell>
          <cell r="S34">
            <v>40781</v>
          </cell>
          <cell r="T34">
            <v>46260</v>
          </cell>
          <cell r="U34">
            <v>5000000000</v>
          </cell>
          <cell r="V34">
            <v>5000000000</v>
          </cell>
          <cell r="W34" t="str">
            <v>7.5</v>
          </cell>
          <cell r="Y34" t="str">
            <v xml:space="preserve">COP TF nominal, Base 365, Cupon AV      </v>
          </cell>
          <cell r="Z34" t="str">
            <v>I</v>
          </cell>
          <cell r="AA34" t="str">
            <v>A?o Vencido</v>
          </cell>
          <cell r="AB34" t="str">
            <v>COP</v>
          </cell>
          <cell r="AC34" t="str">
            <v>COP</v>
          </cell>
          <cell r="AD34" t="str">
            <v>DCV</v>
          </cell>
          <cell r="AE34">
            <v>41087</v>
          </cell>
          <cell r="AF34">
            <v>41087</v>
          </cell>
          <cell r="AG34">
            <v>5458855000</v>
          </cell>
          <cell r="AH34">
            <v>1</v>
          </cell>
          <cell r="AI34">
            <v>5458855000</v>
          </cell>
          <cell r="AJ34">
            <v>109.17710000000001</v>
          </cell>
          <cell r="AK34">
            <v>7.1622069999999995</v>
          </cell>
          <cell r="AL34">
            <v>7.1622000000000003</v>
          </cell>
          <cell r="AM34">
            <v>4895400000</v>
          </cell>
          <cell r="AN34">
            <v>4895400000</v>
          </cell>
          <cell r="AO34">
            <v>8.4002999999999997</v>
          </cell>
          <cell r="AP34">
            <v>5322643299.5899897</v>
          </cell>
          <cell r="AQ34">
            <v>4850000000</v>
          </cell>
          <cell r="AR34">
            <v>4850000000</v>
          </cell>
          <cell r="AS34">
            <v>8.5441000000000003</v>
          </cell>
          <cell r="AT34">
            <v>5323652118.4250002</v>
          </cell>
          <cell r="AU34">
            <v>7.1621740608</v>
          </cell>
          <cell r="AV34">
            <v>7.1621740608</v>
          </cell>
          <cell r="AW34">
            <v>1008818.8350105286</v>
          </cell>
          <cell r="AX34">
            <v>97</v>
          </cell>
          <cell r="AY34">
            <v>0</v>
          </cell>
          <cell r="AZ34">
            <v>-473652118.42500001</v>
          </cell>
          <cell r="BA34" t="str">
            <v>Precio</v>
          </cell>
          <cell r="BB34" t="str">
            <v>COP CEC</v>
          </cell>
          <cell r="BC34">
            <v>-3.3100000000000004E-2</v>
          </cell>
          <cell r="BD34">
            <v>100</v>
          </cell>
          <cell r="BE34">
            <v>0</v>
          </cell>
          <cell r="BF34">
            <v>0</v>
          </cell>
          <cell r="BG34">
            <v>0</v>
          </cell>
          <cell r="BH34">
            <v>3817</v>
          </cell>
          <cell r="BI34">
            <v>7.1851000000000003</v>
          </cell>
          <cell r="BJ34">
            <v>6.6195000000000004</v>
          </cell>
          <cell r="BK34" t="str">
            <v>MGR_TRADE0</v>
          </cell>
          <cell r="BL34" t="str">
            <v>USUARIO GENERICO "NATALY AGUDELO"</v>
          </cell>
          <cell r="BM34">
            <v>42443</v>
          </cell>
          <cell r="BN34" t="str">
            <v>MIGRACION</v>
          </cell>
          <cell r="BO34" t="str">
            <v xml:space="preserve">                              </v>
          </cell>
          <cell r="BP34" t="str">
            <v>2</v>
          </cell>
          <cell r="BQ34" t="str">
            <v xml:space="preserve">          </v>
          </cell>
          <cell r="BR34">
            <v>5</v>
          </cell>
          <cell r="BS34" t="str">
            <v xml:space="preserve">LIN NL/365 RD6 </v>
          </cell>
          <cell r="BT34">
            <v>1</v>
          </cell>
          <cell r="BU34" t="str">
            <v xml:space="preserve">MTM </v>
          </cell>
          <cell r="BV34" t="str">
            <v>1304010001</v>
          </cell>
          <cell r="BW34" t="str">
            <v xml:space="preserve"> </v>
          </cell>
          <cell r="BX34">
            <v>205480000</v>
          </cell>
          <cell r="BY34">
            <v>5128299134.6850901</v>
          </cell>
          <cell r="BZ34">
            <v>-45400000</v>
          </cell>
          <cell r="CA34" t="str">
            <v xml:space="preserve">LIN NL/365 RD6 </v>
          </cell>
          <cell r="CB34" t="str">
            <v xml:space="preserve">TES COP                                                     </v>
          </cell>
          <cell r="CC34" t="str">
            <v>CO</v>
          </cell>
          <cell r="CD34" t="str">
            <v>Gravados ML</v>
          </cell>
          <cell r="CE34">
            <v>5000000000</v>
          </cell>
          <cell r="CF34">
            <v>4895400000</v>
          </cell>
          <cell r="CG34">
            <v>4895400000</v>
          </cell>
          <cell r="CH34">
            <v>4850000000</v>
          </cell>
          <cell r="CI34">
            <v>4850000000</v>
          </cell>
          <cell r="CJ34">
            <v>5322643299.5899897</v>
          </cell>
          <cell r="CK34">
            <v>5323652118.4250002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 t="str">
            <v>7130401001</v>
          </cell>
          <cell r="CV34">
            <v>891145000</v>
          </cell>
          <cell r="CW34">
            <v>-45400000</v>
          </cell>
          <cell r="CX34">
            <v>891145000</v>
          </cell>
          <cell r="CY34">
            <v>936545000</v>
          </cell>
          <cell r="CZ34">
            <v>-45400000</v>
          </cell>
          <cell r="DA34">
            <v>1</v>
          </cell>
          <cell r="DB34">
            <v>1</v>
          </cell>
          <cell r="DC34">
            <v>1</v>
          </cell>
          <cell r="DD34">
            <v>1818201</v>
          </cell>
          <cell r="DE34">
            <v>7.1622069999999995</v>
          </cell>
          <cell r="DF34">
            <v>8.5441000000000003</v>
          </cell>
          <cell r="DH34" t="str">
            <v xml:space="preserve">AV </v>
          </cell>
          <cell r="DI34">
            <v>97</v>
          </cell>
          <cell r="DJ34" t="e">
            <v>#N/A</v>
          </cell>
          <cell r="DK34">
            <v>4850000000</v>
          </cell>
          <cell r="DL34" t="str">
            <v>TASA FIJA</v>
          </cell>
        </row>
        <row r="35">
          <cell r="A35">
            <v>1818874</v>
          </cell>
          <cell r="B35" t="str">
            <v xml:space="preserve">NEGOCIABLES    </v>
          </cell>
          <cell r="C35" t="str">
            <v>B</v>
          </cell>
          <cell r="D35" t="str">
            <v xml:space="preserve">FI SPOT              </v>
          </cell>
          <cell r="E35" t="str">
            <v>RTFIDBEN11</v>
          </cell>
          <cell r="F35" t="str">
            <v>BDD_RF-NEG_FBRT</v>
          </cell>
          <cell r="G35">
            <v>0</v>
          </cell>
          <cell r="H35">
            <v>5295410</v>
          </cell>
          <cell r="I35">
            <v>2592414</v>
          </cell>
          <cell r="J35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35" t="str">
            <v xml:space="preserve">899999090                             </v>
          </cell>
          <cell r="L35" t="str">
            <v xml:space="preserve">TES UVR 3.50% 10/3/21              </v>
          </cell>
          <cell r="M35" t="str">
            <v xml:space="preserve">TUVT10100321   </v>
          </cell>
          <cell r="N35" t="str">
            <v xml:space="preserve">COL17CT02872   </v>
          </cell>
          <cell r="O35" t="str">
            <v>DAVIVIENDA</v>
          </cell>
          <cell r="P35" t="str">
            <v>860034313</v>
          </cell>
          <cell r="Q35" t="str">
            <v xml:space="preserve">NACION  </v>
          </cell>
          <cell r="R35" t="str">
            <v xml:space="preserve">                    </v>
          </cell>
          <cell r="S35">
            <v>40612</v>
          </cell>
          <cell r="T35">
            <v>44265</v>
          </cell>
          <cell r="U35">
            <v>5000000</v>
          </cell>
          <cell r="V35">
            <v>5000000</v>
          </cell>
          <cell r="W35" t="str">
            <v>3.5</v>
          </cell>
          <cell r="Y35" t="str">
            <v xml:space="preserve">UVR TF nominal, Base 365, Cup?V      </v>
          </cell>
          <cell r="Z35" t="str">
            <v>I</v>
          </cell>
          <cell r="AA35" t="str">
            <v>A?o Vencido</v>
          </cell>
          <cell r="AB35" t="str">
            <v>COP</v>
          </cell>
          <cell r="AC35" t="str">
            <v>UVR</v>
          </cell>
          <cell r="AD35" t="str">
            <v>DCV</v>
          </cell>
          <cell r="AE35">
            <v>41159</v>
          </cell>
          <cell r="AF35">
            <v>41159</v>
          </cell>
          <cell r="AG35">
            <v>5226080</v>
          </cell>
          <cell r="AH35">
            <v>203.3622</v>
          </cell>
          <cell r="AI35">
            <v>1062787126.176</v>
          </cell>
          <cell r="AJ35">
            <v>104.52160000000001</v>
          </cell>
          <cell r="AK35">
            <v>3.120133</v>
          </cell>
          <cell r="AL35">
            <v>3.1201000000000003</v>
          </cell>
          <cell r="AM35">
            <v>4984700</v>
          </cell>
          <cell r="AN35">
            <v>1162007838.54071</v>
          </cell>
          <cell r="AO35">
            <v>3.5743</v>
          </cell>
          <cell r="AP35">
            <v>1186100349.40518</v>
          </cell>
          <cell r="AQ35">
            <v>4964050</v>
          </cell>
          <cell r="AR35">
            <v>1157705315.00579</v>
          </cell>
          <cell r="AS35">
            <v>3.6687000000000003</v>
          </cell>
          <cell r="AT35">
            <v>1186724299.8424499</v>
          </cell>
          <cell r="AU35">
            <v>3.1197889398999998</v>
          </cell>
          <cell r="AV35">
            <v>3.1197889398999998</v>
          </cell>
          <cell r="AW35">
            <v>623950.43726992607</v>
          </cell>
          <cell r="AX35">
            <v>23154.106297178503</v>
          </cell>
          <cell r="AY35">
            <v>0</v>
          </cell>
          <cell r="AZ35">
            <v>-1181760249.8424499</v>
          </cell>
          <cell r="BA35" t="str">
            <v>Precio</v>
          </cell>
          <cell r="BB35" t="str">
            <v>COP UVR CEC</v>
          </cell>
          <cell r="BC35">
            <v>4.7400000000000005E-2</v>
          </cell>
          <cell r="BD35">
            <v>100</v>
          </cell>
          <cell r="BE35">
            <v>0</v>
          </cell>
          <cell r="BF35">
            <v>0</v>
          </cell>
          <cell r="BG35">
            <v>0</v>
          </cell>
          <cell r="BH35">
            <v>1822</v>
          </cell>
          <cell r="BI35">
            <v>4.6607000000000003</v>
          </cell>
          <cell r="BJ35">
            <v>4.4957000000000003</v>
          </cell>
          <cell r="BK35" t="str">
            <v>MGR_TRADE0</v>
          </cell>
          <cell r="BL35" t="str">
            <v>USUARIO GENERICO "NATALY AGUDELO"</v>
          </cell>
          <cell r="BM35">
            <v>42443</v>
          </cell>
          <cell r="BN35" t="str">
            <v>MIGRACION</v>
          </cell>
          <cell r="BO35" t="str">
            <v xml:space="preserve">                              </v>
          </cell>
          <cell r="BP35" t="str">
            <v>33</v>
          </cell>
          <cell r="BQ35" t="str">
            <v xml:space="preserve">          </v>
          </cell>
          <cell r="BR35">
            <v>14</v>
          </cell>
          <cell r="BS35" t="str">
            <v xml:space="preserve">LIN NL/365 RD6 </v>
          </cell>
          <cell r="BT35">
            <v>1</v>
          </cell>
          <cell r="BU35" t="str">
            <v xml:space="preserve">MTM </v>
          </cell>
          <cell r="BV35" t="str">
            <v>1304011407</v>
          </cell>
          <cell r="BW35" t="str">
            <v xml:space="preserve"> </v>
          </cell>
          <cell r="BX35">
            <v>1920</v>
          </cell>
          <cell r="BY35">
            <v>4816646543.6581802</v>
          </cell>
          <cell r="BZ35">
            <v>-4302523.5349249998</v>
          </cell>
          <cell r="CA35" t="str">
            <v xml:space="preserve">LIN NL/365 RD6 </v>
          </cell>
          <cell r="CB35" t="str">
            <v xml:space="preserve">TES UVR                                                     </v>
          </cell>
          <cell r="CC35" t="str">
            <v>CO</v>
          </cell>
          <cell r="CD35" t="str">
            <v>Gravados ML</v>
          </cell>
          <cell r="CE35">
            <v>5000000</v>
          </cell>
          <cell r="CF35">
            <v>4984700</v>
          </cell>
          <cell r="CG35">
            <v>1162007838.54071</v>
          </cell>
          <cell r="CH35">
            <v>4964050</v>
          </cell>
          <cell r="CI35">
            <v>1157705315.00579</v>
          </cell>
          <cell r="CJ35">
            <v>1186100349.40518</v>
          </cell>
          <cell r="CK35">
            <v>1186724299.8424499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 t="str">
            <v>7130401407</v>
          </cell>
          <cell r="CV35">
            <v>-4005129471.02108</v>
          </cell>
          <cell r="CW35">
            <v>-4302523.6933000004</v>
          </cell>
          <cell r="CX35">
            <v>-4005129471.02108</v>
          </cell>
          <cell r="CY35">
            <v>-4000826947.3277798</v>
          </cell>
          <cell r="CZ35">
            <v>-4302523.5349249998</v>
          </cell>
          <cell r="DA35">
            <v>233.2178997</v>
          </cell>
          <cell r="DB35">
            <v>233.11489929999999</v>
          </cell>
          <cell r="DC35">
            <v>1</v>
          </cell>
          <cell r="DD35">
            <v>1818874</v>
          </cell>
          <cell r="DE35">
            <v>3.120133</v>
          </cell>
          <cell r="DF35">
            <v>3.6687000000000003</v>
          </cell>
          <cell r="DH35" t="str">
            <v xml:space="preserve">AV </v>
          </cell>
          <cell r="DI35">
            <v>99.280999999999992</v>
          </cell>
          <cell r="DJ35">
            <v>0</v>
          </cell>
          <cell r="DK35">
            <v>1157705315.01</v>
          </cell>
          <cell r="DL35" t="str">
            <v>UVR</v>
          </cell>
        </row>
        <row r="36">
          <cell r="A36">
            <v>1818960</v>
          </cell>
          <cell r="B36" t="str">
            <v xml:space="preserve">NEGOCIABLES    </v>
          </cell>
          <cell r="C36" t="str">
            <v>B</v>
          </cell>
          <cell r="D36" t="str">
            <v xml:space="preserve">FI SPOT              </v>
          </cell>
          <cell r="E36" t="str">
            <v>RTFIDBEN11</v>
          </cell>
          <cell r="F36" t="str">
            <v>BDD_RF-NEG_FBRT</v>
          </cell>
          <cell r="G36">
            <v>0</v>
          </cell>
          <cell r="H36">
            <v>5295457</v>
          </cell>
          <cell r="I36">
            <v>2592500</v>
          </cell>
          <cell r="J36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36" t="str">
            <v xml:space="preserve">899999090                             </v>
          </cell>
          <cell r="L36" t="str">
            <v xml:space="preserve">TES UVR 3.50% 10/3/21              </v>
          </cell>
          <cell r="M36" t="str">
            <v xml:space="preserve">TUVT10100321   </v>
          </cell>
          <cell r="N36" t="str">
            <v xml:space="preserve">COL17CT02872   </v>
          </cell>
          <cell r="O36" t="str">
            <v>DAVIVIENDA</v>
          </cell>
          <cell r="P36" t="str">
            <v>860034313</v>
          </cell>
          <cell r="Q36" t="str">
            <v xml:space="preserve">NACION  </v>
          </cell>
          <cell r="R36" t="str">
            <v xml:space="preserve">                    </v>
          </cell>
          <cell r="S36">
            <v>40612</v>
          </cell>
          <cell r="T36">
            <v>44265</v>
          </cell>
          <cell r="U36">
            <v>2500000</v>
          </cell>
          <cell r="V36">
            <v>2500000</v>
          </cell>
          <cell r="W36" t="str">
            <v>3.5</v>
          </cell>
          <cell r="Y36" t="str">
            <v xml:space="preserve">UVR TF nominal, Base 365, Cup?V      </v>
          </cell>
          <cell r="Z36" t="str">
            <v>I</v>
          </cell>
          <cell r="AA36" t="str">
            <v>A?o Vencido</v>
          </cell>
          <cell r="AB36" t="str">
            <v>COP</v>
          </cell>
          <cell r="AC36" t="str">
            <v>UVR</v>
          </cell>
          <cell r="AD36" t="str">
            <v>DCV</v>
          </cell>
          <cell r="AE36">
            <v>41165</v>
          </cell>
          <cell r="AF36">
            <v>41165</v>
          </cell>
          <cell r="AG36">
            <v>2625605.0129114799</v>
          </cell>
          <cell r="AH36">
            <v>203.354299</v>
          </cell>
          <cell r="AI36">
            <v>533928066.85149997</v>
          </cell>
          <cell r="AJ36">
            <v>105.02420000000001</v>
          </cell>
          <cell r="AK36">
            <v>3.0601979999999998</v>
          </cell>
          <cell r="AL36">
            <v>3.0602</v>
          </cell>
          <cell r="AM36">
            <v>2492350</v>
          </cell>
          <cell r="AN36">
            <v>581003919.27035499</v>
          </cell>
          <cell r="AO36">
            <v>3.5743</v>
          </cell>
          <cell r="AP36">
            <v>594663313.28141403</v>
          </cell>
          <cell r="AQ36">
            <v>2482025</v>
          </cell>
          <cell r="AR36">
            <v>578852657.50289297</v>
          </cell>
          <cell r="AS36">
            <v>3.6687000000000003</v>
          </cell>
          <cell r="AT36">
            <v>594975188.60518801</v>
          </cell>
          <cell r="AU36">
            <v>3.0598040316000001</v>
          </cell>
          <cell r="AV36">
            <v>3.0598040316000001</v>
          </cell>
          <cell r="AW36">
            <v>311875.32377398014</v>
          </cell>
          <cell r="AX36">
            <v>23154.106297178503</v>
          </cell>
          <cell r="AY36">
            <v>0</v>
          </cell>
          <cell r="AZ36">
            <v>-592493163.60518801</v>
          </cell>
          <cell r="BA36" t="str">
            <v>Precio</v>
          </cell>
          <cell r="BB36" t="str">
            <v>COP UVR CEC</v>
          </cell>
          <cell r="BC36">
            <v>4.7400000000000005E-2</v>
          </cell>
          <cell r="BD36">
            <v>100</v>
          </cell>
          <cell r="BE36">
            <v>0</v>
          </cell>
          <cell r="BF36">
            <v>0</v>
          </cell>
          <cell r="BG36">
            <v>0</v>
          </cell>
          <cell r="BH36">
            <v>1822</v>
          </cell>
          <cell r="BI36">
            <v>4.6607000000000003</v>
          </cell>
          <cell r="BJ36">
            <v>4.4957000000000003</v>
          </cell>
          <cell r="BK36" t="str">
            <v>MGR_TRADE0</v>
          </cell>
          <cell r="BL36" t="str">
            <v>USUARIO GENERICO "NATALY AGUDELO"</v>
          </cell>
          <cell r="BM36">
            <v>42443</v>
          </cell>
          <cell r="BN36" t="str">
            <v>MIGRACION</v>
          </cell>
          <cell r="BO36" t="str">
            <v xml:space="preserve">                              </v>
          </cell>
          <cell r="BP36" t="str">
            <v>33</v>
          </cell>
          <cell r="BQ36" t="str">
            <v xml:space="preserve">          </v>
          </cell>
          <cell r="BR36">
            <v>14</v>
          </cell>
          <cell r="BS36" t="str">
            <v xml:space="preserve">LIN NL/365 RD6 </v>
          </cell>
          <cell r="BT36">
            <v>1</v>
          </cell>
          <cell r="BU36" t="str">
            <v xml:space="preserve">MTM </v>
          </cell>
          <cell r="BV36" t="str">
            <v>1304011407</v>
          </cell>
          <cell r="BW36" t="str">
            <v xml:space="preserve"> </v>
          </cell>
          <cell r="BX36">
            <v>960</v>
          </cell>
          <cell r="BY36">
            <v>46391190.576681003</v>
          </cell>
          <cell r="BZ36">
            <v>-2151261.7674624999</v>
          </cell>
          <cell r="CA36" t="str">
            <v xml:space="preserve">LIN NL/365 RD6 </v>
          </cell>
          <cell r="CB36" t="str">
            <v xml:space="preserve">TES UVR                                                     </v>
          </cell>
          <cell r="CC36" t="str">
            <v>CO</v>
          </cell>
          <cell r="CD36" t="str">
            <v>Gravados ML</v>
          </cell>
          <cell r="CE36">
            <v>2500000</v>
          </cell>
          <cell r="CF36">
            <v>2492350</v>
          </cell>
          <cell r="CG36">
            <v>581003919.27035499</v>
          </cell>
          <cell r="CH36">
            <v>2482025</v>
          </cell>
          <cell r="CI36">
            <v>578852657.50289297</v>
          </cell>
          <cell r="CJ36">
            <v>594663313.28141403</v>
          </cell>
          <cell r="CK36">
            <v>594975188.60518801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 t="str">
            <v>7130401407</v>
          </cell>
          <cell r="CV36">
            <v>120475013.078462</v>
          </cell>
          <cell r="CW36">
            <v>-2151261.8466469999</v>
          </cell>
          <cell r="CX36">
            <v>120475013.078462</v>
          </cell>
          <cell r="CY36">
            <v>122626274.925109</v>
          </cell>
          <cell r="CZ36">
            <v>-2151261.7674624999</v>
          </cell>
          <cell r="DA36">
            <v>233.2178997</v>
          </cell>
          <cell r="DB36">
            <v>233.11489929999999</v>
          </cell>
          <cell r="DC36">
            <v>1</v>
          </cell>
          <cell r="DD36">
            <v>1818960</v>
          </cell>
          <cell r="DE36">
            <v>3.0601979999999998</v>
          </cell>
          <cell r="DF36">
            <v>3.6687000000000003</v>
          </cell>
          <cell r="DH36" t="str">
            <v xml:space="preserve">AV </v>
          </cell>
          <cell r="DI36">
            <v>99.280999999999992</v>
          </cell>
          <cell r="DJ36">
            <v>0</v>
          </cell>
          <cell r="DK36">
            <v>578852657.5</v>
          </cell>
          <cell r="DL36" t="str">
            <v>UVR</v>
          </cell>
        </row>
        <row r="37">
          <cell r="A37">
            <v>2160007</v>
          </cell>
          <cell r="B37" t="str">
            <v xml:space="preserve">NEGOCIABLES    </v>
          </cell>
          <cell r="C37" t="str">
            <v>B</v>
          </cell>
          <cell r="D37" t="str">
            <v xml:space="preserve">FI SPOT              </v>
          </cell>
          <cell r="E37" t="str">
            <v>RTFIDBEN11</v>
          </cell>
          <cell r="F37" t="str">
            <v>BDI_RF-NEG_FBRT</v>
          </cell>
          <cell r="G37">
            <v>0</v>
          </cell>
          <cell r="H37">
            <v>4694454</v>
          </cell>
          <cell r="I37">
            <v>2935270</v>
          </cell>
          <cell r="J37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37" t="str">
            <v xml:space="preserve">899999090                             </v>
          </cell>
          <cell r="L37" t="str">
            <v xml:space="preserve">TES COP 7.5%  26/8/26              </v>
          </cell>
          <cell r="M37" t="str">
            <v xml:space="preserve">TFIT15260826   </v>
          </cell>
          <cell r="N37" t="str">
            <v xml:space="preserve">COL17CT02625   </v>
          </cell>
          <cell r="O37" t="str">
            <v>DAVIVIENDA</v>
          </cell>
          <cell r="P37" t="str">
            <v>860034313</v>
          </cell>
          <cell r="Q37" t="str">
            <v xml:space="preserve">NACION  </v>
          </cell>
          <cell r="R37" t="str">
            <v xml:space="preserve">                    </v>
          </cell>
          <cell r="S37">
            <v>40781</v>
          </cell>
          <cell r="T37">
            <v>46260</v>
          </cell>
          <cell r="U37">
            <v>4500000000</v>
          </cell>
          <cell r="V37">
            <v>4500000000</v>
          </cell>
          <cell r="W37" t="str">
            <v>7.5</v>
          </cell>
          <cell r="Y37" t="str">
            <v xml:space="preserve">COP TF nominal, Base 365, Cupon AV      </v>
          </cell>
          <cell r="Z37" t="str">
            <v>I</v>
          </cell>
          <cell r="AA37" t="str">
            <v>A?o Vencido</v>
          </cell>
          <cell r="AB37" t="str">
            <v>COP</v>
          </cell>
          <cell r="AC37" t="str">
            <v>COP</v>
          </cell>
          <cell r="AD37" t="str">
            <v>DCV</v>
          </cell>
          <cell r="AE37">
            <v>41309</v>
          </cell>
          <cell r="AF37">
            <v>41309</v>
          </cell>
          <cell r="AG37">
            <v>5531571000</v>
          </cell>
          <cell r="AH37">
            <v>1</v>
          </cell>
          <cell r="AI37">
            <v>5531571000</v>
          </cell>
          <cell r="AJ37">
            <v>122.9238</v>
          </cell>
          <cell r="AK37">
            <v>5.417084</v>
          </cell>
          <cell r="AL37">
            <v>5.4171000000000005</v>
          </cell>
          <cell r="AM37">
            <v>4405860000</v>
          </cell>
          <cell r="AN37">
            <v>4405860000</v>
          </cell>
          <cell r="AO37">
            <v>8.4002999999999997</v>
          </cell>
          <cell r="AP37">
            <v>5415571606.7969999</v>
          </cell>
          <cell r="AQ37">
            <v>4365000000</v>
          </cell>
          <cell r="AR37">
            <v>4365000000</v>
          </cell>
          <cell r="AS37">
            <v>8.5441000000000003</v>
          </cell>
          <cell r="AT37">
            <v>5416354304.802</v>
          </cell>
          <cell r="AU37">
            <v>5.4164654621000006</v>
          </cell>
          <cell r="AV37">
            <v>5.4164654621000006</v>
          </cell>
          <cell r="AW37">
            <v>782698.00500011444</v>
          </cell>
          <cell r="AX37">
            <v>97</v>
          </cell>
          <cell r="AY37">
            <v>0</v>
          </cell>
          <cell r="AZ37">
            <v>-1051354304.802</v>
          </cell>
          <cell r="BA37" t="str">
            <v>Precio</v>
          </cell>
          <cell r="BB37" t="str">
            <v>COP CEC</v>
          </cell>
          <cell r="BC37">
            <v>-3.3100000000000004E-2</v>
          </cell>
          <cell r="BD37">
            <v>100</v>
          </cell>
          <cell r="BE37">
            <v>0</v>
          </cell>
          <cell r="BF37">
            <v>0</v>
          </cell>
          <cell r="BG37">
            <v>0</v>
          </cell>
          <cell r="BH37">
            <v>3817</v>
          </cell>
          <cell r="BI37">
            <v>7.1851000000000003</v>
          </cell>
          <cell r="BJ37">
            <v>6.6195000000000004</v>
          </cell>
          <cell r="BK37" t="str">
            <v xml:space="preserve">MVALDERR  </v>
          </cell>
          <cell r="BL37" t="str">
            <v>MARIA DEL PILAR VALDERRAMA GUERRERO</v>
          </cell>
          <cell r="BM37">
            <v>42443</v>
          </cell>
          <cell r="BO37" t="str">
            <v xml:space="preserve">                              </v>
          </cell>
          <cell r="BP37" t="str">
            <v>2</v>
          </cell>
          <cell r="BQ37" t="str">
            <v xml:space="preserve">          </v>
          </cell>
          <cell r="BR37">
            <v>7</v>
          </cell>
          <cell r="BS37" t="str">
            <v xml:space="preserve">LIN NL/365 RD6 </v>
          </cell>
          <cell r="BT37">
            <v>1</v>
          </cell>
          <cell r="BU37" t="str">
            <v xml:space="preserve">MTM </v>
          </cell>
          <cell r="BV37" t="str">
            <v>1304010001</v>
          </cell>
          <cell r="BW37" t="str">
            <v xml:space="preserve"> </v>
          </cell>
          <cell r="BX37">
            <v>184932000</v>
          </cell>
          <cell r="BY37">
            <v>5315011356.1995096</v>
          </cell>
          <cell r="BZ37">
            <v>-40860000</v>
          </cell>
          <cell r="CA37" t="str">
            <v xml:space="preserve">LIN NL/365 RD6 </v>
          </cell>
          <cell r="CB37" t="str">
            <v xml:space="preserve">TES COP                                                     </v>
          </cell>
          <cell r="CC37" t="str">
            <v>CO</v>
          </cell>
          <cell r="CD37" t="str">
            <v>Gravados ML</v>
          </cell>
          <cell r="CE37">
            <v>4500000000</v>
          </cell>
          <cell r="CF37">
            <v>4405860000</v>
          </cell>
          <cell r="CG37">
            <v>4405860000</v>
          </cell>
          <cell r="CH37">
            <v>4365000000</v>
          </cell>
          <cell r="CI37">
            <v>4365000000</v>
          </cell>
          <cell r="CJ37">
            <v>5415571606.7969999</v>
          </cell>
          <cell r="CK37">
            <v>5416354304.802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 t="str">
            <v>7130401001</v>
          </cell>
          <cell r="CV37">
            <v>-154071000</v>
          </cell>
          <cell r="CW37">
            <v>-40860000</v>
          </cell>
          <cell r="CX37">
            <v>-154071000</v>
          </cell>
          <cell r="CY37">
            <v>-113211000</v>
          </cell>
          <cell r="CZ37">
            <v>-40860000</v>
          </cell>
          <cell r="DA37">
            <v>1</v>
          </cell>
          <cell r="DB37">
            <v>1</v>
          </cell>
          <cell r="DC37">
            <v>1</v>
          </cell>
          <cell r="DD37">
            <v>2160007</v>
          </cell>
          <cell r="DE37">
            <v>5.417084</v>
          </cell>
          <cell r="DF37">
            <v>8.5441000000000003</v>
          </cell>
          <cell r="DH37" t="str">
            <v xml:space="preserve">AV </v>
          </cell>
          <cell r="DI37">
            <v>97</v>
          </cell>
          <cell r="DJ37" t="e">
            <v>#N/A</v>
          </cell>
          <cell r="DK37">
            <v>4365000000</v>
          </cell>
          <cell r="DL37" t="str">
            <v>TASA FIJA</v>
          </cell>
        </row>
        <row r="38">
          <cell r="A38">
            <v>2183339</v>
          </cell>
          <cell r="B38" t="str">
            <v xml:space="preserve">NEGOCIABLES    </v>
          </cell>
          <cell r="C38" t="str">
            <v>B</v>
          </cell>
          <cell r="D38" t="str">
            <v xml:space="preserve">FI SPOT              </v>
          </cell>
          <cell r="E38" t="str">
            <v>RTFIDBEN11</v>
          </cell>
          <cell r="F38" t="str">
            <v>BDI_RF-NEG_FBRT</v>
          </cell>
          <cell r="G38">
            <v>0</v>
          </cell>
          <cell r="H38">
            <v>4694518</v>
          </cell>
          <cell r="I38">
            <v>2958845</v>
          </cell>
          <cell r="J38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38" t="str">
            <v xml:space="preserve">899999090                             </v>
          </cell>
          <cell r="L38" t="str">
            <v xml:space="preserve">TES COP 7.5%  26/8/26              </v>
          </cell>
          <cell r="M38" t="str">
            <v xml:space="preserve">TFIT15260826   </v>
          </cell>
          <cell r="N38" t="str">
            <v xml:space="preserve">COL17CT02625   </v>
          </cell>
          <cell r="O38" t="str">
            <v>CITIBANK COLOMBIA S A CITIBANK</v>
          </cell>
          <cell r="P38" t="str">
            <v>860051135</v>
          </cell>
          <cell r="Q38" t="str">
            <v xml:space="preserve">NACION  </v>
          </cell>
          <cell r="R38" t="str">
            <v xml:space="preserve">                    </v>
          </cell>
          <cell r="S38">
            <v>40781</v>
          </cell>
          <cell r="T38">
            <v>46260</v>
          </cell>
          <cell r="U38">
            <v>1000000000</v>
          </cell>
          <cell r="V38">
            <v>1000000000</v>
          </cell>
          <cell r="W38" t="str">
            <v>7.5</v>
          </cell>
          <cell r="Y38" t="str">
            <v xml:space="preserve">COP TF nominal, Base 365, Cupon AV      </v>
          </cell>
          <cell r="Z38" t="str">
            <v>I</v>
          </cell>
          <cell r="AA38" t="str">
            <v>A?o Vencido</v>
          </cell>
          <cell r="AB38" t="str">
            <v>COP</v>
          </cell>
          <cell r="AC38" t="str">
            <v>COP</v>
          </cell>
          <cell r="AD38" t="str">
            <v>DCV</v>
          </cell>
          <cell r="AE38">
            <v>41316</v>
          </cell>
          <cell r="AF38">
            <v>41316</v>
          </cell>
          <cell r="AG38">
            <v>1238176000</v>
          </cell>
          <cell r="AH38">
            <v>1</v>
          </cell>
          <cell r="AI38">
            <v>1238176000</v>
          </cell>
          <cell r="AJ38">
            <v>123.81760000000001</v>
          </cell>
          <cell r="AK38">
            <v>5.3450559999999996</v>
          </cell>
          <cell r="AL38">
            <v>5.3451000000000004</v>
          </cell>
          <cell r="AM38">
            <v>979080000</v>
          </cell>
          <cell r="AN38">
            <v>979080000</v>
          </cell>
          <cell r="AO38">
            <v>8.4002999999999997</v>
          </cell>
          <cell r="AP38">
            <v>1209713021.381</v>
          </cell>
          <cell r="AQ38">
            <v>970000000</v>
          </cell>
          <cell r="AR38">
            <v>970000000</v>
          </cell>
          <cell r="AS38">
            <v>8.5441000000000003</v>
          </cell>
          <cell r="AT38">
            <v>1209885591.5599999</v>
          </cell>
          <cell r="AU38">
            <v>5.3444139835</v>
          </cell>
          <cell r="AV38">
            <v>5.3444139835</v>
          </cell>
          <cell r="AW38">
            <v>172570.17899990082</v>
          </cell>
          <cell r="AX38">
            <v>97</v>
          </cell>
          <cell r="AY38">
            <v>0</v>
          </cell>
          <cell r="AZ38">
            <v>-239885591.56</v>
          </cell>
          <cell r="BA38" t="str">
            <v>Precio</v>
          </cell>
          <cell r="BB38" t="str">
            <v>COP CEC</v>
          </cell>
          <cell r="BC38">
            <v>-3.3100000000000004E-2</v>
          </cell>
          <cell r="BD38">
            <v>100</v>
          </cell>
          <cell r="BE38">
            <v>0</v>
          </cell>
          <cell r="BF38">
            <v>0</v>
          </cell>
          <cell r="BG38">
            <v>0</v>
          </cell>
          <cell r="BH38">
            <v>3817</v>
          </cell>
          <cell r="BI38">
            <v>7.1851000000000003</v>
          </cell>
          <cell r="BJ38">
            <v>6.6195000000000004</v>
          </cell>
          <cell r="BK38" t="str">
            <v xml:space="preserve">CASALINA  </v>
          </cell>
          <cell r="BL38" t="str">
            <v>CARLOS SALINA</v>
          </cell>
          <cell r="BM38">
            <v>42443</v>
          </cell>
          <cell r="BO38" t="str">
            <v xml:space="preserve">                              </v>
          </cell>
          <cell r="BP38" t="str">
            <v>2</v>
          </cell>
          <cell r="BQ38" t="str">
            <v xml:space="preserve">          </v>
          </cell>
          <cell r="BR38">
            <v>8</v>
          </cell>
          <cell r="BS38" t="str">
            <v xml:space="preserve">LIN NL/365 RD6 </v>
          </cell>
          <cell r="BT38">
            <v>1</v>
          </cell>
          <cell r="BU38" t="str">
            <v xml:space="preserve">MTM </v>
          </cell>
          <cell r="BV38" t="str">
            <v>1304010001</v>
          </cell>
          <cell r="BW38" t="str">
            <v xml:space="preserve"> </v>
          </cell>
          <cell r="BX38">
            <v>41096000</v>
          </cell>
          <cell r="BY38">
            <v>3993062502.08637</v>
          </cell>
          <cell r="BZ38">
            <v>-9080000</v>
          </cell>
          <cell r="CA38" t="str">
            <v xml:space="preserve">LIN NL/365 RD6 </v>
          </cell>
          <cell r="CB38" t="str">
            <v xml:space="preserve">TES COP                                                     </v>
          </cell>
          <cell r="CC38" t="str">
            <v>CO</v>
          </cell>
          <cell r="CD38" t="str">
            <v>Gravados ML</v>
          </cell>
          <cell r="CE38">
            <v>1000000000</v>
          </cell>
          <cell r="CF38">
            <v>979080000</v>
          </cell>
          <cell r="CG38">
            <v>979080000</v>
          </cell>
          <cell r="CH38">
            <v>970000000</v>
          </cell>
          <cell r="CI38">
            <v>970000000</v>
          </cell>
          <cell r="CJ38">
            <v>1209713021.381</v>
          </cell>
          <cell r="CK38">
            <v>1209885591.5599999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 t="str">
            <v>7130401001</v>
          </cell>
          <cell r="CV38">
            <v>-2519528000</v>
          </cell>
          <cell r="CW38">
            <v>-9080000</v>
          </cell>
          <cell r="CX38">
            <v>-2519528000</v>
          </cell>
          <cell r="CY38">
            <v>-2510448000</v>
          </cell>
          <cell r="CZ38">
            <v>-9080000</v>
          </cell>
          <cell r="DA38">
            <v>1</v>
          </cell>
          <cell r="DB38">
            <v>1</v>
          </cell>
          <cell r="DC38">
            <v>1</v>
          </cell>
          <cell r="DD38">
            <v>2183339</v>
          </cell>
          <cell r="DE38">
            <v>5.3450559999999996</v>
          </cell>
          <cell r="DF38">
            <v>8.5441000000000003</v>
          </cell>
          <cell r="DH38" t="str">
            <v xml:space="preserve">AV </v>
          </cell>
          <cell r="DI38">
            <v>97</v>
          </cell>
          <cell r="DJ38" t="e">
            <v>#N/A</v>
          </cell>
          <cell r="DK38">
            <v>970000000</v>
          </cell>
          <cell r="DL38" t="str">
            <v>TASA FIJA</v>
          </cell>
        </row>
        <row r="39">
          <cell r="A39">
            <v>2275948</v>
          </cell>
          <cell r="B39" t="str">
            <v xml:space="preserve">NEGOCIABLES    </v>
          </cell>
          <cell r="C39" t="str">
            <v>B</v>
          </cell>
          <cell r="D39" t="str">
            <v xml:space="preserve">FI SPOT              </v>
          </cell>
          <cell r="E39" t="str">
            <v>RTFIDBEN11</v>
          </cell>
          <cell r="F39" t="str">
            <v>BDD_RF-NEG_FBRT</v>
          </cell>
          <cell r="G39">
            <v>0</v>
          </cell>
          <cell r="H39">
            <v>5295466</v>
          </cell>
          <cell r="I39">
            <v>3051703</v>
          </cell>
          <cell r="J39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39" t="str">
            <v xml:space="preserve">899999090                             </v>
          </cell>
          <cell r="L39" t="str">
            <v xml:space="preserve">TES UVR 3.50% 10/3/21              </v>
          </cell>
          <cell r="M39" t="str">
            <v xml:space="preserve">TUVT10100321   </v>
          </cell>
          <cell r="N39" t="str">
            <v xml:space="preserve">COL17CT02872   </v>
          </cell>
          <cell r="O39" t="str">
            <v>JPMORGAN CORPORACION FINANCIERA S A</v>
          </cell>
          <cell r="P39" t="str">
            <v>900114346</v>
          </cell>
          <cell r="Q39" t="str">
            <v xml:space="preserve">NACION  </v>
          </cell>
          <cell r="R39" t="str">
            <v xml:space="preserve">                    </v>
          </cell>
          <cell r="S39">
            <v>40612</v>
          </cell>
          <cell r="T39">
            <v>44265</v>
          </cell>
          <cell r="U39">
            <v>5000000</v>
          </cell>
          <cell r="V39">
            <v>5000000</v>
          </cell>
          <cell r="W39" t="str">
            <v>3.5</v>
          </cell>
          <cell r="Y39" t="str">
            <v xml:space="preserve">UVR TF nominal, Base 365, Cup?V      </v>
          </cell>
          <cell r="Z39" t="str">
            <v>I</v>
          </cell>
          <cell r="AA39" t="str">
            <v>A?o Vencido</v>
          </cell>
          <cell r="AB39" t="str">
            <v>COP</v>
          </cell>
          <cell r="AC39" t="str">
            <v>UVR</v>
          </cell>
          <cell r="AD39" t="str">
            <v>DCV</v>
          </cell>
          <cell r="AE39">
            <v>41347</v>
          </cell>
          <cell r="AF39">
            <v>41347</v>
          </cell>
          <cell r="AG39">
            <v>5562270.0010000104</v>
          </cell>
          <cell r="AH39">
            <v>204.83780000000002</v>
          </cell>
          <cell r="AI39">
            <v>1139363150.0108399</v>
          </cell>
          <cell r="AJ39">
            <v>111.24540002000001</v>
          </cell>
          <cell r="AK39">
            <v>1.9701119999999999</v>
          </cell>
          <cell r="AL39">
            <v>1.9701000000000002</v>
          </cell>
          <cell r="AM39">
            <v>4984700</v>
          </cell>
          <cell r="AN39">
            <v>1162007838.54071</v>
          </cell>
          <cell r="AO39">
            <v>3.5743</v>
          </cell>
          <cell r="AP39">
            <v>1249972722.63427</v>
          </cell>
          <cell r="AQ39">
            <v>4964050</v>
          </cell>
          <cell r="AR39">
            <v>1157705315.00579</v>
          </cell>
          <cell r="AS39">
            <v>3.6687000000000003</v>
          </cell>
          <cell r="AT39">
            <v>1250591815.06358</v>
          </cell>
          <cell r="AU39">
            <v>1.9688123457</v>
          </cell>
          <cell r="AV39">
            <v>1.9688123457</v>
          </cell>
          <cell r="AW39">
            <v>619092.42931008339</v>
          </cell>
          <cell r="AX39">
            <v>23154.106297178503</v>
          </cell>
          <cell r="AY39">
            <v>0</v>
          </cell>
          <cell r="AZ39">
            <v>-1245627765.06358</v>
          </cell>
          <cell r="BA39" t="str">
            <v>Precio</v>
          </cell>
          <cell r="BB39" t="str">
            <v>COP UVR CEC</v>
          </cell>
          <cell r="BC39">
            <v>4.7400000000000005E-2</v>
          </cell>
          <cell r="BD39">
            <v>100</v>
          </cell>
          <cell r="BE39">
            <v>0</v>
          </cell>
          <cell r="BF39">
            <v>0</v>
          </cell>
          <cell r="BG39">
            <v>0</v>
          </cell>
          <cell r="BH39">
            <v>1822</v>
          </cell>
          <cell r="BI39">
            <v>4.6607000000000003</v>
          </cell>
          <cell r="BJ39">
            <v>4.4957000000000003</v>
          </cell>
          <cell r="BK39" t="str">
            <v xml:space="preserve">CASALINA  </v>
          </cell>
          <cell r="BL39" t="str">
            <v>CARLOS SALINA</v>
          </cell>
          <cell r="BM39">
            <v>42443</v>
          </cell>
          <cell r="BO39" t="str">
            <v xml:space="preserve">                              </v>
          </cell>
          <cell r="BP39" t="str">
            <v>33</v>
          </cell>
          <cell r="BQ39" t="str">
            <v xml:space="preserve">          </v>
          </cell>
          <cell r="BR39">
            <v>18</v>
          </cell>
          <cell r="BS39" t="str">
            <v xml:space="preserve">LIN NL/365 RD6 </v>
          </cell>
          <cell r="BT39">
            <v>1</v>
          </cell>
          <cell r="BU39" t="str">
            <v xml:space="preserve">MTM </v>
          </cell>
          <cell r="BV39" t="str">
            <v>1304011407</v>
          </cell>
          <cell r="BW39" t="str">
            <v xml:space="preserve"> </v>
          </cell>
          <cell r="BX39">
            <v>1920</v>
          </cell>
          <cell r="BY39">
            <v>12133258.193608001</v>
          </cell>
          <cell r="BZ39">
            <v>-4302523.5349249998</v>
          </cell>
          <cell r="CA39" t="str">
            <v xml:space="preserve">LIN NL/365 RD6 </v>
          </cell>
          <cell r="CB39" t="str">
            <v xml:space="preserve">TES UVR                                                     </v>
          </cell>
          <cell r="CC39" t="str">
            <v>CO</v>
          </cell>
          <cell r="CD39" t="str">
            <v>Gravados ML</v>
          </cell>
          <cell r="CE39">
            <v>5000000</v>
          </cell>
          <cell r="CF39">
            <v>4984700</v>
          </cell>
          <cell r="CG39">
            <v>1162007838.54071</v>
          </cell>
          <cell r="CH39">
            <v>4964050</v>
          </cell>
          <cell r="CI39">
            <v>1157705315.00579</v>
          </cell>
          <cell r="CJ39">
            <v>1249972722.63427</v>
          </cell>
          <cell r="CK39">
            <v>1250591815.06358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 t="str">
            <v>7130401407</v>
          </cell>
          <cell r="CV39">
            <v>133611724.84792</v>
          </cell>
          <cell r="CW39">
            <v>-4302523.6933000004</v>
          </cell>
          <cell r="CX39">
            <v>133611724.84792</v>
          </cell>
          <cell r="CY39">
            <v>137914248.54122001</v>
          </cell>
          <cell r="CZ39">
            <v>-4302523.5349249998</v>
          </cell>
          <cell r="DA39">
            <v>233.2178997</v>
          </cell>
          <cell r="DB39">
            <v>233.11489929999999</v>
          </cell>
          <cell r="DC39">
            <v>1</v>
          </cell>
          <cell r="DD39">
            <v>2275948</v>
          </cell>
          <cell r="DE39">
            <v>1.9701119999999999</v>
          </cell>
          <cell r="DF39">
            <v>3.6687000000000003</v>
          </cell>
          <cell r="DH39" t="str">
            <v xml:space="preserve">AV </v>
          </cell>
          <cell r="DI39">
            <v>99.280999999999992</v>
          </cell>
          <cell r="DJ39">
            <v>0</v>
          </cell>
          <cell r="DK39">
            <v>1157705315.01</v>
          </cell>
          <cell r="DL39" t="str">
            <v>UVR</v>
          </cell>
        </row>
        <row r="40">
          <cell r="A40">
            <v>2284517</v>
          </cell>
          <cell r="B40" t="str">
            <v xml:space="preserve">NEGOCIABLES    </v>
          </cell>
          <cell r="C40" t="str">
            <v>B</v>
          </cell>
          <cell r="D40" t="str">
            <v xml:space="preserve">FI SPOT              </v>
          </cell>
          <cell r="E40" t="str">
            <v>RTFIDBEN11</v>
          </cell>
          <cell r="F40" t="str">
            <v>BDD_RF-NEG_FBRT</v>
          </cell>
          <cell r="G40">
            <v>0</v>
          </cell>
          <cell r="H40">
            <v>3227603</v>
          </cell>
          <cell r="I40">
            <v>3060314</v>
          </cell>
          <cell r="J40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40" t="str">
            <v xml:space="preserve">899999090                             </v>
          </cell>
          <cell r="L40" t="str">
            <v xml:space="preserve">TES UVR 3.50% 10/3/21              </v>
          </cell>
          <cell r="M40" t="str">
            <v xml:space="preserve">TUVT10100321   </v>
          </cell>
          <cell r="N40" t="str">
            <v xml:space="preserve">COL17CT02872   </v>
          </cell>
          <cell r="O40" t="str">
            <v>BBVA COLOMBIA S A BANCO BILBAO VIZCAYA ARGENTARIA COLOMBIA</v>
          </cell>
          <cell r="P40" t="str">
            <v>860003020</v>
          </cell>
          <cell r="Q40" t="str">
            <v xml:space="preserve">NACION  </v>
          </cell>
          <cell r="R40" t="str">
            <v xml:space="preserve">                    </v>
          </cell>
          <cell r="S40">
            <v>40612</v>
          </cell>
          <cell r="T40">
            <v>44265</v>
          </cell>
          <cell r="U40">
            <v>10000000</v>
          </cell>
          <cell r="V40">
            <v>5000000</v>
          </cell>
          <cell r="W40" t="str">
            <v>3.5</v>
          </cell>
          <cell r="Y40" t="str">
            <v xml:space="preserve">UVR TF nominal, Base 365, Cup?V      </v>
          </cell>
          <cell r="Z40" t="str">
            <v>I</v>
          </cell>
          <cell r="AA40" t="str">
            <v>A?o Vencido</v>
          </cell>
          <cell r="AB40" t="str">
            <v>COP</v>
          </cell>
          <cell r="AC40" t="str">
            <v>UVR</v>
          </cell>
          <cell r="AD40" t="str">
            <v>DCV</v>
          </cell>
          <cell r="AE40">
            <v>41351</v>
          </cell>
          <cell r="AF40">
            <v>41351</v>
          </cell>
          <cell r="AG40">
            <v>11092670.027062301</v>
          </cell>
          <cell r="AH40">
            <v>204.9467995</v>
          </cell>
          <cell r="AI40">
            <v>2273407219.9559999</v>
          </cell>
          <cell r="AJ40">
            <v>110.92670000000001</v>
          </cell>
          <cell r="AK40">
            <v>2.0141119999999999</v>
          </cell>
          <cell r="AL40">
            <v>2.0141</v>
          </cell>
          <cell r="AM40">
            <v>4984700</v>
          </cell>
          <cell r="AN40">
            <v>1162007838.54071</v>
          </cell>
          <cell r="AO40">
            <v>3.5743</v>
          </cell>
          <cell r="AP40">
            <v>1247450768.6928101</v>
          </cell>
          <cell r="AQ40">
            <v>4964050</v>
          </cell>
          <cell r="AR40">
            <v>1157705315.00579</v>
          </cell>
          <cell r="AS40">
            <v>3.6687000000000003</v>
          </cell>
          <cell r="AT40">
            <v>1248070088.4147501</v>
          </cell>
          <cell r="AU40">
            <v>2.0128488718000002</v>
          </cell>
          <cell r="AV40">
            <v>2.0128488718000002</v>
          </cell>
          <cell r="AW40">
            <v>619319.72194004059</v>
          </cell>
          <cell r="AX40">
            <v>23154.106297178503</v>
          </cell>
          <cell r="AY40">
            <v>0</v>
          </cell>
          <cell r="AZ40">
            <v>-1243106038.4147501</v>
          </cell>
          <cell r="BA40" t="str">
            <v>Precio</v>
          </cell>
          <cell r="BB40" t="str">
            <v>COP UVR CEC</v>
          </cell>
          <cell r="BC40">
            <v>4.7400000000000005E-2</v>
          </cell>
          <cell r="BD40">
            <v>100</v>
          </cell>
          <cell r="BE40">
            <v>0</v>
          </cell>
          <cell r="BF40">
            <v>0</v>
          </cell>
          <cell r="BG40">
            <v>0</v>
          </cell>
          <cell r="BH40">
            <v>1822</v>
          </cell>
          <cell r="BI40">
            <v>4.6607000000000003</v>
          </cell>
          <cell r="BJ40">
            <v>4.4957000000000003</v>
          </cell>
          <cell r="BK40" t="str">
            <v xml:space="preserve">CASALINA  </v>
          </cell>
          <cell r="BL40" t="str">
            <v>CARLOS SALINA</v>
          </cell>
          <cell r="BM40">
            <v>42443</v>
          </cell>
          <cell r="BO40" t="str">
            <v xml:space="preserve">                              </v>
          </cell>
          <cell r="BP40" t="str">
            <v>33</v>
          </cell>
          <cell r="BQ40" t="str">
            <v xml:space="preserve">          </v>
          </cell>
          <cell r="BR40">
            <v>17</v>
          </cell>
          <cell r="BS40" t="str">
            <v xml:space="preserve">LIN NL/365 RD6 </v>
          </cell>
          <cell r="BT40">
            <v>1</v>
          </cell>
          <cell r="BU40" t="str">
            <v xml:space="preserve">MTM </v>
          </cell>
          <cell r="BV40" t="str">
            <v>1304011407</v>
          </cell>
          <cell r="BW40" t="str">
            <v xml:space="preserve"> </v>
          </cell>
          <cell r="BX40">
            <v>1920</v>
          </cell>
          <cell r="BY40">
            <v>1250577487.1482899</v>
          </cell>
          <cell r="BZ40">
            <v>-4302523.5349249998</v>
          </cell>
          <cell r="CA40" t="str">
            <v xml:space="preserve">LIN NL/365 RD6 </v>
          </cell>
          <cell r="CB40" t="str">
            <v xml:space="preserve">TES UVR                                                     </v>
          </cell>
          <cell r="CC40" t="str">
            <v>CO</v>
          </cell>
          <cell r="CD40" t="str">
            <v>Gravados ML</v>
          </cell>
          <cell r="CE40">
            <v>5000000</v>
          </cell>
          <cell r="CF40">
            <v>4984700</v>
          </cell>
          <cell r="CG40">
            <v>1162007838.54071</v>
          </cell>
          <cell r="CH40">
            <v>4964050</v>
          </cell>
          <cell r="CI40">
            <v>1157705315.00579</v>
          </cell>
          <cell r="CJ40">
            <v>1247450768.6928101</v>
          </cell>
          <cell r="CK40">
            <v>1248070088.4147501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 t="str">
            <v>7130401407</v>
          </cell>
          <cell r="CV40">
            <v>-963858395.09707999</v>
          </cell>
          <cell r="CW40">
            <v>-4302523.6933000004</v>
          </cell>
          <cell r="CX40">
            <v>-963858395.09707999</v>
          </cell>
          <cell r="CY40">
            <v>-959555871.40377998</v>
          </cell>
          <cell r="CZ40">
            <v>-4302523.5349249998</v>
          </cell>
          <cell r="DA40">
            <v>233.2178997</v>
          </cell>
          <cell r="DB40">
            <v>233.11489929999999</v>
          </cell>
          <cell r="DC40">
            <v>1</v>
          </cell>
          <cell r="DD40">
            <v>2284517</v>
          </cell>
          <cell r="DE40">
            <v>2.0141119999999999</v>
          </cell>
          <cell r="DF40">
            <v>3.6687000000000003</v>
          </cell>
          <cell r="DH40" t="str">
            <v xml:space="preserve">AV </v>
          </cell>
          <cell r="DI40">
            <v>99.280999999999992</v>
          </cell>
          <cell r="DJ40">
            <v>0</v>
          </cell>
          <cell r="DK40">
            <v>1157705315.01</v>
          </cell>
          <cell r="DL40" t="str">
            <v>UVR</v>
          </cell>
        </row>
        <row r="41">
          <cell r="A41">
            <v>2288389</v>
          </cell>
          <cell r="B41" t="str">
            <v xml:space="preserve">NEGOCIABLES    </v>
          </cell>
          <cell r="C41" t="str">
            <v>B</v>
          </cell>
          <cell r="D41" t="str">
            <v xml:space="preserve">FI SPOT              </v>
          </cell>
          <cell r="E41" t="str">
            <v>RTFIDBEN11</v>
          </cell>
          <cell r="F41" t="str">
            <v>BDD_RF-NEG_FBRT</v>
          </cell>
          <cell r="G41">
            <v>0</v>
          </cell>
          <cell r="H41">
            <v>5295418</v>
          </cell>
          <cell r="I41">
            <v>3064194</v>
          </cell>
          <cell r="J41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41" t="str">
            <v xml:space="preserve">899999090                             </v>
          </cell>
          <cell r="L41" t="str">
            <v xml:space="preserve">TES UVR 3.50% 10/3/21              </v>
          </cell>
          <cell r="M41" t="str">
            <v xml:space="preserve">TUVT10100321   </v>
          </cell>
          <cell r="N41" t="str">
            <v xml:space="preserve">COL17CT02872   </v>
          </cell>
          <cell r="O41" t="str">
            <v>BBVA COLOMBIA S A BANCO BILBAO VIZCAYA ARGENTARIA COLOMBIA</v>
          </cell>
          <cell r="P41" t="str">
            <v>860003020</v>
          </cell>
          <cell r="Q41" t="str">
            <v xml:space="preserve">NACION  </v>
          </cell>
          <cell r="R41" t="str">
            <v xml:space="preserve">                    </v>
          </cell>
          <cell r="S41">
            <v>40612</v>
          </cell>
          <cell r="T41">
            <v>44265</v>
          </cell>
          <cell r="U41">
            <v>5000000</v>
          </cell>
          <cell r="V41">
            <v>5000000</v>
          </cell>
          <cell r="W41" t="str">
            <v>3.5</v>
          </cell>
          <cell r="Y41" t="str">
            <v xml:space="preserve">UVR TF nominal, Base 365, Cup?V      </v>
          </cell>
          <cell r="Z41" t="str">
            <v>I</v>
          </cell>
          <cell r="AA41" t="str">
            <v>A?o Vencido</v>
          </cell>
          <cell r="AB41" t="str">
            <v>COP</v>
          </cell>
          <cell r="AC41" t="str">
            <v>UVR</v>
          </cell>
          <cell r="AD41" t="str">
            <v>DCV</v>
          </cell>
          <cell r="AE41">
            <v>41352</v>
          </cell>
          <cell r="AF41">
            <v>41352</v>
          </cell>
          <cell r="AG41">
            <v>5545464.9793566307</v>
          </cell>
          <cell r="AH41">
            <v>204.9758008</v>
          </cell>
          <cell r="AI41">
            <v>1136686124.9519801</v>
          </cell>
          <cell r="AJ41">
            <v>110.90930002</v>
          </cell>
          <cell r="AK41">
            <v>2.0171329999999998</v>
          </cell>
          <cell r="AL41">
            <v>2.0171000000000001</v>
          </cell>
          <cell r="AM41">
            <v>4984700</v>
          </cell>
          <cell r="AN41">
            <v>1162007838.54071</v>
          </cell>
          <cell r="AO41">
            <v>3.5743</v>
          </cell>
          <cell r="AP41">
            <v>1247277847.4465001</v>
          </cell>
          <cell r="AQ41">
            <v>4964050</v>
          </cell>
          <cell r="AR41">
            <v>1157705315.00579</v>
          </cell>
          <cell r="AS41">
            <v>3.6687000000000003</v>
          </cell>
          <cell r="AT41">
            <v>1247897182.6486199</v>
          </cell>
          <cell r="AU41">
            <v>2.0158723817000004</v>
          </cell>
          <cell r="AV41">
            <v>2.0158723817000004</v>
          </cell>
          <cell r="AW41">
            <v>619335.20211982727</v>
          </cell>
          <cell r="AX41">
            <v>23154.106297178503</v>
          </cell>
          <cell r="AY41">
            <v>0</v>
          </cell>
          <cell r="AZ41">
            <v>-1242933132.6486199</v>
          </cell>
          <cell r="BA41" t="str">
            <v>Precio</v>
          </cell>
          <cell r="BB41" t="str">
            <v>COP UVR CEC</v>
          </cell>
          <cell r="BC41">
            <v>4.7400000000000005E-2</v>
          </cell>
          <cell r="BD41">
            <v>100</v>
          </cell>
          <cell r="BE41">
            <v>0</v>
          </cell>
          <cell r="BF41">
            <v>0</v>
          </cell>
          <cell r="BG41">
            <v>0</v>
          </cell>
          <cell r="BH41">
            <v>1822</v>
          </cell>
          <cell r="BI41">
            <v>4.6607000000000003</v>
          </cell>
          <cell r="BJ41">
            <v>4.4957000000000003</v>
          </cell>
          <cell r="BK41" t="str">
            <v xml:space="preserve">CASALINA  </v>
          </cell>
          <cell r="BL41" t="str">
            <v>CARLOS SALINA</v>
          </cell>
          <cell r="BM41">
            <v>42443</v>
          </cell>
          <cell r="BO41" t="str">
            <v xml:space="preserve">                              </v>
          </cell>
          <cell r="BP41" t="str">
            <v>33</v>
          </cell>
          <cell r="BQ41" t="str">
            <v xml:space="preserve">          </v>
          </cell>
          <cell r="BR41">
            <v>18</v>
          </cell>
          <cell r="BS41" t="str">
            <v xml:space="preserve">LIN NL/365 RD6 </v>
          </cell>
          <cell r="BT41">
            <v>1</v>
          </cell>
          <cell r="BU41" t="str">
            <v xml:space="preserve">MTM </v>
          </cell>
          <cell r="BV41" t="str">
            <v>1304011407</v>
          </cell>
          <cell r="BW41" t="str">
            <v xml:space="preserve"> </v>
          </cell>
          <cell r="BX41">
            <v>1920</v>
          </cell>
          <cell r="BY41">
            <v>8469076.7454489991</v>
          </cell>
          <cell r="BZ41">
            <v>-4302523.5349249998</v>
          </cell>
          <cell r="CA41" t="str">
            <v xml:space="preserve">LIN NL/365 RD6 </v>
          </cell>
          <cell r="CB41" t="str">
            <v xml:space="preserve">TES UVR                                                     </v>
          </cell>
          <cell r="CC41" t="str">
            <v>CO</v>
          </cell>
          <cell r="CD41" t="str">
            <v>Gravados ML</v>
          </cell>
          <cell r="CE41">
            <v>5000000</v>
          </cell>
          <cell r="CF41">
            <v>4984700</v>
          </cell>
          <cell r="CG41">
            <v>1162007838.54071</v>
          </cell>
          <cell r="CH41">
            <v>4964050</v>
          </cell>
          <cell r="CI41">
            <v>1157705315.00579</v>
          </cell>
          <cell r="CJ41">
            <v>1247277847.4465001</v>
          </cell>
          <cell r="CK41">
            <v>1247897182.6486199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 t="str">
            <v>7130401407</v>
          </cell>
          <cell r="CV41">
            <v>136288749.90691999</v>
          </cell>
          <cell r="CW41">
            <v>-4302523.6933000004</v>
          </cell>
          <cell r="CX41">
            <v>136288749.90691999</v>
          </cell>
          <cell r="CY41">
            <v>140591273.60021999</v>
          </cell>
          <cell r="CZ41">
            <v>-4302523.5349249998</v>
          </cell>
          <cell r="DA41">
            <v>233.2178997</v>
          </cell>
          <cell r="DB41">
            <v>233.11489929999999</v>
          </cell>
          <cell r="DC41">
            <v>1</v>
          </cell>
          <cell r="DD41">
            <v>2288389</v>
          </cell>
          <cell r="DE41">
            <v>2.0171329999999998</v>
          </cell>
          <cell r="DF41">
            <v>3.6687000000000003</v>
          </cell>
          <cell r="DH41" t="str">
            <v xml:space="preserve">AV </v>
          </cell>
          <cell r="DI41">
            <v>99.280999999999992</v>
          </cell>
          <cell r="DJ41">
            <v>0</v>
          </cell>
          <cell r="DK41">
            <v>1157705315.01</v>
          </cell>
          <cell r="DL41" t="str">
            <v>UVR</v>
          </cell>
        </row>
        <row r="42">
          <cell r="A42">
            <v>2322530</v>
          </cell>
          <cell r="B42" t="str">
            <v xml:space="preserve">NEGOCIABLES    </v>
          </cell>
          <cell r="C42" t="str">
            <v>B</v>
          </cell>
          <cell r="D42" t="str">
            <v xml:space="preserve">FI SPOT              </v>
          </cell>
          <cell r="E42" t="str">
            <v>RTFIDBEN11</v>
          </cell>
          <cell r="F42" t="str">
            <v>BDD_RF-NEG_FBRT</v>
          </cell>
          <cell r="G42">
            <v>0</v>
          </cell>
          <cell r="H42">
            <v>5295407</v>
          </cell>
          <cell r="I42">
            <v>3098367</v>
          </cell>
          <cell r="J42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42" t="str">
            <v xml:space="preserve">899999090                             </v>
          </cell>
          <cell r="L42" t="str">
            <v xml:space="preserve">TES UVR 3.50% 10/3/21              </v>
          </cell>
          <cell r="M42" t="str">
            <v xml:space="preserve">TUVT10100321   </v>
          </cell>
          <cell r="N42" t="str">
            <v xml:space="preserve">COL17CT02872   </v>
          </cell>
          <cell r="O42" t="str">
            <v>JPMORGAN CORPORACION FINANCIERA S A</v>
          </cell>
          <cell r="P42" t="str">
            <v>900114346</v>
          </cell>
          <cell r="Q42" t="str">
            <v xml:space="preserve">NACION  </v>
          </cell>
          <cell r="R42" t="str">
            <v xml:space="preserve">                    </v>
          </cell>
          <cell r="S42">
            <v>40612</v>
          </cell>
          <cell r="T42">
            <v>44265</v>
          </cell>
          <cell r="U42">
            <v>10000000</v>
          </cell>
          <cell r="V42">
            <v>10000000</v>
          </cell>
          <cell r="W42" t="str">
            <v>3.5</v>
          </cell>
          <cell r="Y42" t="str">
            <v xml:space="preserve">UVR TF nominal, Base 365, Cup?V      </v>
          </cell>
          <cell r="Z42" t="str">
            <v>I</v>
          </cell>
          <cell r="AA42" t="str">
            <v>A?o Vencido</v>
          </cell>
          <cell r="AB42" t="str">
            <v>COP</v>
          </cell>
          <cell r="AC42" t="str">
            <v>UVR</v>
          </cell>
          <cell r="AD42" t="str">
            <v>DCV</v>
          </cell>
          <cell r="AE42">
            <v>41367</v>
          </cell>
          <cell r="AF42">
            <v>41367</v>
          </cell>
          <cell r="AG42">
            <v>11082209.9794195</v>
          </cell>
          <cell r="AH42">
            <v>205.4117004</v>
          </cell>
          <cell r="AI42">
            <v>2276415596.0624099</v>
          </cell>
          <cell r="AJ42">
            <v>110.82210001</v>
          </cell>
          <cell r="AK42">
            <v>2.0402269999999998</v>
          </cell>
          <cell r="AL42">
            <v>2.0402</v>
          </cell>
          <cell r="AM42">
            <v>9969400</v>
          </cell>
          <cell r="AN42">
            <v>2324015677.0814199</v>
          </cell>
          <cell r="AO42">
            <v>3.5743</v>
          </cell>
          <cell r="AP42">
            <v>2491913875.40202</v>
          </cell>
          <cell r="AQ42">
            <v>9928100</v>
          </cell>
          <cell r="AR42">
            <v>2315410630.01157</v>
          </cell>
          <cell r="AS42">
            <v>3.6687000000000003</v>
          </cell>
          <cell r="AT42">
            <v>2493152781.4057202</v>
          </cell>
          <cell r="AU42">
            <v>2.0389856894000005</v>
          </cell>
          <cell r="AV42">
            <v>2.0389856894000005</v>
          </cell>
          <cell r="AW42">
            <v>1238906.0037002563</v>
          </cell>
          <cell r="AX42">
            <v>23154.106297178503</v>
          </cell>
          <cell r="AY42">
            <v>0</v>
          </cell>
          <cell r="AZ42">
            <v>-2483224681.4057202</v>
          </cell>
          <cell r="BA42" t="str">
            <v>Precio</v>
          </cell>
          <cell r="BB42" t="str">
            <v>COP UVR CEC</v>
          </cell>
          <cell r="BC42">
            <v>4.7400000000000005E-2</v>
          </cell>
          <cell r="BD42">
            <v>100</v>
          </cell>
          <cell r="BE42">
            <v>0</v>
          </cell>
          <cell r="BF42">
            <v>0</v>
          </cell>
          <cell r="BG42">
            <v>0</v>
          </cell>
          <cell r="BH42">
            <v>1822</v>
          </cell>
          <cell r="BI42">
            <v>4.6607000000000003</v>
          </cell>
          <cell r="BJ42">
            <v>4.4957000000000003</v>
          </cell>
          <cell r="BK42" t="str">
            <v xml:space="preserve">JOZORRIL  </v>
          </cell>
          <cell r="BL42" t="str">
            <v>USUARIO ELIMINADO "PEDIDO431912"</v>
          </cell>
          <cell r="BM42">
            <v>42443</v>
          </cell>
          <cell r="BO42" t="str">
            <v xml:space="preserve">                              </v>
          </cell>
          <cell r="BP42" t="str">
            <v>33</v>
          </cell>
          <cell r="BQ42" t="str">
            <v xml:space="preserve">          </v>
          </cell>
          <cell r="BR42">
            <v>18</v>
          </cell>
          <cell r="BS42" t="str">
            <v xml:space="preserve">LIN NL/365 RD6 </v>
          </cell>
          <cell r="BT42">
            <v>1</v>
          </cell>
          <cell r="BU42" t="str">
            <v xml:space="preserve">MTM </v>
          </cell>
          <cell r="BV42" t="str">
            <v>1304011407</v>
          </cell>
          <cell r="BW42" t="str">
            <v xml:space="preserve"> </v>
          </cell>
          <cell r="BX42">
            <v>3840</v>
          </cell>
          <cell r="BY42">
            <v>16811263.252659999</v>
          </cell>
          <cell r="BZ42">
            <v>-8605047.0698499996</v>
          </cell>
          <cell r="CA42" t="str">
            <v xml:space="preserve">LIN NL/365 RD6 </v>
          </cell>
          <cell r="CB42" t="str">
            <v xml:space="preserve">TES UVR                                                     </v>
          </cell>
          <cell r="CC42" t="str">
            <v>CO</v>
          </cell>
          <cell r="CD42" t="str">
            <v>Gravados ML</v>
          </cell>
          <cell r="CE42">
            <v>10000000</v>
          </cell>
          <cell r="CF42">
            <v>9969400</v>
          </cell>
          <cell r="CG42">
            <v>2324015677.0814199</v>
          </cell>
          <cell r="CH42">
            <v>9928100</v>
          </cell>
          <cell r="CI42">
            <v>2315410630.01157</v>
          </cell>
          <cell r="CJ42">
            <v>2491913875.40202</v>
          </cell>
          <cell r="CK42">
            <v>2493152781.4057202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 t="str">
            <v>7130401407</v>
          </cell>
          <cell r="CV42">
            <v>269534153.65584999</v>
          </cell>
          <cell r="CW42">
            <v>-8605047.3865900002</v>
          </cell>
          <cell r="CX42">
            <v>269534153.65584999</v>
          </cell>
          <cell r="CY42">
            <v>278139201.04244</v>
          </cell>
          <cell r="CZ42">
            <v>-8605047.0698499996</v>
          </cell>
          <cell r="DA42">
            <v>233.2178997</v>
          </cell>
          <cell r="DB42">
            <v>233.11489929999999</v>
          </cell>
          <cell r="DC42">
            <v>1</v>
          </cell>
          <cell r="DD42">
            <v>2322530</v>
          </cell>
          <cell r="DE42">
            <v>2.0402269999999998</v>
          </cell>
          <cell r="DF42">
            <v>3.6687000000000003</v>
          </cell>
          <cell r="DH42" t="str">
            <v xml:space="preserve">AV </v>
          </cell>
          <cell r="DI42">
            <v>99.280999999999992</v>
          </cell>
          <cell r="DJ42">
            <v>0</v>
          </cell>
          <cell r="DK42">
            <v>2315410630.0100002</v>
          </cell>
          <cell r="DL42" t="str">
            <v>UVR</v>
          </cell>
        </row>
        <row r="43">
          <cell r="A43">
            <v>2407706</v>
          </cell>
          <cell r="B43" t="str">
            <v xml:space="preserve">NEGOCIABLES    </v>
          </cell>
          <cell r="C43" t="str">
            <v>B</v>
          </cell>
          <cell r="D43" t="str">
            <v xml:space="preserve">FI SPOT              </v>
          </cell>
          <cell r="E43" t="str">
            <v>RTFIDBEN11</v>
          </cell>
          <cell r="F43" t="str">
            <v>BDI_RF-NEG_FBRT</v>
          </cell>
          <cell r="G43">
            <v>0</v>
          </cell>
          <cell r="H43">
            <v>4694558</v>
          </cell>
          <cell r="I43">
            <v>3184096</v>
          </cell>
          <cell r="J43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43" t="str">
            <v xml:space="preserve">899999090                             </v>
          </cell>
          <cell r="L43" t="str">
            <v xml:space="preserve">TES COP 7.5%  26/8/26              </v>
          </cell>
          <cell r="M43" t="str">
            <v xml:space="preserve">TFIT15260826   </v>
          </cell>
          <cell r="N43" t="str">
            <v xml:space="preserve">COL17CT02625   </v>
          </cell>
          <cell r="O43" t="str">
            <v>CITIBANK COLOMBIA S A CITIBANK</v>
          </cell>
          <cell r="P43" t="str">
            <v>860051135</v>
          </cell>
          <cell r="Q43" t="str">
            <v xml:space="preserve">NACION  </v>
          </cell>
          <cell r="R43" t="str">
            <v xml:space="preserve">                    </v>
          </cell>
          <cell r="S43">
            <v>40781</v>
          </cell>
          <cell r="T43">
            <v>46260</v>
          </cell>
          <cell r="U43">
            <v>500000000</v>
          </cell>
          <cell r="V43">
            <v>500000000</v>
          </cell>
          <cell r="W43" t="str">
            <v>7.5</v>
          </cell>
          <cell r="Y43" t="str">
            <v xml:space="preserve">COP TF nominal, Base 365, Cupon AV      </v>
          </cell>
          <cell r="Z43" t="str">
            <v>I</v>
          </cell>
          <cell r="AA43" t="str">
            <v>A?o Vencido</v>
          </cell>
          <cell r="AB43" t="str">
            <v>COP</v>
          </cell>
          <cell r="AC43" t="str">
            <v>COP</v>
          </cell>
          <cell r="AD43" t="str">
            <v>DCV</v>
          </cell>
          <cell r="AE43">
            <v>41396</v>
          </cell>
          <cell r="AF43">
            <v>41396</v>
          </cell>
          <cell r="AG43">
            <v>630447000</v>
          </cell>
          <cell r="AH43">
            <v>1</v>
          </cell>
          <cell r="AI43">
            <v>630447000</v>
          </cell>
          <cell r="AJ43">
            <v>126.08940000000001</v>
          </cell>
          <cell r="AK43">
            <v>5.2651159999999999</v>
          </cell>
          <cell r="AL43">
            <v>5.2651000000000003</v>
          </cell>
          <cell r="AM43">
            <v>489540000</v>
          </cell>
          <cell r="AN43">
            <v>489540000</v>
          </cell>
          <cell r="AO43">
            <v>8.4002999999999997</v>
          </cell>
          <cell r="AP43">
            <v>608352111.66949999</v>
          </cell>
          <cell r="AQ43">
            <v>485000000</v>
          </cell>
          <cell r="AR43">
            <v>485000000</v>
          </cell>
          <cell r="AS43">
            <v>8.5441000000000003</v>
          </cell>
          <cell r="AT43">
            <v>608437629.54400098</v>
          </cell>
          <cell r="AU43">
            <v>5.2644463815</v>
          </cell>
          <cell r="AV43">
            <v>5.2644463815</v>
          </cell>
          <cell r="AW43">
            <v>85517.874500989914</v>
          </cell>
          <cell r="AX43">
            <v>97</v>
          </cell>
          <cell r="AY43">
            <v>0</v>
          </cell>
          <cell r="AZ43">
            <v>-123437629.544001</v>
          </cell>
          <cell r="BA43" t="str">
            <v>Precio</v>
          </cell>
          <cell r="BB43" t="str">
            <v>COP CEC</v>
          </cell>
          <cell r="BC43">
            <v>-3.3100000000000004E-2</v>
          </cell>
          <cell r="BD43">
            <v>100</v>
          </cell>
          <cell r="BE43">
            <v>0</v>
          </cell>
          <cell r="BF43">
            <v>0</v>
          </cell>
          <cell r="BG43">
            <v>0</v>
          </cell>
          <cell r="BH43">
            <v>3817</v>
          </cell>
          <cell r="BI43">
            <v>7.1851000000000003</v>
          </cell>
          <cell r="BJ43">
            <v>6.6195000000000004</v>
          </cell>
          <cell r="BK43" t="str">
            <v xml:space="preserve">CASALINA  </v>
          </cell>
          <cell r="BL43" t="str">
            <v>CARLOS SALINA</v>
          </cell>
          <cell r="BM43">
            <v>42443</v>
          </cell>
          <cell r="BO43" t="str">
            <v xml:space="preserve">                              </v>
          </cell>
          <cell r="BP43" t="str">
            <v>2</v>
          </cell>
          <cell r="BQ43" t="str">
            <v xml:space="preserve">          </v>
          </cell>
          <cell r="BR43">
            <v>7</v>
          </cell>
          <cell r="BS43" t="str">
            <v xml:space="preserve">LIN NL/365 RD6 </v>
          </cell>
          <cell r="BT43">
            <v>1</v>
          </cell>
          <cell r="BU43" t="str">
            <v xml:space="preserve">MTM </v>
          </cell>
          <cell r="BV43" t="str">
            <v>1304010001</v>
          </cell>
          <cell r="BW43" t="str">
            <v xml:space="preserve"> </v>
          </cell>
          <cell r="BX43">
            <v>20548000</v>
          </cell>
          <cell r="BY43">
            <v>602572824.41711605</v>
          </cell>
          <cell r="BZ43">
            <v>-4540000</v>
          </cell>
          <cell r="CA43" t="str">
            <v xml:space="preserve">LIN NL/365 RD6 </v>
          </cell>
          <cell r="CB43" t="str">
            <v xml:space="preserve">TES COP                                                     </v>
          </cell>
          <cell r="CC43" t="str">
            <v>CO</v>
          </cell>
          <cell r="CD43" t="str">
            <v>Gravados ML</v>
          </cell>
          <cell r="CE43">
            <v>500000000</v>
          </cell>
          <cell r="CF43">
            <v>489540000</v>
          </cell>
          <cell r="CG43">
            <v>489540000</v>
          </cell>
          <cell r="CH43">
            <v>485000000</v>
          </cell>
          <cell r="CI43">
            <v>485000000</v>
          </cell>
          <cell r="CJ43">
            <v>608352111.66949999</v>
          </cell>
          <cell r="CK43">
            <v>608437629.54400098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 t="str">
            <v>7130401001</v>
          </cell>
          <cell r="CV43">
            <v>-32947000</v>
          </cell>
          <cell r="CW43">
            <v>-4540000</v>
          </cell>
          <cell r="CX43">
            <v>-32947000</v>
          </cell>
          <cell r="CY43">
            <v>-28407000</v>
          </cell>
          <cell r="CZ43">
            <v>-4540000</v>
          </cell>
          <cell r="DA43">
            <v>1</v>
          </cell>
          <cell r="DB43">
            <v>1</v>
          </cell>
          <cell r="DC43">
            <v>1</v>
          </cell>
          <cell r="DD43">
            <v>2407706</v>
          </cell>
          <cell r="DE43">
            <v>5.2651159999999999</v>
          </cell>
          <cell r="DF43">
            <v>8.5441000000000003</v>
          </cell>
          <cell r="DH43" t="str">
            <v xml:space="preserve">AV </v>
          </cell>
          <cell r="DI43">
            <v>97</v>
          </cell>
          <cell r="DJ43" t="e">
            <v>#N/A</v>
          </cell>
          <cell r="DK43">
            <v>485000000</v>
          </cell>
          <cell r="DL43" t="str">
            <v>TASA FIJA</v>
          </cell>
        </row>
        <row r="44">
          <cell r="A44">
            <v>2407708</v>
          </cell>
          <cell r="B44" t="str">
            <v xml:space="preserve">NEGOCIABLES    </v>
          </cell>
          <cell r="C44" t="str">
            <v>B</v>
          </cell>
          <cell r="D44" t="str">
            <v xml:space="preserve">FI SPOT              </v>
          </cell>
          <cell r="E44" t="str">
            <v>RTFIDBEN11</v>
          </cell>
          <cell r="F44" t="str">
            <v>BDI_RF-NEG_FBRT</v>
          </cell>
          <cell r="G44">
            <v>0</v>
          </cell>
          <cell r="H44">
            <v>4694522</v>
          </cell>
          <cell r="I44">
            <v>3184098</v>
          </cell>
          <cell r="J44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44" t="str">
            <v xml:space="preserve">899999090                             </v>
          </cell>
          <cell r="L44" t="str">
            <v xml:space="preserve">TES COP 7.5%  26/8/26              </v>
          </cell>
          <cell r="M44" t="str">
            <v xml:space="preserve">TFIT15260826   </v>
          </cell>
          <cell r="N44" t="str">
            <v xml:space="preserve">COL17CT02625   </v>
          </cell>
          <cell r="O44" t="str">
            <v>CREDICORP CAPITAL COLOMBIA SA</v>
          </cell>
          <cell r="P44" t="str">
            <v>860068182</v>
          </cell>
          <cell r="Q44" t="str">
            <v xml:space="preserve">NACION  </v>
          </cell>
          <cell r="R44" t="str">
            <v xml:space="preserve">                    </v>
          </cell>
          <cell r="S44">
            <v>40781</v>
          </cell>
          <cell r="T44">
            <v>46260</v>
          </cell>
          <cell r="U44">
            <v>2000000000</v>
          </cell>
          <cell r="V44">
            <v>2000000000</v>
          </cell>
          <cell r="W44" t="str">
            <v>7.5</v>
          </cell>
          <cell r="Y44" t="str">
            <v xml:space="preserve">COP TF nominal, Base 365, Cupon AV      </v>
          </cell>
          <cell r="Z44" t="str">
            <v>I</v>
          </cell>
          <cell r="AA44" t="str">
            <v>A?o Vencido</v>
          </cell>
          <cell r="AB44" t="str">
            <v>COP</v>
          </cell>
          <cell r="AC44" t="str">
            <v>COP</v>
          </cell>
          <cell r="AD44" t="str">
            <v>DCV</v>
          </cell>
          <cell r="AE44">
            <v>41396</v>
          </cell>
          <cell r="AF44">
            <v>41396</v>
          </cell>
          <cell r="AG44">
            <v>2521808000</v>
          </cell>
          <cell r="AH44">
            <v>1</v>
          </cell>
          <cell r="AI44">
            <v>2521808000</v>
          </cell>
          <cell r="AJ44">
            <v>126.0904</v>
          </cell>
          <cell r="AK44">
            <v>5.2650220000000001</v>
          </cell>
          <cell r="AL44">
            <v>5.2650000000000006</v>
          </cell>
          <cell r="AM44">
            <v>1958160000</v>
          </cell>
          <cell r="AN44">
            <v>1958160000</v>
          </cell>
          <cell r="AO44">
            <v>8.4002999999999997</v>
          </cell>
          <cell r="AP44">
            <v>2433424871.5180001</v>
          </cell>
          <cell r="AQ44">
            <v>1940000000</v>
          </cell>
          <cell r="AR44">
            <v>1940000000</v>
          </cell>
          <cell r="AS44">
            <v>8.5441000000000003</v>
          </cell>
          <cell r="AT44">
            <v>2433766939.3979998</v>
          </cell>
          <cell r="AU44">
            <v>5.2643528108000002</v>
          </cell>
          <cell r="AV44">
            <v>5.2643528108000002</v>
          </cell>
          <cell r="AW44">
            <v>342067.8799996376</v>
          </cell>
          <cell r="AX44">
            <v>97</v>
          </cell>
          <cell r="AY44">
            <v>0</v>
          </cell>
          <cell r="AZ44">
            <v>-493766939.398</v>
          </cell>
          <cell r="BA44" t="str">
            <v>Precio</v>
          </cell>
          <cell r="BB44" t="str">
            <v>COP CEC</v>
          </cell>
          <cell r="BC44">
            <v>-3.3100000000000004E-2</v>
          </cell>
          <cell r="BD44">
            <v>100</v>
          </cell>
          <cell r="BE44">
            <v>0</v>
          </cell>
          <cell r="BF44">
            <v>0</v>
          </cell>
          <cell r="BG44">
            <v>0</v>
          </cell>
          <cell r="BH44">
            <v>3817</v>
          </cell>
          <cell r="BI44">
            <v>7.1851000000000003</v>
          </cell>
          <cell r="BJ44">
            <v>6.6195000000000004</v>
          </cell>
          <cell r="BK44" t="str">
            <v xml:space="preserve">CASALINA  </v>
          </cell>
          <cell r="BL44" t="str">
            <v>CARLOS SALINA</v>
          </cell>
          <cell r="BM44">
            <v>42443</v>
          </cell>
          <cell r="BO44" t="str">
            <v xml:space="preserve">                              </v>
          </cell>
          <cell r="BP44" t="str">
            <v>2</v>
          </cell>
          <cell r="BQ44" t="str">
            <v xml:space="preserve">          </v>
          </cell>
          <cell r="BR44">
            <v>8</v>
          </cell>
          <cell r="BS44" t="str">
            <v xml:space="preserve">LIN NL/365 RD6 </v>
          </cell>
          <cell r="BT44">
            <v>1</v>
          </cell>
          <cell r="BU44" t="str">
            <v xml:space="preserve">MTM </v>
          </cell>
          <cell r="BV44" t="str">
            <v>1304010001</v>
          </cell>
          <cell r="BW44" t="str">
            <v xml:space="preserve"> </v>
          </cell>
          <cell r="BX44">
            <v>82192000</v>
          </cell>
          <cell r="BY44">
            <v>2410313764.2874799</v>
          </cell>
          <cell r="BZ44">
            <v>-18160000</v>
          </cell>
          <cell r="CA44" t="str">
            <v xml:space="preserve">LIN NL/365 RD6 </v>
          </cell>
          <cell r="CB44" t="str">
            <v xml:space="preserve">TES COP                                                     </v>
          </cell>
          <cell r="CC44" t="str">
            <v>CO</v>
          </cell>
          <cell r="CD44" t="str">
            <v>Gravados ML</v>
          </cell>
          <cell r="CE44">
            <v>2000000000</v>
          </cell>
          <cell r="CF44">
            <v>1958160000</v>
          </cell>
          <cell r="CG44">
            <v>1958160000</v>
          </cell>
          <cell r="CH44">
            <v>1940000000</v>
          </cell>
          <cell r="CI44">
            <v>1940000000</v>
          </cell>
          <cell r="CJ44">
            <v>2433424871.5180001</v>
          </cell>
          <cell r="CK44">
            <v>2433766939.3979998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 t="str">
            <v>7130401001</v>
          </cell>
          <cell r="CV44">
            <v>-131808000</v>
          </cell>
          <cell r="CW44">
            <v>-18160000</v>
          </cell>
          <cell r="CX44">
            <v>-131808000</v>
          </cell>
          <cell r="CY44">
            <v>-113648000</v>
          </cell>
          <cell r="CZ44">
            <v>-18160000</v>
          </cell>
          <cell r="DA44">
            <v>1</v>
          </cell>
          <cell r="DB44">
            <v>1</v>
          </cell>
          <cell r="DC44">
            <v>1</v>
          </cell>
          <cell r="DD44">
            <v>2407708</v>
          </cell>
          <cell r="DE44">
            <v>5.2650220000000001</v>
          </cell>
          <cell r="DF44">
            <v>8.5441000000000003</v>
          </cell>
          <cell r="DH44" t="str">
            <v xml:space="preserve">AV </v>
          </cell>
          <cell r="DI44">
            <v>97</v>
          </cell>
          <cell r="DJ44" t="e">
            <v>#N/A</v>
          </cell>
          <cell r="DK44">
            <v>1940000000</v>
          </cell>
          <cell r="DL44" t="str">
            <v>TASA FIJA</v>
          </cell>
        </row>
        <row r="45">
          <cell r="A45">
            <v>2453038</v>
          </cell>
          <cell r="B45" t="str">
            <v xml:space="preserve">NEGOCIABLES    </v>
          </cell>
          <cell r="C45" t="str">
            <v>B</v>
          </cell>
          <cell r="D45" t="str">
            <v xml:space="preserve">FI SPOT              </v>
          </cell>
          <cell r="E45" t="str">
            <v>RTFIDBEN11</v>
          </cell>
          <cell r="F45" t="str">
            <v>BDI_RF-NEG_FBRT</v>
          </cell>
          <cell r="G45">
            <v>0</v>
          </cell>
          <cell r="H45">
            <v>2873365</v>
          </cell>
          <cell r="I45">
            <v>3229915</v>
          </cell>
          <cell r="J45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45" t="str">
            <v xml:space="preserve">899999090                             </v>
          </cell>
          <cell r="L45" t="str">
            <v xml:space="preserve">TES COP  11.25%  24/10/18          </v>
          </cell>
          <cell r="M45" t="str">
            <v xml:space="preserve">TFIT11241018   </v>
          </cell>
          <cell r="N45" t="str">
            <v xml:space="preserve">COL17CT02351   </v>
          </cell>
          <cell r="O45" t="str">
            <v>CREDICORP CAPITAL COLOMBIA SA</v>
          </cell>
          <cell r="P45" t="str">
            <v>860068182</v>
          </cell>
          <cell r="Q45" t="str">
            <v xml:space="preserve">NACION  </v>
          </cell>
          <cell r="R45" t="str">
            <v xml:space="preserve">                    </v>
          </cell>
          <cell r="S45">
            <v>39379</v>
          </cell>
          <cell r="T45">
            <v>43397</v>
          </cell>
          <cell r="U45">
            <v>5000000000</v>
          </cell>
          <cell r="V45">
            <v>2000000000</v>
          </cell>
          <cell r="W45" t="str">
            <v>11.25</v>
          </cell>
          <cell r="Y45" t="str">
            <v xml:space="preserve">COP TF nominal, Base 365, Cupon AV      </v>
          </cell>
          <cell r="Z45" t="str">
            <v>I</v>
          </cell>
          <cell r="AA45" t="str">
            <v>A?o Vencido</v>
          </cell>
          <cell r="AB45" t="str">
            <v>COP</v>
          </cell>
          <cell r="AC45" t="str">
            <v>COP</v>
          </cell>
          <cell r="AD45" t="str">
            <v>DCV</v>
          </cell>
          <cell r="AE45">
            <v>41415</v>
          </cell>
          <cell r="AF45">
            <v>41415</v>
          </cell>
          <cell r="AG45">
            <v>6808740000</v>
          </cell>
          <cell r="AH45">
            <v>1</v>
          </cell>
          <cell r="AI45">
            <v>6808740000</v>
          </cell>
          <cell r="AJ45">
            <v>136.1748</v>
          </cell>
          <cell r="AK45">
            <v>4.870171</v>
          </cell>
          <cell r="AL45">
            <v>4.8702000000000005</v>
          </cell>
          <cell r="AM45">
            <v>2267060000</v>
          </cell>
          <cell r="AN45">
            <v>2267060000</v>
          </cell>
          <cell r="AO45">
            <v>7.2912000000000008</v>
          </cell>
          <cell r="AP45">
            <v>2391984741.3340001</v>
          </cell>
          <cell r="AQ45">
            <v>2264240000</v>
          </cell>
          <cell r="AR45">
            <v>2264240000</v>
          </cell>
          <cell r="AS45">
            <v>7.3573000000000004</v>
          </cell>
          <cell r="AT45">
            <v>2392295885.8260002</v>
          </cell>
          <cell r="AU45">
            <v>4.8620370202000007</v>
          </cell>
          <cell r="AV45">
            <v>4.8620370202000007</v>
          </cell>
          <cell r="AW45">
            <v>311144.492000103</v>
          </cell>
          <cell r="AX45">
            <v>113.212</v>
          </cell>
          <cell r="AY45">
            <v>0</v>
          </cell>
          <cell r="AZ45">
            <v>-128055885.82600001</v>
          </cell>
          <cell r="BA45" t="str">
            <v>Precio</v>
          </cell>
          <cell r="BB45" t="str">
            <v>COP CEC</v>
          </cell>
          <cell r="BC45">
            <v>0.1492</v>
          </cell>
          <cell r="BD45">
            <v>100</v>
          </cell>
          <cell r="BE45">
            <v>0</v>
          </cell>
          <cell r="BF45">
            <v>0</v>
          </cell>
          <cell r="BG45">
            <v>0</v>
          </cell>
          <cell r="BH45">
            <v>954</v>
          </cell>
          <cell r="BI45">
            <v>2.3348</v>
          </cell>
          <cell r="BJ45">
            <v>2.1748000000000003</v>
          </cell>
          <cell r="BK45" t="str">
            <v xml:space="preserve">CASALINA  </v>
          </cell>
          <cell r="BL45" t="str">
            <v>CARLOS SALINA</v>
          </cell>
          <cell r="BM45">
            <v>42443</v>
          </cell>
          <cell r="BO45" t="str">
            <v xml:space="preserve">                              </v>
          </cell>
          <cell r="BP45" t="str">
            <v>2</v>
          </cell>
          <cell r="BQ45" t="str">
            <v xml:space="preserve">          </v>
          </cell>
          <cell r="BR45">
            <v>7</v>
          </cell>
          <cell r="BS45" t="str">
            <v xml:space="preserve">LIN NL/365 RD6 </v>
          </cell>
          <cell r="BT45">
            <v>1</v>
          </cell>
          <cell r="BU45" t="str">
            <v xml:space="preserve">MTM </v>
          </cell>
          <cell r="BV45" t="str">
            <v>1304010001</v>
          </cell>
          <cell r="BW45" t="str">
            <v xml:space="preserve"> </v>
          </cell>
          <cell r="BX45">
            <v>86918000</v>
          </cell>
          <cell r="BY45">
            <v>6099058461.5491104</v>
          </cell>
          <cell r="BZ45">
            <v>-2820000</v>
          </cell>
          <cell r="CA45" t="str">
            <v xml:space="preserve">LIN NL/365 RD6 </v>
          </cell>
          <cell r="CB45" t="str">
            <v xml:space="preserve">TES COP                                                     </v>
          </cell>
          <cell r="CC45" t="str">
            <v>CO</v>
          </cell>
          <cell r="CD45" t="str">
            <v>Gravados ML</v>
          </cell>
          <cell r="CE45">
            <v>2000000000</v>
          </cell>
          <cell r="CF45">
            <v>2267060000</v>
          </cell>
          <cell r="CG45">
            <v>2267060000</v>
          </cell>
          <cell r="CH45">
            <v>2264240000</v>
          </cell>
          <cell r="CI45">
            <v>2264240000</v>
          </cell>
          <cell r="CJ45">
            <v>2391984741.3340001</v>
          </cell>
          <cell r="CK45">
            <v>2392295885.8260002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 t="str">
            <v>7130401001</v>
          </cell>
          <cell r="CV45">
            <v>-3363250000</v>
          </cell>
          <cell r="CW45">
            <v>-2820000</v>
          </cell>
          <cell r="CX45">
            <v>-3363250000</v>
          </cell>
          <cell r="CY45">
            <v>-3360430000</v>
          </cell>
          <cell r="CZ45">
            <v>-2820000</v>
          </cell>
          <cell r="DA45">
            <v>1</v>
          </cell>
          <cell r="DB45">
            <v>1</v>
          </cell>
          <cell r="DC45">
            <v>1</v>
          </cell>
          <cell r="DD45">
            <v>2453038</v>
          </cell>
          <cell r="DE45">
            <v>4.870171</v>
          </cell>
          <cell r="DF45">
            <v>7.3573000000000004</v>
          </cell>
          <cell r="DH45" t="str">
            <v xml:space="preserve">AV </v>
          </cell>
          <cell r="DI45">
            <v>113.212</v>
          </cell>
          <cell r="DJ45">
            <v>0.11466478628283751</v>
          </cell>
          <cell r="DK45">
            <v>2264240000</v>
          </cell>
          <cell r="DL45" t="str">
            <v>TASA FIJA</v>
          </cell>
        </row>
        <row r="46">
          <cell r="A46">
            <v>2504393</v>
          </cell>
          <cell r="B46" t="str">
            <v xml:space="preserve">NEGOCIABLES    </v>
          </cell>
          <cell r="C46" t="str">
            <v>B</v>
          </cell>
          <cell r="D46" t="str">
            <v xml:space="preserve">FI SPOT              </v>
          </cell>
          <cell r="E46" t="str">
            <v>RTFIDBEN11</v>
          </cell>
          <cell r="F46" t="str">
            <v>BDI_RF-NEG_FBRT</v>
          </cell>
          <cell r="G46">
            <v>0</v>
          </cell>
          <cell r="H46">
            <v>4887894</v>
          </cell>
          <cell r="I46">
            <v>3281801</v>
          </cell>
          <cell r="J46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46" t="str">
            <v xml:space="preserve">899999090                             </v>
          </cell>
          <cell r="L46" t="str">
            <v xml:space="preserve">TES COP  11.25%  24/10/18          </v>
          </cell>
          <cell r="M46" t="str">
            <v xml:space="preserve">TFIT11241018   </v>
          </cell>
          <cell r="N46" t="str">
            <v xml:space="preserve">COL17CT02351   </v>
          </cell>
          <cell r="O46" t="str">
            <v>BTG PACTUAL SA COMISIONISTA DE BOLSA</v>
          </cell>
          <cell r="P46" t="str">
            <v>890907157</v>
          </cell>
          <cell r="Q46" t="str">
            <v xml:space="preserve">NACION  </v>
          </cell>
          <cell r="R46" t="str">
            <v xml:space="preserve">                    </v>
          </cell>
          <cell r="S46">
            <v>39379</v>
          </cell>
          <cell r="T46">
            <v>43397</v>
          </cell>
          <cell r="U46">
            <v>5000000000</v>
          </cell>
          <cell r="V46">
            <v>5000000000</v>
          </cell>
          <cell r="W46" t="str">
            <v>11.25</v>
          </cell>
          <cell r="Y46" t="str">
            <v xml:space="preserve">COP TF nominal, Base 365, Cupon AV      </v>
          </cell>
          <cell r="Z46" t="str">
            <v>I</v>
          </cell>
          <cell r="AA46" t="str">
            <v>A?o Vencido</v>
          </cell>
          <cell r="AB46" t="str">
            <v>COP</v>
          </cell>
          <cell r="AC46" t="str">
            <v>COP</v>
          </cell>
          <cell r="AD46" t="str">
            <v>DCV</v>
          </cell>
          <cell r="AE46">
            <v>41431</v>
          </cell>
          <cell r="AF46">
            <v>41431</v>
          </cell>
          <cell r="AG46">
            <v>6515645000</v>
          </cell>
          <cell r="AH46">
            <v>1</v>
          </cell>
          <cell r="AI46">
            <v>6515645000</v>
          </cell>
          <cell r="AJ46">
            <v>130.31290000000001</v>
          </cell>
          <cell r="AK46">
            <v>6.020168</v>
          </cell>
          <cell r="AL46">
            <v>6.0202</v>
          </cell>
          <cell r="AM46">
            <v>5667650000</v>
          </cell>
          <cell r="AN46">
            <v>5667650000</v>
          </cell>
          <cell r="AO46">
            <v>7.2912000000000008</v>
          </cell>
          <cell r="AP46">
            <v>5828792473.8450003</v>
          </cell>
          <cell r="AQ46">
            <v>5660600000</v>
          </cell>
          <cell r="AR46">
            <v>5660600000</v>
          </cell>
          <cell r="AS46">
            <v>7.3573000000000004</v>
          </cell>
          <cell r="AT46">
            <v>5829725094.79</v>
          </cell>
          <cell r="AU46">
            <v>6.0134953367000001</v>
          </cell>
          <cell r="AV46">
            <v>6.0134953367000001</v>
          </cell>
          <cell r="AW46">
            <v>932620.94499969482</v>
          </cell>
          <cell r="AX46">
            <v>113.212</v>
          </cell>
          <cell r="AY46">
            <v>0</v>
          </cell>
          <cell r="AZ46">
            <v>-169125094.78999999</v>
          </cell>
          <cell r="BA46" t="str">
            <v>Precio</v>
          </cell>
          <cell r="BB46" t="str">
            <v>COP CEC</v>
          </cell>
          <cell r="BC46">
            <v>0.1492</v>
          </cell>
          <cell r="BD46">
            <v>100</v>
          </cell>
          <cell r="BE46">
            <v>0</v>
          </cell>
          <cell r="BF46">
            <v>0</v>
          </cell>
          <cell r="BG46">
            <v>0</v>
          </cell>
          <cell r="BH46">
            <v>954</v>
          </cell>
          <cell r="BI46">
            <v>2.3348</v>
          </cell>
          <cell r="BJ46">
            <v>2.1748000000000003</v>
          </cell>
          <cell r="BK46" t="str">
            <v xml:space="preserve">NAROJAS   </v>
          </cell>
          <cell r="BL46" t="str">
            <v>NATHALIA ROJAS AMADO</v>
          </cell>
          <cell r="BM46">
            <v>42443</v>
          </cell>
          <cell r="BO46" t="str">
            <v xml:space="preserve">                              </v>
          </cell>
          <cell r="BP46" t="str">
            <v>2</v>
          </cell>
          <cell r="BQ46" t="str">
            <v xml:space="preserve">          </v>
          </cell>
          <cell r="BR46">
            <v>7</v>
          </cell>
          <cell r="BS46" t="str">
            <v xml:space="preserve">LIN NL/365 RD6 </v>
          </cell>
          <cell r="BT46">
            <v>1</v>
          </cell>
          <cell r="BU46" t="str">
            <v xml:space="preserve">MTM </v>
          </cell>
          <cell r="BV46" t="str">
            <v>1304010001</v>
          </cell>
          <cell r="BW46" t="str">
            <v xml:space="preserve"> </v>
          </cell>
          <cell r="BX46">
            <v>217295000</v>
          </cell>
          <cell r="BY46">
            <v>5161098032.4550695</v>
          </cell>
          <cell r="BZ46">
            <v>-7050000</v>
          </cell>
          <cell r="CA46" t="str">
            <v xml:space="preserve">LIN NL/365 RD6 </v>
          </cell>
          <cell r="CB46" t="str">
            <v xml:space="preserve">TES COP                                                     </v>
          </cell>
          <cell r="CC46" t="str">
            <v>CO</v>
          </cell>
          <cell r="CD46" t="str">
            <v>Gravados ML</v>
          </cell>
          <cell r="CE46">
            <v>5000000000</v>
          </cell>
          <cell r="CF46">
            <v>5667650000</v>
          </cell>
          <cell r="CG46">
            <v>5667650000</v>
          </cell>
          <cell r="CH46">
            <v>5660600000</v>
          </cell>
          <cell r="CI46">
            <v>5660600000</v>
          </cell>
          <cell r="CJ46">
            <v>5828792473.8450003</v>
          </cell>
          <cell r="CK46">
            <v>5829725094.79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 t="str">
            <v>7130401001</v>
          </cell>
          <cell r="CV46">
            <v>832455000</v>
          </cell>
          <cell r="CW46">
            <v>-7050000</v>
          </cell>
          <cell r="CX46">
            <v>832455000</v>
          </cell>
          <cell r="CY46">
            <v>839505000</v>
          </cell>
          <cell r="CZ46">
            <v>-7050000</v>
          </cell>
          <cell r="DA46">
            <v>1</v>
          </cell>
          <cell r="DB46">
            <v>1</v>
          </cell>
          <cell r="DC46">
            <v>1</v>
          </cell>
          <cell r="DD46">
            <v>2504393</v>
          </cell>
          <cell r="DE46">
            <v>6.020168</v>
          </cell>
          <cell r="DF46">
            <v>7.3573000000000004</v>
          </cell>
          <cell r="DH46" t="str">
            <v xml:space="preserve">AV </v>
          </cell>
          <cell r="DI46">
            <v>113.212</v>
          </cell>
          <cell r="DJ46" t="e">
            <v>#N/A</v>
          </cell>
          <cell r="DK46">
            <v>5660600000</v>
          </cell>
          <cell r="DL46" t="str">
            <v>TASA FIJA</v>
          </cell>
        </row>
        <row r="47">
          <cell r="A47">
            <v>2504474</v>
          </cell>
          <cell r="B47" t="str">
            <v xml:space="preserve">NEGOCIABLES    </v>
          </cell>
          <cell r="C47" t="str">
            <v>B</v>
          </cell>
          <cell r="D47" t="str">
            <v xml:space="preserve">FI SPOT              </v>
          </cell>
          <cell r="E47" t="str">
            <v>RTFIDBEN11</v>
          </cell>
          <cell r="F47" t="str">
            <v>BDI_RF-NEG_FBRT</v>
          </cell>
          <cell r="G47">
            <v>0</v>
          </cell>
          <cell r="H47">
            <v>4887848</v>
          </cell>
          <cell r="I47">
            <v>3281882</v>
          </cell>
          <cell r="J47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47" t="str">
            <v xml:space="preserve">899999090                             </v>
          </cell>
          <cell r="L47" t="str">
            <v xml:space="preserve">TES COP  11.25%  24/10/18          </v>
          </cell>
          <cell r="M47" t="str">
            <v xml:space="preserve">TFIT11241018   </v>
          </cell>
          <cell r="N47" t="str">
            <v xml:space="preserve">COL17CT02351   </v>
          </cell>
          <cell r="O47" t="str">
            <v>CREDICORP CAPITAL COLOMBIA SA</v>
          </cell>
          <cell r="P47" t="str">
            <v>860068182</v>
          </cell>
          <cell r="Q47" t="str">
            <v xml:space="preserve">NACION  </v>
          </cell>
          <cell r="R47" t="str">
            <v xml:space="preserve">                    </v>
          </cell>
          <cell r="S47">
            <v>39379</v>
          </cell>
          <cell r="T47">
            <v>43397</v>
          </cell>
          <cell r="U47">
            <v>5000000000</v>
          </cell>
          <cell r="V47">
            <v>5000000000</v>
          </cell>
          <cell r="W47" t="str">
            <v>11.25</v>
          </cell>
          <cell r="Y47" t="str">
            <v xml:space="preserve">COP TF nominal, Base 365, Cupon AV      </v>
          </cell>
          <cell r="Z47" t="str">
            <v>I</v>
          </cell>
          <cell r="AA47" t="str">
            <v>A?o Vencido</v>
          </cell>
          <cell r="AB47" t="str">
            <v>COP</v>
          </cell>
          <cell r="AC47" t="str">
            <v>COP</v>
          </cell>
          <cell r="AD47" t="str">
            <v>DCV</v>
          </cell>
          <cell r="AE47">
            <v>41431</v>
          </cell>
          <cell r="AF47">
            <v>41431</v>
          </cell>
          <cell r="AG47">
            <v>6515645000</v>
          </cell>
          <cell r="AH47">
            <v>1</v>
          </cell>
          <cell r="AI47">
            <v>6515645000</v>
          </cell>
          <cell r="AJ47">
            <v>130.31290000000001</v>
          </cell>
          <cell r="AK47">
            <v>6.020168</v>
          </cell>
          <cell r="AL47">
            <v>6.0202</v>
          </cell>
          <cell r="AM47">
            <v>5667650000</v>
          </cell>
          <cell r="AN47">
            <v>5667650000</v>
          </cell>
          <cell r="AO47">
            <v>7.2912000000000008</v>
          </cell>
          <cell r="AP47">
            <v>5828792473.8450003</v>
          </cell>
          <cell r="AQ47">
            <v>5660600000</v>
          </cell>
          <cell r="AR47">
            <v>5660600000</v>
          </cell>
          <cell r="AS47">
            <v>7.3573000000000004</v>
          </cell>
          <cell r="AT47">
            <v>5829725094.79</v>
          </cell>
          <cell r="AU47">
            <v>6.0134953367000001</v>
          </cell>
          <cell r="AV47">
            <v>6.0134953367000001</v>
          </cell>
          <cell r="AW47">
            <v>932620.94499969482</v>
          </cell>
          <cell r="AX47">
            <v>113.212</v>
          </cell>
          <cell r="AY47">
            <v>0</v>
          </cell>
          <cell r="AZ47">
            <v>-169125094.78999999</v>
          </cell>
          <cell r="BA47" t="str">
            <v>Precio</v>
          </cell>
          <cell r="BB47" t="str">
            <v>COP CEC</v>
          </cell>
          <cell r="BC47">
            <v>0.1492</v>
          </cell>
          <cell r="BD47">
            <v>100</v>
          </cell>
          <cell r="BE47">
            <v>0</v>
          </cell>
          <cell r="BF47">
            <v>0</v>
          </cell>
          <cell r="BG47">
            <v>0</v>
          </cell>
          <cell r="BH47">
            <v>954</v>
          </cell>
          <cell r="BI47">
            <v>2.3348</v>
          </cell>
          <cell r="BJ47">
            <v>2.1748000000000003</v>
          </cell>
          <cell r="BK47" t="str">
            <v xml:space="preserve">CASALINA  </v>
          </cell>
          <cell r="BL47" t="str">
            <v>CARLOS SALINA</v>
          </cell>
          <cell r="BM47">
            <v>42443</v>
          </cell>
          <cell r="BO47" t="str">
            <v xml:space="preserve">                              </v>
          </cell>
          <cell r="BP47" t="str">
            <v>2</v>
          </cell>
          <cell r="BQ47" t="str">
            <v xml:space="preserve">          </v>
          </cell>
          <cell r="BR47">
            <v>7</v>
          </cell>
          <cell r="BS47" t="str">
            <v xml:space="preserve">LIN NL/365 RD6 </v>
          </cell>
          <cell r="BT47">
            <v>1</v>
          </cell>
          <cell r="BU47" t="str">
            <v xml:space="preserve">MTM </v>
          </cell>
          <cell r="BV47" t="str">
            <v>1304010001</v>
          </cell>
          <cell r="BW47" t="str">
            <v xml:space="preserve"> </v>
          </cell>
          <cell r="BX47">
            <v>217295000</v>
          </cell>
          <cell r="BY47">
            <v>5161098032.4550695</v>
          </cell>
          <cell r="BZ47">
            <v>-7050000</v>
          </cell>
          <cell r="CA47" t="str">
            <v xml:space="preserve">LIN NL/365 RD6 </v>
          </cell>
          <cell r="CB47" t="str">
            <v xml:space="preserve">TES COP                                                     </v>
          </cell>
          <cell r="CC47" t="str">
            <v>CO</v>
          </cell>
          <cell r="CD47" t="str">
            <v>Gravados ML</v>
          </cell>
          <cell r="CE47">
            <v>5000000000</v>
          </cell>
          <cell r="CF47">
            <v>5667650000</v>
          </cell>
          <cell r="CG47">
            <v>5667650000</v>
          </cell>
          <cell r="CH47">
            <v>5660600000</v>
          </cell>
          <cell r="CI47">
            <v>5660600000</v>
          </cell>
          <cell r="CJ47">
            <v>5828792473.8450003</v>
          </cell>
          <cell r="CK47">
            <v>5829725094.79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 t="str">
            <v>7130401001</v>
          </cell>
          <cell r="CV47">
            <v>832455000</v>
          </cell>
          <cell r="CW47">
            <v>-7050000</v>
          </cell>
          <cell r="CX47">
            <v>832455000</v>
          </cell>
          <cell r="CY47">
            <v>839505000</v>
          </cell>
          <cell r="CZ47">
            <v>-7050000</v>
          </cell>
          <cell r="DA47">
            <v>1</v>
          </cell>
          <cell r="DB47">
            <v>1</v>
          </cell>
          <cell r="DC47">
            <v>1</v>
          </cell>
          <cell r="DD47">
            <v>2504474</v>
          </cell>
          <cell r="DE47">
            <v>6.020168</v>
          </cell>
          <cell r="DF47">
            <v>7.3573000000000004</v>
          </cell>
          <cell r="DH47" t="str">
            <v xml:space="preserve">AV </v>
          </cell>
          <cell r="DI47">
            <v>113.212</v>
          </cell>
          <cell r="DJ47" t="e">
            <v>#N/A</v>
          </cell>
          <cell r="DK47">
            <v>5660600000</v>
          </cell>
          <cell r="DL47" t="str">
            <v>TASA FIJA</v>
          </cell>
        </row>
        <row r="48">
          <cell r="A48">
            <v>2509496</v>
          </cell>
          <cell r="B48" t="str">
            <v xml:space="preserve">NEGOCIABLES    </v>
          </cell>
          <cell r="C48" t="str">
            <v>B</v>
          </cell>
          <cell r="D48" t="str">
            <v xml:space="preserve">FI SPOT              </v>
          </cell>
          <cell r="E48" t="str">
            <v>RTFIDBEN11</v>
          </cell>
          <cell r="F48" t="str">
            <v>BDI_RF-NEG_FBRT</v>
          </cell>
          <cell r="G48">
            <v>0</v>
          </cell>
          <cell r="H48">
            <v>4887843</v>
          </cell>
          <cell r="I48">
            <v>3286941</v>
          </cell>
          <cell r="J48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48" t="str">
            <v xml:space="preserve">899999090                             </v>
          </cell>
          <cell r="L48" t="str">
            <v xml:space="preserve">TES COP  11.25%  24/10/18          </v>
          </cell>
          <cell r="M48" t="str">
            <v xml:space="preserve">TFIT11241018   </v>
          </cell>
          <cell r="N48" t="str">
            <v xml:space="preserve">COL17CT02351   </v>
          </cell>
          <cell r="O48" t="str">
            <v>ULTRASERFINCO S A</v>
          </cell>
          <cell r="P48" t="str">
            <v>800120184</v>
          </cell>
          <cell r="Q48" t="str">
            <v xml:space="preserve">NACION  </v>
          </cell>
          <cell r="R48" t="str">
            <v xml:space="preserve">                    </v>
          </cell>
          <cell r="S48">
            <v>39379</v>
          </cell>
          <cell r="T48">
            <v>43397</v>
          </cell>
          <cell r="U48">
            <v>5000000000</v>
          </cell>
          <cell r="V48">
            <v>5000000000</v>
          </cell>
          <cell r="W48" t="str">
            <v>11.25</v>
          </cell>
          <cell r="Y48" t="str">
            <v xml:space="preserve">COP TF nominal, Base 365, Cupon AV      </v>
          </cell>
          <cell r="Z48" t="str">
            <v>I</v>
          </cell>
          <cell r="AA48" t="str">
            <v>A?o Vencido</v>
          </cell>
          <cell r="AB48" t="str">
            <v>COP</v>
          </cell>
          <cell r="AC48" t="str">
            <v>COP</v>
          </cell>
          <cell r="AD48" t="str">
            <v>DCV</v>
          </cell>
          <cell r="AE48">
            <v>41432</v>
          </cell>
          <cell r="AF48">
            <v>41432</v>
          </cell>
          <cell r="AG48">
            <v>6542640000</v>
          </cell>
          <cell r="AH48">
            <v>1</v>
          </cell>
          <cell r="AI48">
            <v>6542640000</v>
          </cell>
          <cell r="AJ48">
            <v>130.8528</v>
          </cell>
          <cell r="AK48">
            <v>5.9200789999999994</v>
          </cell>
          <cell r="AL48">
            <v>5.9201000000000006</v>
          </cell>
          <cell r="AM48">
            <v>5667650000</v>
          </cell>
          <cell r="AN48">
            <v>5667650000</v>
          </cell>
          <cell r="AO48">
            <v>7.2912000000000008</v>
          </cell>
          <cell r="AP48">
            <v>5841721019.96</v>
          </cell>
          <cell r="AQ48">
            <v>5660600000</v>
          </cell>
          <cell r="AR48">
            <v>5660600000</v>
          </cell>
          <cell r="AS48">
            <v>7.3573000000000004</v>
          </cell>
          <cell r="AT48">
            <v>5842640570.2799997</v>
          </cell>
          <cell r="AU48">
            <v>5.9132780366000004</v>
          </cell>
          <cell r="AV48">
            <v>5.9132780366000004</v>
          </cell>
          <cell r="AW48">
            <v>919550.31999969482</v>
          </cell>
          <cell r="AX48">
            <v>113.212</v>
          </cell>
          <cell r="AY48">
            <v>0</v>
          </cell>
          <cell r="AZ48">
            <v>-182040570.28</v>
          </cell>
          <cell r="BA48" t="str">
            <v>Precio</v>
          </cell>
          <cell r="BB48" t="str">
            <v>COP CEC</v>
          </cell>
          <cell r="BC48">
            <v>0.1492</v>
          </cell>
          <cell r="BD48">
            <v>100</v>
          </cell>
          <cell r="BE48">
            <v>0</v>
          </cell>
          <cell r="BF48">
            <v>0</v>
          </cell>
          <cell r="BG48">
            <v>0</v>
          </cell>
          <cell r="BH48">
            <v>954</v>
          </cell>
          <cell r="BI48">
            <v>2.3348</v>
          </cell>
          <cell r="BJ48">
            <v>2.1748000000000003</v>
          </cell>
          <cell r="BK48" t="str">
            <v xml:space="preserve">CASALINA  </v>
          </cell>
          <cell r="BL48" t="str">
            <v>CARLOS SALINA</v>
          </cell>
          <cell r="BM48">
            <v>42443</v>
          </cell>
          <cell r="BO48" t="str">
            <v xml:space="preserve">                              </v>
          </cell>
          <cell r="BP48" t="str">
            <v>2</v>
          </cell>
          <cell r="BQ48" t="str">
            <v xml:space="preserve">          </v>
          </cell>
          <cell r="BR48">
            <v>7</v>
          </cell>
          <cell r="BS48" t="str">
            <v xml:space="preserve">LIN NL/365 RD6 </v>
          </cell>
          <cell r="BT48">
            <v>1</v>
          </cell>
          <cell r="BU48" t="str">
            <v xml:space="preserve">MTM </v>
          </cell>
          <cell r="BV48" t="str">
            <v>1304010001</v>
          </cell>
          <cell r="BW48" t="str">
            <v xml:space="preserve"> </v>
          </cell>
          <cell r="BX48">
            <v>217295000</v>
          </cell>
          <cell r="BY48">
            <v>5131493353.4906902</v>
          </cell>
          <cell r="BZ48">
            <v>-7050000</v>
          </cell>
          <cell r="CA48" t="str">
            <v xml:space="preserve">LIN NL/365 RD6 </v>
          </cell>
          <cell r="CB48" t="str">
            <v xml:space="preserve">TES COP                                                     </v>
          </cell>
          <cell r="CC48" t="str">
            <v>CO</v>
          </cell>
          <cell r="CD48" t="str">
            <v>Gravados ML</v>
          </cell>
          <cell r="CE48">
            <v>5000000000</v>
          </cell>
          <cell r="CF48">
            <v>5667650000</v>
          </cell>
          <cell r="CG48">
            <v>5667650000</v>
          </cell>
          <cell r="CH48">
            <v>5660600000</v>
          </cell>
          <cell r="CI48">
            <v>5660600000</v>
          </cell>
          <cell r="CJ48">
            <v>5841721019.96</v>
          </cell>
          <cell r="CK48">
            <v>5842640570.2799997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 t="str">
            <v>7130401001</v>
          </cell>
          <cell r="CV48">
            <v>805460000</v>
          </cell>
          <cell r="CW48">
            <v>-7050000</v>
          </cell>
          <cell r="CX48">
            <v>805460000</v>
          </cell>
          <cell r="CY48">
            <v>812510000</v>
          </cell>
          <cell r="CZ48">
            <v>-7050000</v>
          </cell>
          <cell r="DA48">
            <v>1</v>
          </cell>
          <cell r="DB48">
            <v>1</v>
          </cell>
          <cell r="DC48">
            <v>1</v>
          </cell>
          <cell r="DD48">
            <v>2509496</v>
          </cell>
          <cell r="DE48">
            <v>5.9200789999999994</v>
          </cell>
          <cell r="DF48">
            <v>7.3573000000000004</v>
          </cell>
          <cell r="DH48" t="str">
            <v xml:space="preserve">AV </v>
          </cell>
          <cell r="DI48">
            <v>113.212</v>
          </cell>
          <cell r="DJ48" t="e">
            <v>#N/A</v>
          </cell>
          <cell r="DK48">
            <v>5660600000</v>
          </cell>
          <cell r="DL48" t="str">
            <v>TASA FIJA</v>
          </cell>
        </row>
        <row r="49">
          <cell r="A49">
            <v>2524438</v>
          </cell>
          <cell r="B49" t="str">
            <v xml:space="preserve">NEGOCIABLES    </v>
          </cell>
          <cell r="C49" t="str">
            <v>B</v>
          </cell>
          <cell r="D49" t="str">
            <v xml:space="preserve">FI SPOT              </v>
          </cell>
          <cell r="E49" t="str">
            <v>RTFIDBEN11</v>
          </cell>
          <cell r="F49" t="str">
            <v>BDI_RF-NEG_FBRT</v>
          </cell>
          <cell r="G49">
            <v>0</v>
          </cell>
          <cell r="H49">
            <v>4887874</v>
          </cell>
          <cell r="I49">
            <v>3302111</v>
          </cell>
          <cell r="J49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49" t="str">
            <v xml:space="preserve">899999090                             </v>
          </cell>
          <cell r="L49" t="str">
            <v xml:space="preserve">TES COP  11.25%  24/10/18          </v>
          </cell>
          <cell r="M49" t="str">
            <v xml:space="preserve">TFIT11241018   </v>
          </cell>
          <cell r="N49" t="str">
            <v xml:space="preserve">COL17CT02351   </v>
          </cell>
          <cell r="O49" t="str">
            <v>JPMORGAN CORPORACION FINANCIERA S A</v>
          </cell>
          <cell r="P49" t="str">
            <v>900114346</v>
          </cell>
          <cell r="Q49" t="str">
            <v xml:space="preserve">NACION  </v>
          </cell>
          <cell r="R49" t="str">
            <v xml:space="preserve">                    </v>
          </cell>
          <cell r="S49">
            <v>39379</v>
          </cell>
          <cell r="T49">
            <v>43397</v>
          </cell>
          <cell r="U49">
            <v>5000000000</v>
          </cell>
          <cell r="V49">
            <v>5000000000</v>
          </cell>
          <cell r="W49" t="str">
            <v>11.25</v>
          </cell>
          <cell r="Y49" t="str">
            <v xml:space="preserve">COP TF nominal, Base 365, Cupon AV      </v>
          </cell>
          <cell r="Z49" t="str">
            <v>I</v>
          </cell>
          <cell r="AA49" t="str">
            <v>A?o Vencido</v>
          </cell>
          <cell r="AB49" t="str">
            <v>COP</v>
          </cell>
          <cell r="AC49" t="str">
            <v>COP</v>
          </cell>
          <cell r="AD49" t="str">
            <v>DCV</v>
          </cell>
          <cell r="AE49">
            <v>41439</v>
          </cell>
          <cell r="AF49">
            <v>41439</v>
          </cell>
          <cell r="AG49">
            <v>6516275000</v>
          </cell>
          <cell r="AH49">
            <v>1</v>
          </cell>
          <cell r="AI49">
            <v>6516275000</v>
          </cell>
          <cell r="AJ49">
            <v>130.32550000000001</v>
          </cell>
          <cell r="AK49">
            <v>6.0501699999999996</v>
          </cell>
          <cell r="AL49">
            <v>6.0502000000000002</v>
          </cell>
          <cell r="AM49">
            <v>5667650000</v>
          </cell>
          <cell r="AN49">
            <v>5667650000</v>
          </cell>
          <cell r="AO49">
            <v>7.2912000000000008</v>
          </cell>
          <cell r="AP49">
            <v>5824925572.5600004</v>
          </cell>
          <cell r="AQ49">
            <v>5660600000</v>
          </cell>
          <cell r="AR49">
            <v>5660600000</v>
          </cell>
          <cell r="AS49">
            <v>7.3573000000000004</v>
          </cell>
          <cell r="AT49">
            <v>5825862096.8599997</v>
          </cell>
          <cell r="AU49">
            <v>6.0435347976000005</v>
          </cell>
          <cell r="AV49">
            <v>6.0435347976000005</v>
          </cell>
          <cell r="AW49">
            <v>936524.29999923706</v>
          </cell>
          <cell r="AX49">
            <v>113.212</v>
          </cell>
          <cell r="AY49">
            <v>0</v>
          </cell>
          <cell r="AZ49">
            <v>-165262096.86000001</v>
          </cell>
          <cell r="BA49" t="str">
            <v>Precio</v>
          </cell>
          <cell r="BB49" t="str">
            <v>COP CEC</v>
          </cell>
          <cell r="BC49">
            <v>0.1492</v>
          </cell>
          <cell r="BD49">
            <v>100</v>
          </cell>
          <cell r="BE49">
            <v>0</v>
          </cell>
          <cell r="BF49">
            <v>0</v>
          </cell>
          <cell r="BG49">
            <v>0</v>
          </cell>
          <cell r="BH49">
            <v>954</v>
          </cell>
          <cell r="BI49">
            <v>2.3348</v>
          </cell>
          <cell r="BJ49">
            <v>2.1748000000000003</v>
          </cell>
          <cell r="BK49" t="str">
            <v xml:space="preserve">CASALINA  </v>
          </cell>
          <cell r="BL49" t="str">
            <v>CARLOS SALINA</v>
          </cell>
          <cell r="BM49">
            <v>42443</v>
          </cell>
          <cell r="BO49" t="str">
            <v xml:space="preserve">                              </v>
          </cell>
          <cell r="BP49" t="str">
            <v>2</v>
          </cell>
          <cell r="BQ49" t="str">
            <v xml:space="preserve">          </v>
          </cell>
          <cell r="BR49">
            <v>7</v>
          </cell>
          <cell r="BS49" t="str">
            <v xml:space="preserve">LIN NL/365 RD6 </v>
          </cell>
          <cell r="BT49">
            <v>1</v>
          </cell>
          <cell r="BU49" t="str">
            <v xml:space="preserve">MTM </v>
          </cell>
          <cell r="BV49" t="str">
            <v>1304010001</v>
          </cell>
          <cell r="BW49" t="str">
            <v xml:space="preserve"> </v>
          </cell>
          <cell r="BX49">
            <v>217295000</v>
          </cell>
          <cell r="BY49">
            <v>5165397087.9007301</v>
          </cell>
          <cell r="BZ49">
            <v>-7050000</v>
          </cell>
          <cell r="CA49" t="str">
            <v xml:space="preserve">LIN NL/365 RD6 </v>
          </cell>
          <cell r="CB49" t="str">
            <v xml:space="preserve">TES COP                                                     </v>
          </cell>
          <cell r="CC49" t="str">
            <v>CO</v>
          </cell>
          <cell r="CD49" t="str">
            <v>Gravados ML</v>
          </cell>
          <cell r="CE49">
            <v>5000000000</v>
          </cell>
          <cell r="CF49">
            <v>5667650000</v>
          </cell>
          <cell r="CG49">
            <v>5667650000</v>
          </cell>
          <cell r="CH49">
            <v>5660600000</v>
          </cell>
          <cell r="CI49">
            <v>5660600000</v>
          </cell>
          <cell r="CJ49">
            <v>5824925572.5600004</v>
          </cell>
          <cell r="CK49">
            <v>5825862096.8599997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 t="str">
            <v>7130401001</v>
          </cell>
          <cell r="CV49">
            <v>831825000</v>
          </cell>
          <cell r="CW49">
            <v>-7050000</v>
          </cell>
          <cell r="CX49">
            <v>831825000</v>
          </cell>
          <cell r="CY49">
            <v>838875000</v>
          </cell>
          <cell r="CZ49">
            <v>-7050000</v>
          </cell>
          <cell r="DA49">
            <v>1</v>
          </cell>
          <cell r="DB49">
            <v>1</v>
          </cell>
          <cell r="DC49">
            <v>1</v>
          </cell>
          <cell r="DD49">
            <v>2524438</v>
          </cell>
          <cell r="DE49">
            <v>6.0501699999999996</v>
          </cell>
          <cell r="DF49">
            <v>7.3573000000000004</v>
          </cell>
          <cell r="DH49" t="str">
            <v xml:space="preserve">AV </v>
          </cell>
          <cell r="DI49">
            <v>113.212</v>
          </cell>
          <cell r="DJ49" t="e">
            <v>#N/A</v>
          </cell>
          <cell r="DK49">
            <v>5660600000</v>
          </cell>
          <cell r="DL49" t="str">
            <v>TASA FIJA</v>
          </cell>
        </row>
        <row r="50">
          <cell r="A50">
            <v>2589217</v>
          </cell>
          <cell r="B50" t="str">
            <v xml:space="preserve">NEGOCIABLES    </v>
          </cell>
          <cell r="C50" t="str">
            <v>B</v>
          </cell>
          <cell r="D50" t="str">
            <v xml:space="preserve">FI SPOT              </v>
          </cell>
          <cell r="E50" t="str">
            <v>RTFIDBEN11</v>
          </cell>
          <cell r="F50" t="str">
            <v>BDI_RF-NEG_FBRT</v>
          </cell>
          <cell r="G50">
            <v>0</v>
          </cell>
          <cell r="H50">
            <v>2873388</v>
          </cell>
          <cell r="I50">
            <v>3367537</v>
          </cell>
          <cell r="J50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50" t="str">
            <v xml:space="preserve">899999090                             </v>
          </cell>
          <cell r="L50" t="str">
            <v xml:space="preserve">TES COP  11.25%  24/10/18          </v>
          </cell>
          <cell r="M50" t="str">
            <v xml:space="preserve">TFIT11241018   </v>
          </cell>
          <cell r="N50" t="str">
            <v xml:space="preserve">COL17CT02351   </v>
          </cell>
          <cell r="O50" t="str">
            <v>CREDICORP CAPITAL COLOMBIA SA</v>
          </cell>
          <cell r="P50" t="str">
            <v>860068182</v>
          </cell>
          <cell r="Q50" t="str">
            <v xml:space="preserve">NACION  </v>
          </cell>
          <cell r="R50" t="str">
            <v xml:space="preserve">                    </v>
          </cell>
          <cell r="S50">
            <v>39379</v>
          </cell>
          <cell r="T50">
            <v>43397</v>
          </cell>
          <cell r="U50">
            <v>5000000000</v>
          </cell>
          <cell r="V50">
            <v>1000000000</v>
          </cell>
          <cell r="W50" t="str">
            <v>11.25</v>
          </cell>
          <cell r="Y50" t="str">
            <v xml:space="preserve">COP TF nominal, Base 365, Cupon AV      </v>
          </cell>
          <cell r="Z50" t="str">
            <v>I</v>
          </cell>
          <cell r="AA50" t="str">
            <v>A?o Vencido</v>
          </cell>
          <cell r="AB50" t="str">
            <v>COP</v>
          </cell>
          <cell r="AC50" t="str">
            <v>COP</v>
          </cell>
          <cell r="AD50" t="str">
            <v>DCV</v>
          </cell>
          <cell r="AE50">
            <v>41465</v>
          </cell>
          <cell r="AF50">
            <v>41465</v>
          </cell>
          <cell r="AG50">
            <v>6436945000</v>
          </cell>
          <cell r="AH50">
            <v>1</v>
          </cell>
          <cell r="AI50">
            <v>6436945000</v>
          </cell>
          <cell r="AJ50">
            <v>128.7389</v>
          </cell>
          <cell r="AK50">
            <v>6.4751370000000001</v>
          </cell>
          <cell r="AL50">
            <v>6.4751000000000003</v>
          </cell>
          <cell r="AM50">
            <v>1133530000</v>
          </cell>
          <cell r="AN50">
            <v>1133530000</v>
          </cell>
          <cell r="AO50">
            <v>7.2912000000000008</v>
          </cell>
          <cell r="AP50">
            <v>1154112169.154</v>
          </cell>
          <cell r="AQ50">
            <v>1132120000</v>
          </cell>
          <cell r="AR50">
            <v>1132120000</v>
          </cell>
          <cell r="AS50">
            <v>7.3573000000000004</v>
          </cell>
          <cell r="AT50">
            <v>1154310390.2290001</v>
          </cell>
          <cell r="AU50">
            <v>6.4690447845000003</v>
          </cell>
          <cell r="AV50">
            <v>6.4690447845000003</v>
          </cell>
          <cell r="AW50">
            <v>198221.07500004768</v>
          </cell>
          <cell r="AX50">
            <v>113.212</v>
          </cell>
          <cell r="AY50">
            <v>0</v>
          </cell>
          <cell r="AZ50">
            <v>-22190390.228999998</v>
          </cell>
          <cell r="BA50" t="str">
            <v>Precio</v>
          </cell>
          <cell r="BB50" t="str">
            <v>COP CEC</v>
          </cell>
          <cell r="BC50">
            <v>0.1492</v>
          </cell>
          <cell r="BD50">
            <v>100</v>
          </cell>
          <cell r="BE50">
            <v>0</v>
          </cell>
          <cell r="BF50">
            <v>0</v>
          </cell>
          <cell r="BG50">
            <v>0</v>
          </cell>
          <cell r="BH50">
            <v>954</v>
          </cell>
          <cell r="BI50">
            <v>2.3348</v>
          </cell>
          <cell r="BJ50">
            <v>2.1748000000000003</v>
          </cell>
          <cell r="BK50" t="str">
            <v xml:space="preserve">CASALINA  </v>
          </cell>
          <cell r="BL50" t="str">
            <v>CARLOS SALINA</v>
          </cell>
          <cell r="BM50">
            <v>42443</v>
          </cell>
          <cell r="BO50" t="str">
            <v xml:space="preserve">                              </v>
          </cell>
          <cell r="BP50" t="str">
            <v>2</v>
          </cell>
          <cell r="BQ50" t="str">
            <v xml:space="preserve">          </v>
          </cell>
          <cell r="BR50">
            <v>8</v>
          </cell>
          <cell r="BS50" t="str">
            <v xml:space="preserve">LIN NL/365 RD6 </v>
          </cell>
          <cell r="BT50">
            <v>1</v>
          </cell>
          <cell r="BU50" t="str">
            <v xml:space="preserve">MTM </v>
          </cell>
          <cell r="BV50" t="str">
            <v>1304010001</v>
          </cell>
          <cell r="BW50" t="str">
            <v xml:space="preserve"> </v>
          </cell>
          <cell r="BX50">
            <v>43459000</v>
          </cell>
          <cell r="BY50">
            <v>6138592858.9843502</v>
          </cell>
          <cell r="BZ50">
            <v>-1410000</v>
          </cell>
          <cell r="CA50" t="str">
            <v xml:space="preserve">LIN NL/365 RD6 </v>
          </cell>
          <cell r="CB50" t="str">
            <v xml:space="preserve">TES COP                                                     </v>
          </cell>
          <cell r="CC50" t="str">
            <v>CO</v>
          </cell>
          <cell r="CD50" t="str">
            <v>Gravados ML</v>
          </cell>
          <cell r="CE50">
            <v>1000000000</v>
          </cell>
          <cell r="CF50">
            <v>1133530000</v>
          </cell>
          <cell r="CG50">
            <v>1133530000</v>
          </cell>
          <cell r="CH50">
            <v>1132120000</v>
          </cell>
          <cell r="CI50">
            <v>1132120000</v>
          </cell>
          <cell r="CJ50">
            <v>1154112169.154</v>
          </cell>
          <cell r="CK50">
            <v>1154310390.2290001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 t="str">
            <v>7130401001</v>
          </cell>
          <cell r="CV50">
            <v>-4461075000</v>
          </cell>
          <cell r="CW50">
            <v>-1410000</v>
          </cell>
          <cell r="CX50">
            <v>-4461075000</v>
          </cell>
          <cell r="CY50">
            <v>-4459665000</v>
          </cell>
          <cell r="CZ50">
            <v>-1410000</v>
          </cell>
          <cell r="DA50">
            <v>1</v>
          </cell>
          <cell r="DB50">
            <v>1</v>
          </cell>
          <cell r="DC50">
            <v>1</v>
          </cell>
          <cell r="DD50">
            <v>2589217</v>
          </cell>
          <cell r="DE50">
            <v>6.4751370000000001</v>
          </cell>
          <cell r="DF50">
            <v>7.3573000000000004</v>
          </cell>
          <cell r="DH50" t="str">
            <v xml:space="preserve">AV </v>
          </cell>
          <cell r="DI50">
            <v>113.212</v>
          </cell>
          <cell r="DJ50">
            <v>0.11466478628283751</v>
          </cell>
          <cell r="DK50">
            <v>1132120000</v>
          </cell>
          <cell r="DL50" t="str">
            <v>TASA FIJA</v>
          </cell>
        </row>
        <row r="51">
          <cell r="A51">
            <v>2593965</v>
          </cell>
          <cell r="B51" t="str">
            <v xml:space="preserve">               </v>
          </cell>
          <cell r="C51" t="str">
            <v>B</v>
          </cell>
          <cell r="D51" t="str">
            <v xml:space="preserve">MM CALL DEPOSIT      </v>
          </cell>
          <cell r="E51" t="str">
            <v>RTFIDBEN11</v>
          </cell>
          <cell r="F51" t="str">
            <v>BDD_LIQCTA_FBRT</v>
          </cell>
          <cell r="G51">
            <v>0</v>
          </cell>
          <cell r="H51">
            <v>2593965</v>
          </cell>
          <cell r="I51">
            <v>3372331</v>
          </cell>
          <cell r="J51" t="str">
            <v xml:space="preserve">BANCOLOMBIA S A                                                                                     </v>
          </cell>
          <cell r="K51" t="str">
            <v xml:space="preserve">890903938                        </v>
          </cell>
          <cell r="L51" t="str">
            <v xml:space="preserve">CUENTAS DE AHORRO                  </v>
          </cell>
          <cell r="M51" t="str">
            <v xml:space="preserve">               </v>
          </cell>
          <cell r="N51" t="str">
            <v xml:space="preserve">               </v>
          </cell>
          <cell r="O51" t="str">
            <v>BANCOLOMBIA S A</v>
          </cell>
          <cell r="P51" t="str">
            <v>890903938</v>
          </cell>
          <cell r="W51" t="str">
            <v>7.15</v>
          </cell>
          <cell r="Z51" t="str">
            <v>I</v>
          </cell>
          <cell r="AA51" t="str">
            <v>D?a Vencido</v>
          </cell>
          <cell r="AB51" t="str">
            <v>COP</v>
          </cell>
          <cell r="AE51">
            <v>41466</v>
          </cell>
          <cell r="AF51" t="str">
            <v>OPEN</v>
          </cell>
          <cell r="AG51">
            <v>0</v>
          </cell>
          <cell r="AH51">
            <v>1</v>
          </cell>
          <cell r="AI51">
            <v>0</v>
          </cell>
          <cell r="AJ51">
            <v>3.8</v>
          </cell>
          <cell r="AK51">
            <v>0</v>
          </cell>
          <cell r="AM51">
            <v>577703442.27464294</v>
          </cell>
          <cell r="AN51">
            <v>577703442.27464294</v>
          </cell>
          <cell r="AO51">
            <v>7.15</v>
          </cell>
          <cell r="AQ51">
            <v>7543309075.0840797</v>
          </cell>
          <cell r="AR51">
            <v>7543309075.0840797</v>
          </cell>
          <cell r="AS51">
            <v>7.15</v>
          </cell>
          <cell r="AX51">
            <v>0</v>
          </cell>
          <cell r="AY51">
            <v>0</v>
          </cell>
          <cell r="AZ51">
            <v>0</v>
          </cell>
          <cell r="BA51" t="str">
            <v>Interes Lineal</v>
          </cell>
          <cell r="BB51" t="str">
            <v>COP :STD</v>
          </cell>
          <cell r="BH51">
            <v>0</v>
          </cell>
          <cell r="BI51">
            <v>0</v>
          </cell>
          <cell r="BJ51">
            <v>0</v>
          </cell>
          <cell r="BK51" t="str">
            <v xml:space="preserve">CASALINA  </v>
          </cell>
          <cell r="BL51" t="str">
            <v>CARLOS SALINA</v>
          </cell>
          <cell r="BM51">
            <v>42443</v>
          </cell>
          <cell r="BO51" t="str">
            <v xml:space="preserve">03169338034                   </v>
          </cell>
          <cell r="BR51">
            <v>97</v>
          </cell>
          <cell r="BS51" t="str">
            <v xml:space="preserve">YLD ACT/365    </v>
          </cell>
          <cell r="BT51">
            <v>1</v>
          </cell>
          <cell r="BV51" t="str">
            <v xml:space="preserve"> </v>
          </cell>
          <cell r="BW51" t="str">
            <v xml:space="preserve"> </v>
          </cell>
          <cell r="BX51">
            <v>0</v>
          </cell>
          <cell r="BZ51">
            <v>1427090.809438</v>
          </cell>
          <cell r="CA51" t="str">
            <v xml:space="preserve">YLD ACT/365    </v>
          </cell>
          <cell r="CS51" t="str">
            <v>711150511723</v>
          </cell>
          <cell r="CW51">
            <v>1427090.809438</v>
          </cell>
          <cell r="CY51">
            <v>0</v>
          </cell>
          <cell r="CZ51">
            <v>1427090.809438</v>
          </cell>
          <cell r="DA51">
            <v>1</v>
          </cell>
          <cell r="DB51">
            <v>1</v>
          </cell>
          <cell r="DC51">
            <v>1</v>
          </cell>
          <cell r="DD51">
            <v>2593965</v>
          </cell>
          <cell r="DE51">
            <v>0</v>
          </cell>
          <cell r="DF51">
            <v>0</v>
          </cell>
          <cell r="DH51" t="str">
            <v>VISTA</v>
          </cell>
          <cell r="DI51">
            <v>0</v>
          </cell>
          <cell r="DJ51">
            <v>0</v>
          </cell>
          <cell r="DK51">
            <v>7543309075.0799999</v>
          </cell>
          <cell r="DL51" t="str">
            <v>TASA FIJA</v>
          </cell>
        </row>
        <row r="52">
          <cell r="A52">
            <v>2595737</v>
          </cell>
          <cell r="B52" t="str">
            <v xml:space="preserve">NEGOCIABLES    </v>
          </cell>
          <cell r="C52" t="str">
            <v>B</v>
          </cell>
          <cell r="D52" t="str">
            <v xml:space="preserve">FI SPOT              </v>
          </cell>
          <cell r="E52" t="str">
            <v>RTFIDBEN11</v>
          </cell>
          <cell r="F52" t="str">
            <v>BDI_RF-NEG_FBRT</v>
          </cell>
          <cell r="G52">
            <v>0</v>
          </cell>
          <cell r="H52">
            <v>4694485</v>
          </cell>
          <cell r="I52">
            <v>3374108</v>
          </cell>
          <cell r="J52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52" t="str">
            <v xml:space="preserve">899999090                             </v>
          </cell>
          <cell r="L52" t="str">
            <v xml:space="preserve">TES COP 7.5%  26/8/26              </v>
          </cell>
          <cell r="M52" t="str">
            <v xml:space="preserve">TFIT15260826   </v>
          </cell>
          <cell r="N52" t="str">
            <v xml:space="preserve">COL17CT02625   </v>
          </cell>
          <cell r="O52" t="str">
            <v>JPMORGAN CORPORACION FINANCIERA S A</v>
          </cell>
          <cell r="P52" t="str">
            <v>900114346</v>
          </cell>
          <cell r="Q52" t="str">
            <v xml:space="preserve">NACION  </v>
          </cell>
          <cell r="R52" t="str">
            <v xml:space="preserve">                    </v>
          </cell>
          <cell r="S52">
            <v>40781</v>
          </cell>
          <cell r="T52">
            <v>46260</v>
          </cell>
          <cell r="U52">
            <v>3000000000</v>
          </cell>
          <cell r="V52">
            <v>3000000000</v>
          </cell>
          <cell r="W52" t="str">
            <v>7.5</v>
          </cell>
          <cell r="Y52" t="str">
            <v xml:space="preserve">COP TF nominal, Base 365, Cupon AV      </v>
          </cell>
          <cell r="Z52" t="str">
            <v>I</v>
          </cell>
          <cell r="AA52" t="str">
            <v>A?o Vencido</v>
          </cell>
          <cell r="AB52" t="str">
            <v>COP</v>
          </cell>
          <cell r="AC52" t="str">
            <v>COP</v>
          </cell>
          <cell r="AD52" t="str">
            <v>DCV</v>
          </cell>
          <cell r="AE52">
            <v>41467</v>
          </cell>
          <cell r="AF52">
            <v>41467</v>
          </cell>
          <cell r="AG52">
            <v>3304389000</v>
          </cell>
          <cell r="AH52">
            <v>1</v>
          </cell>
          <cell r="AI52">
            <v>3304389000</v>
          </cell>
          <cell r="AJ52">
            <v>110.14630000000001</v>
          </cell>
          <cell r="AK52">
            <v>7.0701959999999993</v>
          </cell>
          <cell r="AL52">
            <v>7.0702000000000007</v>
          </cell>
          <cell r="AM52">
            <v>2937240000</v>
          </cell>
          <cell r="AN52">
            <v>2937240000</v>
          </cell>
          <cell r="AO52">
            <v>8.4002999999999997</v>
          </cell>
          <cell r="AP52">
            <v>3213865301.1209998</v>
          </cell>
          <cell r="AQ52">
            <v>2910000000</v>
          </cell>
          <cell r="AR52">
            <v>2910000000</v>
          </cell>
          <cell r="AS52">
            <v>8.5441000000000003</v>
          </cell>
          <cell r="AT52">
            <v>3214466868.612</v>
          </cell>
          <cell r="AU52">
            <v>7.0701320452000003</v>
          </cell>
          <cell r="AV52">
            <v>7.0701320452000003</v>
          </cell>
          <cell r="AW52">
            <v>601567.49100017548</v>
          </cell>
          <cell r="AX52">
            <v>97</v>
          </cell>
          <cell r="AY52">
            <v>0</v>
          </cell>
          <cell r="AZ52">
            <v>-304466868.61199999</v>
          </cell>
          <cell r="BA52" t="str">
            <v>Precio</v>
          </cell>
          <cell r="BB52" t="str">
            <v>COP CEC</v>
          </cell>
          <cell r="BC52">
            <v>-3.3100000000000004E-2</v>
          </cell>
          <cell r="BD52">
            <v>100</v>
          </cell>
          <cell r="BE52">
            <v>0</v>
          </cell>
          <cell r="BF52">
            <v>0</v>
          </cell>
          <cell r="BG52">
            <v>0</v>
          </cell>
          <cell r="BH52">
            <v>3817</v>
          </cell>
          <cell r="BI52">
            <v>7.1851000000000003</v>
          </cell>
          <cell r="BJ52">
            <v>6.6195000000000004</v>
          </cell>
          <cell r="BK52" t="str">
            <v xml:space="preserve">CASALINA  </v>
          </cell>
          <cell r="BL52" t="str">
            <v>CARLOS SALINA</v>
          </cell>
          <cell r="BM52">
            <v>42443</v>
          </cell>
          <cell r="BO52" t="str">
            <v xml:space="preserve">                              </v>
          </cell>
          <cell r="BP52" t="str">
            <v>2</v>
          </cell>
          <cell r="BQ52" t="str">
            <v xml:space="preserve">          </v>
          </cell>
          <cell r="BR52">
            <v>7</v>
          </cell>
          <cell r="BS52" t="str">
            <v xml:space="preserve">LIN NL/365 RD6 </v>
          </cell>
          <cell r="BT52">
            <v>1</v>
          </cell>
          <cell r="BU52" t="str">
            <v xml:space="preserve">MTM </v>
          </cell>
          <cell r="BV52" t="str">
            <v>1304010001</v>
          </cell>
          <cell r="BW52" t="str">
            <v xml:space="preserve"> </v>
          </cell>
          <cell r="BX52">
            <v>123288000</v>
          </cell>
          <cell r="BY52">
            <v>3055653561.1264501</v>
          </cell>
          <cell r="BZ52">
            <v>-27240000</v>
          </cell>
          <cell r="CA52" t="str">
            <v xml:space="preserve">LIN NL/365 RD6 </v>
          </cell>
          <cell r="CB52" t="str">
            <v xml:space="preserve">TES COP                                                     </v>
          </cell>
          <cell r="CC52" t="str">
            <v>CO</v>
          </cell>
          <cell r="CD52" t="str">
            <v>Gravados ML</v>
          </cell>
          <cell r="CE52">
            <v>3000000000</v>
          </cell>
          <cell r="CF52">
            <v>2937240000</v>
          </cell>
          <cell r="CG52">
            <v>2937240000</v>
          </cell>
          <cell r="CH52">
            <v>2910000000</v>
          </cell>
          <cell r="CI52">
            <v>2910000000</v>
          </cell>
          <cell r="CJ52">
            <v>3213865301.1209998</v>
          </cell>
          <cell r="CK52">
            <v>3214466868.612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 t="str">
            <v>7130401001</v>
          </cell>
          <cell r="CV52">
            <v>280611000</v>
          </cell>
          <cell r="CW52">
            <v>-27240000</v>
          </cell>
          <cell r="CX52">
            <v>280611000</v>
          </cell>
          <cell r="CY52">
            <v>307851000</v>
          </cell>
          <cell r="CZ52">
            <v>-27240000</v>
          </cell>
          <cell r="DA52">
            <v>1</v>
          </cell>
          <cell r="DB52">
            <v>1</v>
          </cell>
          <cell r="DC52">
            <v>1</v>
          </cell>
          <cell r="DD52">
            <v>2595737</v>
          </cell>
          <cell r="DE52">
            <v>7.0701959999999993</v>
          </cell>
          <cell r="DF52">
            <v>8.5441000000000003</v>
          </cell>
          <cell r="DH52" t="str">
            <v xml:space="preserve">AV </v>
          </cell>
          <cell r="DI52">
            <v>97</v>
          </cell>
          <cell r="DJ52" t="e">
            <v>#N/A</v>
          </cell>
          <cell r="DK52">
            <v>2910000000</v>
          </cell>
          <cell r="DL52" t="str">
            <v>TASA FIJA</v>
          </cell>
        </row>
        <row r="53">
          <cell r="A53">
            <v>2596215</v>
          </cell>
          <cell r="B53" t="str">
            <v xml:space="preserve">NEGOCIABLES    </v>
          </cell>
          <cell r="C53" t="str">
            <v>B</v>
          </cell>
          <cell r="D53" t="str">
            <v xml:space="preserve">FI SPOT              </v>
          </cell>
          <cell r="E53" t="str">
            <v>RTFIDBEN11</v>
          </cell>
          <cell r="F53" t="str">
            <v>BDI_RF-NEG_FBRT</v>
          </cell>
          <cell r="G53">
            <v>0</v>
          </cell>
          <cell r="H53">
            <v>4887853</v>
          </cell>
          <cell r="I53">
            <v>3374586</v>
          </cell>
          <cell r="J53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53" t="str">
            <v xml:space="preserve">899999090                             </v>
          </cell>
          <cell r="L53" t="str">
            <v xml:space="preserve">TES COP  11.25%  24/10/18          </v>
          </cell>
          <cell r="M53" t="str">
            <v xml:space="preserve">TFIT11241018   </v>
          </cell>
          <cell r="N53" t="str">
            <v xml:space="preserve">COL17CT02351   </v>
          </cell>
          <cell r="O53" t="str">
            <v>BTG PACTUAL SA COMISIONISTA DE BOLSA</v>
          </cell>
          <cell r="P53" t="str">
            <v>890907157</v>
          </cell>
          <cell r="Q53" t="str">
            <v xml:space="preserve">NACION  </v>
          </cell>
          <cell r="R53" t="str">
            <v xml:space="preserve">                    </v>
          </cell>
          <cell r="S53">
            <v>39379</v>
          </cell>
          <cell r="T53">
            <v>43397</v>
          </cell>
          <cell r="U53">
            <v>1500000000</v>
          </cell>
          <cell r="V53">
            <v>1500000000</v>
          </cell>
          <cell r="W53" t="str">
            <v>11.25</v>
          </cell>
          <cell r="Y53" t="str">
            <v xml:space="preserve">COP TF nominal, Base 365, Cupon AV      </v>
          </cell>
          <cell r="Z53" t="str">
            <v>I</v>
          </cell>
          <cell r="AA53" t="str">
            <v>A?o Vencido</v>
          </cell>
          <cell r="AB53" t="str">
            <v>COP</v>
          </cell>
          <cell r="AC53" t="str">
            <v>COP</v>
          </cell>
          <cell r="AD53" t="str">
            <v>DCV</v>
          </cell>
          <cell r="AE53">
            <v>41467</v>
          </cell>
          <cell r="AF53">
            <v>41467</v>
          </cell>
          <cell r="AG53">
            <v>1950082500</v>
          </cell>
          <cell r="AH53">
            <v>1</v>
          </cell>
          <cell r="AI53">
            <v>1950082500</v>
          </cell>
          <cell r="AJ53">
            <v>130.00550000000001</v>
          </cell>
          <cell r="AK53">
            <v>6.230156</v>
          </cell>
          <cell r="AL53">
            <v>6.2302</v>
          </cell>
          <cell r="AM53">
            <v>1700295000</v>
          </cell>
          <cell r="AN53">
            <v>1700295000</v>
          </cell>
          <cell r="AO53">
            <v>7.2912000000000008</v>
          </cell>
          <cell r="AP53">
            <v>1740542164.98</v>
          </cell>
          <cell r="AQ53">
            <v>1698180000</v>
          </cell>
          <cell r="AR53">
            <v>1698180000</v>
          </cell>
          <cell r="AS53">
            <v>7.3573000000000004</v>
          </cell>
          <cell r="AT53">
            <v>1740830105.6760001</v>
          </cell>
          <cell r="AU53">
            <v>6.2237512626999996</v>
          </cell>
          <cell r="AV53">
            <v>6.2237512626999996</v>
          </cell>
          <cell r="AW53">
            <v>287940.69600009918</v>
          </cell>
          <cell r="AX53">
            <v>113.212</v>
          </cell>
          <cell r="AY53">
            <v>0</v>
          </cell>
          <cell r="AZ53">
            <v>-42650105.675999999</v>
          </cell>
          <cell r="BA53" t="str">
            <v>Precio</v>
          </cell>
          <cell r="BB53" t="str">
            <v>COP CEC</v>
          </cell>
          <cell r="BC53">
            <v>0.1492</v>
          </cell>
          <cell r="BD53">
            <v>100</v>
          </cell>
          <cell r="BE53">
            <v>0</v>
          </cell>
          <cell r="BF53">
            <v>0</v>
          </cell>
          <cell r="BG53">
            <v>0</v>
          </cell>
          <cell r="BH53">
            <v>954</v>
          </cell>
          <cell r="BI53">
            <v>2.3348</v>
          </cell>
          <cell r="BJ53">
            <v>2.1748000000000003</v>
          </cell>
          <cell r="BK53" t="str">
            <v xml:space="preserve">CASALINA  </v>
          </cell>
          <cell r="BL53" t="str">
            <v>CARLOS SALINA</v>
          </cell>
          <cell r="BM53">
            <v>42443</v>
          </cell>
          <cell r="BO53" t="str">
            <v xml:space="preserve">                              </v>
          </cell>
          <cell r="BP53" t="str">
            <v>2</v>
          </cell>
          <cell r="BQ53" t="str">
            <v xml:space="preserve">          </v>
          </cell>
          <cell r="BR53">
            <v>7</v>
          </cell>
          <cell r="BS53" t="str">
            <v xml:space="preserve">LIN NL/365 RD6 </v>
          </cell>
          <cell r="BT53">
            <v>1</v>
          </cell>
          <cell r="BU53" t="str">
            <v xml:space="preserve">MTM </v>
          </cell>
          <cell r="BV53" t="str">
            <v>1304010001</v>
          </cell>
          <cell r="BW53" t="str">
            <v xml:space="preserve"> </v>
          </cell>
          <cell r="BX53">
            <v>65188500</v>
          </cell>
          <cell r="BY53">
            <v>1560187732.2998099</v>
          </cell>
          <cell r="BZ53">
            <v>-2115000</v>
          </cell>
          <cell r="CA53" t="str">
            <v xml:space="preserve">LIN NL/365 RD6 </v>
          </cell>
          <cell r="CB53" t="str">
            <v xml:space="preserve">TES COP                                                     </v>
          </cell>
          <cell r="CC53" t="str">
            <v>CO</v>
          </cell>
          <cell r="CD53" t="str">
            <v>Gravados ML</v>
          </cell>
          <cell r="CE53">
            <v>1500000000</v>
          </cell>
          <cell r="CF53">
            <v>1700295000</v>
          </cell>
          <cell r="CG53">
            <v>1700295000</v>
          </cell>
          <cell r="CH53">
            <v>1698180000</v>
          </cell>
          <cell r="CI53">
            <v>1698180000</v>
          </cell>
          <cell r="CJ53">
            <v>1740542164.98</v>
          </cell>
          <cell r="CK53">
            <v>1740830105.6760001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 t="str">
            <v>7130401001</v>
          </cell>
          <cell r="CV53">
            <v>254347500</v>
          </cell>
          <cell r="CW53">
            <v>-2115000</v>
          </cell>
          <cell r="CX53">
            <v>254347500</v>
          </cell>
          <cell r="CY53">
            <v>256462500</v>
          </cell>
          <cell r="CZ53">
            <v>-2115000</v>
          </cell>
          <cell r="DA53">
            <v>1</v>
          </cell>
          <cell r="DB53">
            <v>1</v>
          </cell>
          <cell r="DC53">
            <v>1</v>
          </cell>
          <cell r="DD53">
            <v>2596215</v>
          </cell>
          <cell r="DE53">
            <v>6.230156</v>
          </cell>
          <cell r="DF53">
            <v>7.3573000000000004</v>
          </cell>
          <cell r="DH53" t="str">
            <v xml:space="preserve">AV </v>
          </cell>
          <cell r="DI53">
            <v>113.212</v>
          </cell>
          <cell r="DJ53" t="e">
            <v>#N/A</v>
          </cell>
          <cell r="DK53">
            <v>1698180000</v>
          </cell>
          <cell r="DL53" t="str">
            <v>TASA FIJA</v>
          </cell>
        </row>
        <row r="54">
          <cell r="A54">
            <v>2605609</v>
          </cell>
          <cell r="B54" t="str">
            <v xml:space="preserve">NEGOCIABLES    </v>
          </cell>
          <cell r="C54" t="str">
            <v>B</v>
          </cell>
          <cell r="D54" t="str">
            <v xml:space="preserve">FI SPOT              </v>
          </cell>
          <cell r="E54" t="str">
            <v>RTFIDBEN11</v>
          </cell>
          <cell r="F54" t="str">
            <v>BDI_RF-NEG_FBRT</v>
          </cell>
          <cell r="G54">
            <v>0</v>
          </cell>
          <cell r="H54">
            <v>4887878</v>
          </cell>
          <cell r="I54">
            <v>3383995</v>
          </cell>
          <cell r="J54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54" t="str">
            <v xml:space="preserve">899999090                             </v>
          </cell>
          <cell r="L54" t="str">
            <v xml:space="preserve">TES COP  11.25%  24/10/18          </v>
          </cell>
          <cell r="M54" t="str">
            <v xml:space="preserve">TFIT11241018   </v>
          </cell>
          <cell r="N54" t="str">
            <v xml:space="preserve">COL17CT02351   </v>
          </cell>
          <cell r="O54" t="str">
            <v>HELM COMISIONISTA DE BOLSA S A</v>
          </cell>
          <cell r="P54" t="str">
            <v>860503748</v>
          </cell>
          <cell r="Q54" t="str">
            <v xml:space="preserve">NACION  </v>
          </cell>
          <cell r="R54" t="str">
            <v xml:space="preserve">                    </v>
          </cell>
          <cell r="S54">
            <v>39379</v>
          </cell>
          <cell r="T54">
            <v>43397</v>
          </cell>
          <cell r="U54">
            <v>5000000000</v>
          </cell>
          <cell r="V54">
            <v>5000000000</v>
          </cell>
          <cell r="W54" t="str">
            <v>11.25</v>
          </cell>
          <cell r="Y54" t="str">
            <v xml:space="preserve">COP TF nominal, Base 365, Cupon AV      </v>
          </cell>
          <cell r="Z54" t="str">
            <v>I</v>
          </cell>
          <cell r="AA54" t="str">
            <v>A?o Vencido</v>
          </cell>
          <cell r="AB54" t="str">
            <v>COP</v>
          </cell>
          <cell r="AC54" t="str">
            <v>COP</v>
          </cell>
          <cell r="AD54" t="str">
            <v>DCV</v>
          </cell>
          <cell r="AE54">
            <v>41471</v>
          </cell>
          <cell r="AF54">
            <v>41471</v>
          </cell>
          <cell r="AG54">
            <v>6499590000</v>
          </cell>
          <cell r="AH54">
            <v>1</v>
          </cell>
          <cell r="AI54">
            <v>6499590000</v>
          </cell>
          <cell r="AJ54">
            <v>129.99180000000001</v>
          </cell>
          <cell r="AK54">
            <v>6.2500819999999999</v>
          </cell>
          <cell r="AL54">
            <v>6.2501000000000007</v>
          </cell>
          <cell r="AM54">
            <v>5667650000</v>
          </cell>
          <cell r="AN54">
            <v>5667650000</v>
          </cell>
          <cell r="AO54">
            <v>7.2912000000000008</v>
          </cell>
          <cell r="AP54">
            <v>5799256299.625</v>
          </cell>
          <cell r="AQ54">
            <v>5660600000</v>
          </cell>
          <cell r="AR54">
            <v>5660600000</v>
          </cell>
          <cell r="AS54">
            <v>7.3573000000000004</v>
          </cell>
          <cell r="AT54">
            <v>5800218664.3549995</v>
          </cell>
          <cell r="AU54">
            <v>6.2437025115000004</v>
          </cell>
          <cell r="AV54">
            <v>6.2437025115000004</v>
          </cell>
          <cell r="AW54">
            <v>962364.72999954224</v>
          </cell>
          <cell r="AX54">
            <v>113.212</v>
          </cell>
          <cell r="AY54">
            <v>0</v>
          </cell>
          <cell r="AZ54">
            <v>-139618664.35499999</v>
          </cell>
          <cell r="BA54" t="str">
            <v>Precio</v>
          </cell>
          <cell r="BB54" t="str">
            <v>COP CEC</v>
          </cell>
          <cell r="BC54">
            <v>0.1492</v>
          </cell>
          <cell r="BD54">
            <v>100</v>
          </cell>
          <cell r="BE54">
            <v>0</v>
          </cell>
          <cell r="BF54">
            <v>0</v>
          </cell>
          <cell r="BG54">
            <v>0</v>
          </cell>
          <cell r="BH54">
            <v>954</v>
          </cell>
          <cell r="BI54">
            <v>2.3348</v>
          </cell>
          <cell r="BJ54">
            <v>2.1748000000000003</v>
          </cell>
          <cell r="BK54" t="str">
            <v xml:space="preserve">NAROJAS   </v>
          </cell>
          <cell r="BL54" t="str">
            <v>NATHALIA ROJAS AMADO</v>
          </cell>
          <cell r="BM54">
            <v>42443</v>
          </cell>
          <cell r="BO54" t="str">
            <v xml:space="preserve">                              </v>
          </cell>
          <cell r="BP54" t="str">
            <v>2</v>
          </cell>
          <cell r="BQ54" t="str">
            <v xml:space="preserve">          </v>
          </cell>
          <cell r="BR54">
            <v>7</v>
          </cell>
          <cell r="BS54" t="str">
            <v xml:space="preserve">LIN NL/365 RD6 </v>
          </cell>
          <cell r="BT54">
            <v>1</v>
          </cell>
          <cell r="BU54" t="str">
            <v xml:space="preserve">MTM </v>
          </cell>
          <cell r="BV54" t="str">
            <v>1304010001</v>
          </cell>
          <cell r="BW54" t="str">
            <v xml:space="preserve"> </v>
          </cell>
          <cell r="BX54">
            <v>217295000</v>
          </cell>
          <cell r="BY54">
            <v>5203851499.7160597</v>
          </cell>
          <cell r="BZ54">
            <v>-7050000</v>
          </cell>
          <cell r="CA54" t="str">
            <v xml:space="preserve">LIN NL/365 RD6 </v>
          </cell>
          <cell r="CB54" t="str">
            <v xml:space="preserve">TES COP                                                     </v>
          </cell>
          <cell r="CC54" t="str">
            <v>CO</v>
          </cell>
          <cell r="CD54" t="str">
            <v>Gravados ML</v>
          </cell>
          <cell r="CE54">
            <v>5000000000</v>
          </cell>
          <cell r="CF54">
            <v>5667650000</v>
          </cell>
          <cell r="CG54">
            <v>5667650000</v>
          </cell>
          <cell r="CH54">
            <v>5660600000</v>
          </cell>
          <cell r="CI54">
            <v>5660600000</v>
          </cell>
          <cell r="CJ54">
            <v>5799256299.625</v>
          </cell>
          <cell r="CK54">
            <v>5800218664.3549995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 t="str">
            <v>7130401001</v>
          </cell>
          <cell r="CV54">
            <v>848510000</v>
          </cell>
          <cell r="CW54">
            <v>-7050000</v>
          </cell>
          <cell r="CX54">
            <v>848510000</v>
          </cell>
          <cell r="CY54">
            <v>855560000</v>
          </cell>
          <cell r="CZ54">
            <v>-7050000</v>
          </cell>
          <cell r="DA54">
            <v>1</v>
          </cell>
          <cell r="DB54">
            <v>1</v>
          </cell>
          <cell r="DC54">
            <v>1</v>
          </cell>
          <cell r="DD54">
            <v>2605609</v>
          </cell>
          <cell r="DE54">
            <v>6.2500819999999999</v>
          </cell>
          <cell r="DF54">
            <v>7.3573000000000004</v>
          </cell>
          <cell r="DH54" t="str">
            <v xml:space="preserve">AV </v>
          </cell>
          <cell r="DI54">
            <v>113.212</v>
          </cell>
          <cell r="DJ54" t="e">
            <v>#N/A</v>
          </cell>
          <cell r="DK54">
            <v>5660600000</v>
          </cell>
          <cell r="DL54" t="str">
            <v>TASA FIJA</v>
          </cell>
        </row>
        <row r="55">
          <cell r="A55">
            <v>2605924</v>
          </cell>
          <cell r="B55" t="str">
            <v xml:space="preserve">NEGOCIABLES    </v>
          </cell>
          <cell r="C55" t="str">
            <v>B</v>
          </cell>
          <cell r="D55" t="str">
            <v xml:space="preserve">FI SPOT              </v>
          </cell>
          <cell r="E55" t="str">
            <v>RTFIDBEN11</v>
          </cell>
          <cell r="F55" t="str">
            <v>BDI_RF-NEG_FBRT</v>
          </cell>
          <cell r="G55">
            <v>0</v>
          </cell>
          <cell r="H55">
            <v>4887890</v>
          </cell>
          <cell r="I55">
            <v>3384314</v>
          </cell>
          <cell r="J55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55" t="str">
            <v xml:space="preserve">899999090                             </v>
          </cell>
          <cell r="L55" t="str">
            <v xml:space="preserve">TES COP  11.25%  24/10/18          </v>
          </cell>
          <cell r="M55" t="str">
            <v xml:space="preserve">TFIT11241018   </v>
          </cell>
          <cell r="N55" t="str">
            <v xml:space="preserve">COL17CT02351   </v>
          </cell>
          <cell r="O55" t="str">
            <v>HELM COMISIONISTA DE BOLSA S A</v>
          </cell>
          <cell r="P55" t="str">
            <v>860503748</v>
          </cell>
          <cell r="Q55" t="str">
            <v xml:space="preserve">NACION  </v>
          </cell>
          <cell r="R55" t="str">
            <v xml:space="preserve">                    </v>
          </cell>
          <cell r="S55">
            <v>39379</v>
          </cell>
          <cell r="T55">
            <v>43397</v>
          </cell>
          <cell r="U55">
            <v>3000000000</v>
          </cell>
          <cell r="V55">
            <v>3000000000</v>
          </cell>
          <cell r="W55" t="str">
            <v>11.25</v>
          </cell>
          <cell r="Y55" t="str">
            <v xml:space="preserve">COP TF nominal, Base 365, Cupon AV      </v>
          </cell>
          <cell r="Z55" t="str">
            <v>I</v>
          </cell>
          <cell r="AA55" t="str">
            <v>A?o Vencido</v>
          </cell>
          <cell r="AB55" t="str">
            <v>COP</v>
          </cell>
          <cell r="AC55" t="str">
            <v>COP</v>
          </cell>
          <cell r="AD55" t="str">
            <v>DCV</v>
          </cell>
          <cell r="AE55">
            <v>41471</v>
          </cell>
          <cell r="AF55">
            <v>41471</v>
          </cell>
          <cell r="AG55">
            <v>3899754000</v>
          </cell>
          <cell r="AH55">
            <v>1</v>
          </cell>
          <cell r="AI55">
            <v>3899754000</v>
          </cell>
          <cell r="AJ55">
            <v>129.99180000000001</v>
          </cell>
          <cell r="AK55">
            <v>6.2500819999999999</v>
          </cell>
          <cell r="AL55">
            <v>6.2501000000000007</v>
          </cell>
          <cell r="AM55">
            <v>3400590000</v>
          </cell>
          <cell r="AN55">
            <v>3400590000</v>
          </cell>
          <cell r="AO55">
            <v>7.2912000000000008</v>
          </cell>
          <cell r="AP55">
            <v>3479553779.7750001</v>
          </cell>
          <cell r="AQ55">
            <v>3396360000</v>
          </cell>
          <cell r="AR55">
            <v>3396360000</v>
          </cell>
          <cell r="AS55">
            <v>7.3573000000000004</v>
          </cell>
          <cell r="AT55">
            <v>3480131198.6129999</v>
          </cell>
          <cell r="AU55">
            <v>6.2437025115000004</v>
          </cell>
          <cell r="AV55">
            <v>6.2437025115000004</v>
          </cell>
          <cell r="AW55">
            <v>577418.83799982071</v>
          </cell>
          <cell r="AX55">
            <v>113.212</v>
          </cell>
          <cell r="AY55">
            <v>0</v>
          </cell>
          <cell r="AZ55">
            <v>-83771198.613000005</v>
          </cell>
          <cell r="BA55" t="str">
            <v>Precio</v>
          </cell>
          <cell r="BB55" t="str">
            <v>COP CEC</v>
          </cell>
          <cell r="BC55">
            <v>0.1492</v>
          </cell>
          <cell r="BD55">
            <v>100</v>
          </cell>
          <cell r="BE55">
            <v>0</v>
          </cell>
          <cell r="BF55">
            <v>0</v>
          </cell>
          <cell r="BG55">
            <v>0</v>
          </cell>
          <cell r="BH55">
            <v>954</v>
          </cell>
          <cell r="BI55">
            <v>2.3348</v>
          </cell>
          <cell r="BJ55">
            <v>2.1748000000000003</v>
          </cell>
          <cell r="BK55" t="str">
            <v xml:space="preserve">NAROJAS   </v>
          </cell>
          <cell r="BL55" t="str">
            <v>NATHALIA ROJAS AMADO</v>
          </cell>
          <cell r="BM55">
            <v>42443</v>
          </cell>
          <cell r="BO55" t="str">
            <v xml:space="preserve">                              </v>
          </cell>
          <cell r="BP55" t="str">
            <v>2</v>
          </cell>
          <cell r="BQ55" t="str">
            <v xml:space="preserve">          </v>
          </cell>
          <cell r="BR55">
            <v>7</v>
          </cell>
          <cell r="BS55" t="str">
            <v xml:space="preserve">LIN NL/365 RD6 </v>
          </cell>
          <cell r="BT55">
            <v>1</v>
          </cell>
          <cell r="BU55" t="str">
            <v xml:space="preserve">MTM </v>
          </cell>
          <cell r="BV55" t="str">
            <v>1304010001</v>
          </cell>
          <cell r="BW55" t="str">
            <v xml:space="preserve"> </v>
          </cell>
          <cell r="BX55">
            <v>130377000</v>
          </cell>
          <cell r="BY55">
            <v>3122310899.8296399</v>
          </cell>
          <cell r="BZ55">
            <v>-4230000</v>
          </cell>
          <cell r="CA55" t="str">
            <v xml:space="preserve">LIN NL/365 RD6 </v>
          </cell>
          <cell r="CB55" t="str">
            <v xml:space="preserve">TES COP                                                     </v>
          </cell>
          <cell r="CC55" t="str">
            <v>CO</v>
          </cell>
          <cell r="CD55" t="str">
            <v>Gravados ML</v>
          </cell>
          <cell r="CE55">
            <v>3000000000</v>
          </cell>
          <cell r="CF55">
            <v>3400590000</v>
          </cell>
          <cell r="CG55">
            <v>3400590000</v>
          </cell>
          <cell r="CH55">
            <v>3396360000</v>
          </cell>
          <cell r="CI55">
            <v>3396360000</v>
          </cell>
          <cell r="CJ55">
            <v>3479553779.7750001</v>
          </cell>
          <cell r="CK55">
            <v>3480131198.6129999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 t="str">
            <v>7130401001</v>
          </cell>
          <cell r="CV55">
            <v>509106000</v>
          </cell>
          <cell r="CW55">
            <v>-4230000</v>
          </cell>
          <cell r="CX55">
            <v>509106000</v>
          </cell>
          <cell r="CY55">
            <v>513336000</v>
          </cell>
          <cell r="CZ55">
            <v>-4230000</v>
          </cell>
          <cell r="DA55">
            <v>1</v>
          </cell>
          <cell r="DB55">
            <v>1</v>
          </cell>
          <cell r="DC55">
            <v>1</v>
          </cell>
          <cell r="DD55">
            <v>2605924</v>
          </cell>
          <cell r="DE55">
            <v>6.2500819999999999</v>
          </cell>
          <cell r="DF55">
            <v>7.3573000000000004</v>
          </cell>
          <cell r="DH55" t="str">
            <v xml:space="preserve">AV </v>
          </cell>
          <cell r="DI55">
            <v>113.212</v>
          </cell>
          <cell r="DJ55" t="e">
            <v>#N/A</v>
          </cell>
          <cell r="DK55">
            <v>3396360000</v>
          </cell>
          <cell r="DL55" t="str">
            <v>TASA FIJA</v>
          </cell>
        </row>
        <row r="56">
          <cell r="A56">
            <v>2609379</v>
          </cell>
          <cell r="B56" t="str">
            <v xml:space="preserve">NEGOCIABLES    </v>
          </cell>
          <cell r="C56" t="str">
            <v>B</v>
          </cell>
          <cell r="D56" t="str">
            <v xml:space="preserve">FI SPOT              </v>
          </cell>
          <cell r="E56" t="str">
            <v>RTFIDBEN11</v>
          </cell>
          <cell r="F56" t="str">
            <v>BDI_RF-NEG_FBRT</v>
          </cell>
          <cell r="G56">
            <v>0</v>
          </cell>
          <cell r="H56">
            <v>4887852</v>
          </cell>
          <cell r="I56">
            <v>3387833</v>
          </cell>
          <cell r="J56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56" t="str">
            <v xml:space="preserve">899999090                             </v>
          </cell>
          <cell r="L56" t="str">
            <v xml:space="preserve">TES COP  11.25%  24/10/18          </v>
          </cell>
          <cell r="M56" t="str">
            <v xml:space="preserve">TFIT11241018   </v>
          </cell>
          <cell r="N56" t="str">
            <v xml:space="preserve">COL17CT02351   </v>
          </cell>
          <cell r="O56" t="str">
            <v>CREDICORP CAPITAL COLOMBIA SA</v>
          </cell>
          <cell r="P56" t="str">
            <v>860068182</v>
          </cell>
          <cell r="Q56" t="str">
            <v xml:space="preserve">NACION  </v>
          </cell>
          <cell r="R56" t="str">
            <v xml:space="preserve">                    </v>
          </cell>
          <cell r="S56">
            <v>39379</v>
          </cell>
          <cell r="T56">
            <v>43397</v>
          </cell>
          <cell r="U56">
            <v>500000000</v>
          </cell>
          <cell r="V56">
            <v>500000000</v>
          </cell>
          <cell r="W56" t="str">
            <v>11.25</v>
          </cell>
          <cell r="Y56" t="str">
            <v xml:space="preserve">COP TF nominal, Base 365, Cupon AV      </v>
          </cell>
          <cell r="Z56" t="str">
            <v>I</v>
          </cell>
          <cell r="AA56" t="str">
            <v>A?o Vencido</v>
          </cell>
          <cell r="AB56" t="str">
            <v>COP</v>
          </cell>
          <cell r="AC56" t="str">
            <v>COP</v>
          </cell>
          <cell r="AD56" t="str">
            <v>DCV</v>
          </cell>
          <cell r="AE56">
            <v>41472</v>
          </cell>
          <cell r="AF56">
            <v>41472</v>
          </cell>
          <cell r="AG56">
            <v>650818000</v>
          </cell>
          <cell r="AH56">
            <v>1</v>
          </cell>
          <cell r="AI56">
            <v>650818000</v>
          </cell>
          <cell r="AJ56">
            <v>130.1636</v>
          </cell>
          <cell r="AK56">
            <v>6.2200959999999998</v>
          </cell>
          <cell r="AL56">
            <v>6.2201000000000004</v>
          </cell>
          <cell r="AM56">
            <v>566765000</v>
          </cell>
          <cell r="AN56">
            <v>566765000</v>
          </cell>
          <cell r="AO56">
            <v>7.2912000000000008</v>
          </cell>
          <cell r="AP56">
            <v>580309578.31050003</v>
          </cell>
          <cell r="AQ56">
            <v>566060000</v>
          </cell>
          <cell r="AR56">
            <v>566060000</v>
          </cell>
          <cell r="AS56">
            <v>7.3573000000000004</v>
          </cell>
          <cell r="AT56">
            <v>580405429.05900002</v>
          </cell>
          <cell r="AU56">
            <v>6.2136781107000001</v>
          </cell>
          <cell r="AV56">
            <v>6.2136781107000001</v>
          </cell>
          <cell r="AW56">
            <v>95850.74849998951</v>
          </cell>
          <cell r="AX56">
            <v>113.212</v>
          </cell>
          <cell r="AY56">
            <v>0</v>
          </cell>
          <cell r="AZ56">
            <v>-14345429.059</v>
          </cell>
          <cell r="BA56" t="str">
            <v>Precio</v>
          </cell>
          <cell r="BB56" t="str">
            <v>COP CEC</v>
          </cell>
          <cell r="BC56">
            <v>0.1492</v>
          </cell>
          <cell r="BD56">
            <v>100</v>
          </cell>
          <cell r="BE56">
            <v>0</v>
          </cell>
          <cell r="BF56">
            <v>0</v>
          </cell>
          <cell r="BG56">
            <v>0</v>
          </cell>
          <cell r="BH56">
            <v>954</v>
          </cell>
          <cell r="BI56">
            <v>2.3348</v>
          </cell>
          <cell r="BJ56">
            <v>2.1748000000000003</v>
          </cell>
          <cell r="BK56" t="str">
            <v xml:space="preserve">CASALINA  </v>
          </cell>
          <cell r="BL56" t="str">
            <v>CARLOS SALINA</v>
          </cell>
          <cell r="BM56">
            <v>42443</v>
          </cell>
          <cell r="BO56" t="str">
            <v xml:space="preserve">                              </v>
          </cell>
          <cell r="BP56" t="str">
            <v>2</v>
          </cell>
          <cell r="BQ56" t="str">
            <v xml:space="preserve">          </v>
          </cell>
          <cell r="BR56">
            <v>7</v>
          </cell>
          <cell r="BS56" t="str">
            <v xml:space="preserve">LIN NL/365 RD6 </v>
          </cell>
          <cell r="BT56">
            <v>1</v>
          </cell>
          <cell r="BU56" t="str">
            <v xml:space="preserve">MTM </v>
          </cell>
          <cell r="BV56" t="str">
            <v>1304010001</v>
          </cell>
          <cell r="BW56" t="str">
            <v xml:space="preserve"> </v>
          </cell>
          <cell r="BX56">
            <v>21729500</v>
          </cell>
          <cell r="BY56">
            <v>519487880.63777101</v>
          </cell>
          <cell r="BZ56">
            <v>-705000</v>
          </cell>
          <cell r="CA56" t="str">
            <v xml:space="preserve">LIN NL/365 RD6 </v>
          </cell>
          <cell r="CB56" t="str">
            <v xml:space="preserve">TES COP                                                     </v>
          </cell>
          <cell r="CC56" t="str">
            <v>CO</v>
          </cell>
          <cell r="CD56" t="str">
            <v>Gravados ML</v>
          </cell>
          <cell r="CE56">
            <v>500000000</v>
          </cell>
          <cell r="CF56">
            <v>566765000</v>
          </cell>
          <cell r="CG56">
            <v>566765000</v>
          </cell>
          <cell r="CH56">
            <v>566060000</v>
          </cell>
          <cell r="CI56">
            <v>566060000</v>
          </cell>
          <cell r="CJ56">
            <v>580309578.31050003</v>
          </cell>
          <cell r="CK56">
            <v>580405429.05900002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 t="str">
            <v>7130401001</v>
          </cell>
          <cell r="CV56">
            <v>83992000</v>
          </cell>
          <cell r="CW56">
            <v>-705000</v>
          </cell>
          <cell r="CX56">
            <v>83992000</v>
          </cell>
          <cell r="CY56">
            <v>84697000</v>
          </cell>
          <cell r="CZ56">
            <v>-705000</v>
          </cell>
          <cell r="DA56">
            <v>1</v>
          </cell>
          <cell r="DB56">
            <v>1</v>
          </cell>
          <cell r="DC56">
            <v>1</v>
          </cell>
          <cell r="DD56">
            <v>2609379</v>
          </cell>
          <cell r="DE56">
            <v>6.2200959999999998</v>
          </cell>
          <cell r="DF56">
            <v>7.3573000000000004</v>
          </cell>
          <cell r="DH56" t="str">
            <v xml:space="preserve">AV </v>
          </cell>
          <cell r="DI56">
            <v>113.212</v>
          </cell>
          <cell r="DJ56" t="e">
            <v>#N/A</v>
          </cell>
          <cell r="DK56">
            <v>566060000</v>
          </cell>
          <cell r="DL56" t="str">
            <v>TASA FIJA</v>
          </cell>
        </row>
        <row r="57">
          <cell r="A57">
            <v>2616094</v>
          </cell>
          <cell r="B57" t="str">
            <v xml:space="preserve">NEGOCIABLES    </v>
          </cell>
          <cell r="C57" t="str">
            <v>B</v>
          </cell>
          <cell r="D57" t="str">
            <v xml:space="preserve">FI SPOT              </v>
          </cell>
          <cell r="E57" t="str">
            <v>RTFIDBEN11</v>
          </cell>
          <cell r="F57" t="str">
            <v>BDI_RF-NEG_FBRT</v>
          </cell>
          <cell r="G57">
            <v>0</v>
          </cell>
          <cell r="H57">
            <v>4887879</v>
          </cell>
          <cell r="I57">
            <v>3394660</v>
          </cell>
          <cell r="J57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57" t="str">
            <v xml:space="preserve">899999090                             </v>
          </cell>
          <cell r="L57" t="str">
            <v xml:space="preserve">TES COP  11.25%  24/10/18          </v>
          </cell>
          <cell r="M57" t="str">
            <v xml:space="preserve">TFIT11241018   </v>
          </cell>
          <cell r="N57" t="str">
            <v xml:space="preserve">COL17CT02351   </v>
          </cell>
          <cell r="O57" t="str">
            <v>ULTRASERFINCO S A</v>
          </cell>
          <cell r="P57" t="str">
            <v>800120184</v>
          </cell>
          <cell r="Q57" t="str">
            <v xml:space="preserve">NACION  </v>
          </cell>
          <cell r="R57" t="str">
            <v xml:space="preserve">                    </v>
          </cell>
          <cell r="S57">
            <v>39379</v>
          </cell>
          <cell r="T57">
            <v>43397</v>
          </cell>
          <cell r="U57">
            <v>2000000000</v>
          </cell>
          <cell r="V57">
            <v>2000000000</v>
          </cell>
          <cell r="W57" t="str">
            <v>11.25</v>
          </cell>
          <cell r="Y57" t="str">
            <v xml:space="preserve">COP TF nominal, Base 365, Cupon AV      </v>
          </cell>
          <cell r="Z57" t="str">
            <v>I</v>
          </cell>
          <cell r="AA57" t="str">
            <v>A?o Vencido</v>
          </cell>
          <cell r="AB57" t="str">
            <v>COP</v>
          </cell>
          <cell r="AC57" t="str">
            <v>COP</v>
          </cell>
          <cell r="AD57" t="str">
            <v>DCV</v>
          </cell>
          <cell r="AE57">
            <v>41474</v>
          </cell>
          <cell r="AF57">
            <v>41474</v>
          </cell>
          <cell r="AG57">
            <v>2600126000</v>
          </cell>
          <cell r="AH57">
            <v>1</v>
          </cell>
          <cell r="AI57">
            <v>2600126000</v>
          </cell>
          <cell r="AJ57">
            <v>130.00630000000001</v>
          </cell>
          <cell r="AK57">
            <v>6.2601429999999993</v>
          </cell>
          <cell r="AL57">
            <v>6.2601000000000004</v>
          </cell>
          <cell r="AM57">
            <v>2267060000</v>
          </cell>
          <cell r="AN57">
            <v>2267060000</v>
          </cell>
          <cell r="AO57">
            <v>7.2912000000000008</v>
          </cell>
          <cell r="AP57">
            <v>2319187586.0739999</v>
          </cell>
          <cell r="AQ57">
            <v>2264240000</v>
          </cell>
          <cell r="AR57">
            <v>2264240000</v>
          </cell>
          <cell r="AS57">
            <v>7.3573000000000004</v>
          </cell>
          <cell r="AT57">
            <v>2319573049.0359998</v>
          </cell>
          <cell r="AU57">
            <v>6.2537760104000002</v>
          </cell>
          <cell r="AV57">
            <v>6.2537760104000002</v>
          </cell>
          <cell r="AW57">
            <v>385462.96199989319</v>
          </cell>
          <cell r="AX57">
            <v>113.212</v>
          </cell>
          <cell r="AY57">
            <v>0</v>
          </cell>
          <cell r="AZ57">
            <v>-55333049.035999998</v>
          </cell>
          <cell r="BA57" t="str">
            <v>Precio</v>
          </cell>
          <cell r="BB57" t="str">
            <v>COP CEC</v>
          </cell>
          <cell r="BC57">
            <v>0.1492</v>
          </cell>
          <cell r="BD57">
            <v>100</v>
          </cell>
          <cell r="BE57">
            <v>0</v>
          </cell>
          <cell r="BF57">
            <v>0</v>
          </cell>
          <cell r="BG57">
            <v>0</v>
          </cell>
          <cell r="BH57">
            <v>954</v>
          </cell>
          <cell r="BI57">
            <v>2.3348</v>
          </cell>
          <cell r="BJ57">
            <v>2.1748000000000003</v>
          </cell>
          <cell r="BK57" t="str">
            <v xml:space="preserve">MVALDERR  </v>
          </cell>
          <cell r="BL57" t="str">
            <v>MARIA DEL PILAR VALDERRAMA GUERRERO</v>
          </cell>
          <cell r="BM57">
            <v>42443</v>
          </cell>
          <cell r="BO57" t="str">
            <v xml:space="preserve">                              </v>
          </cell>
          <cell r="BP57" t="str">
            <v>2</v>
          </cell>
          <cell r="BQ57" t="str">
            <v xml:space="preserve">          </v>
          </cell>
          <cell r="BR57">
            <v>6</v>
          </cell>
          <cell r="BS57" t="str">
            <v xml:space="preserve">LIN NL/365 RD6 </v>
          </cell>
          <cell r="BT57">
            <v>1</v>
          </cell>
          <cell r="BU57" t="str">
            <v xml:space="preserve">MTM </v>
          </cell>
          <cell r="BV57" t="str">
            <v>1304010001</v>
          </cell>
          <cell r="BW57" t="str">
            <v xml:space="preserve"> </v>
          </cell>
          <cell r="BX57">
            <v>86918000</v>
          </cell>
          <cell r="BY57">
            <v>2081956508.7934201</v>
          </cell>
          <cell r="BZ57">
            <v>-2820000</v>
          </cell>
          <cell r="CA57" t="str">
            <v xml:space="preserve">LIN NL/365 RD6 </v>
          </cell>
          <cell r="CB57" t="str">
            <v xml:space="preserve">TES COP                                                     </v>
          </cell>
          <cell r="CC57" t="str">
            <v>CO</v>
          </cell>
          <cell r="CD57" t="str">
            <v>Gravados ML</v>
          </cell>
          <cell r="CE57">
            <v>2000000000</v>
          </cell>
          <cell r="CF57">
            <v>2267060000</v>
          </cell>
          <cell r="CG57">
            <v>2267060000</v>
          </cell>
          <cell r="CH57">
            <v>2264240000</v>
          </cell>
          <cell r="CI57">
            <v>2264240000</v>
          </cell>
          <cell r="CJ57">
            <v>2319187586.0739999</v>
          </cell>
          <cell r="CK57">
            <v>2319573049.0359998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 t="str">
            <v>7130401001</v>
          </cell>
          <cell r="CV57">
            <v>339114000</v>
          </cell>
          <cell r="CW57">
            <v>-2820000</v>
          </cell>
          <cell r="CX57">
            <v>339114000</v>
          </cell>
          <cell r="CY57">
            <v>341934000</v>
          </cell>
          <cell r="CZ57">
            <v>-2820000</v>
          </cell>
          <cell r="DA57">
            <v>1</v>
          </cell>
          <cell r="DB57">
            <v>1</v>
          </cell>
          <cell r="DC57">
            <v>1</v>
          </cell>
          <cell r="DD57">
            <v>2616094</v>
          </cell>
          <cell r="DE57">
            <v>6.2601429999999993</v>
          </cell>
          <cell r="DF57">
            <v>7.3573000000000004</v>
          </cell>
          <cell r="DH57" t="str">
            <v xml:space="preserve">AV </v>
          </cell>
          <cell r="DI57">
            <v>113.212</v>
          </cell>
          <cell r="DJ57" t="e">
            <v>#N/A</v>
          </cell>
          <cell r="DK57">
            <v>2264240000</v>
          </cell>
          <cell r="DL57" t="str">
            <v>TASA FIJA</v>
          </cell>
        </row>
        <row r="58">
          <cell r="A58">
            <v>2624460</v>
          </cell>
          <cell r="B58" t="str">
            <v xml:space="preserve">               </v>
          </cell>
          <cell r="C58" t="str">
            <v>B</v>
          </cell>
          <cell r="D58" t="str">
            <v xml:space="preserve">MM CALL DEPOSIT      </v>
          </cell>
          <cell r="E58" t="str">
            <v>RTFIDBEN11</v>
          </cell>
          <cell r="F58" t="str">
            <v>BDR_LIQCTA_FBRT</v>
          </cell>
          <cell r="G58">
            <v>0</v>
          </cell>
          <cell r="H58">
            <v>2624460</v>
          </cell>
          <cell r="I58">
            <v>3403098</v>
          </cell>
          <cell r="J58" t="str">
            <v xml:space="preserve">CLEARSTREAM BANKING S A LUXEMBOURG LUXEMBOURG                                                       </v>
          </cell>
          <cell r="K58" t="str">
            <v xml:space="preserve">4001460598                       </v>
          </cell>
          <cell r="L58" t="str">
            <v xml:space="preserve">CUENTAS CLEAR STREAM               </v>
          </cell>
          <cell r="M58" t="str">
            <v xml:space="preserve">               </v>
          </cell>
          <cell r="N58" t="str">
            <v xml:space="preserve">               </v>
          </cell>
          <cell r="O58" t="str">
            <v>CLEARSTREAM BANKING S A LUXEMBOURG LUXEMBOURG</v>
          </cell>
          <cell r="P58" t="str">
            <v>4001460598</v>
          </cell>
          <cell r="W58" t="str">
            <v>0</v>
          </cell>
          <cell r="Z58" t="str">
            <v>I</v>
          </cell>
          <cell r="AA58" t="str">
            <v>Periodo Vencido</v>
          </cell>
          <cell r="AB58" t="str">
            <v>USD</v>
          </cell>
          <cell r="AE58">
            <v>41478</v>
          </cell>
          <cell r="AF58" t="str">
            <v>OPEN</v>
          </cell>
          <cell r="AG58">
            <v>0</v>
          </cell>
          <cell r="AH58">
            <v>1886.06</v>
          </cell>
          <cell r="AI58">
            <v>0</v>
          </cell>
          <cell r="AJ58">
            <v>0</v>
          </cell>
          <cell r="AK58">
            <v>0</v>
          </cell>
          <cell r="AM58">
            <v>71358.13</v>
          </cell>
          <cell r="AN58">
            <v>225785686.2956</v>
          </cell>
          <cell r="AO58">
            <v>0</v>
          </cell>
          <cell r="AQ58">
            <v>71358.13</v>
          </cell>
          <cell r="AR58">
            <v>226629852.97350001</v>
          </cell>
          <cell r="AS58">
            <v>0</v>
          </cell>
          <cell r="AX58">
            <v>0</v>
          </cell>
          <cell r="AY58">
            <v>844166.67790000001</v>
          </cell>
          <cell r="AZ58">
            <v>0</v>
          </cell>
          <cell r="BA58" t="str">
            <v>Interes Lineal</v>
          </cell>
          <cell r="BB58" t="str">
            <v>USD :Std</v>
          </cell>
          <cell r="BH58">
            <v>0</v>
          </cell>
          <cell r="BI58">
            <v>0</v>
          </cell>
          <cell r="BJ58">
            <v>0</v>
          </cell>
          <cell r="BK58" t="str">
            <v xml:space="preserve">CASALINA  </v>
          </cell>
          <cell r="BL58" t="str">
            <v>CARLOS SALINA</v>
          </cell>
          <cell r="BM58">
            <v>42443</v>
          </cell>
          <cell r="BO58" t="str">
            <v xml:space="preserve">16933                         </v>
          </cell>
          <cell r="BR58">
            <v>33</v>
          </cell>
          <cell r="BS58" t="str">
            <v xml:space="preserve">YLD ACT/365    </v>
          </cell>
          <cell r="BT58">
            <v>3175.95</v>
          </cell>
          <cell r="BV58" t="str">
            <v xml:space="preserve"> </v>
          </cell>
          <cell r="BW58" t="str">
            <v xml:space="preserve"> </v>
          </cell>
          <cell r="BX58">
            <v>0</v>
          </cell>
          <cell r="BZ58">
            <v>844166.67790000001</v>
          </cell>
          <cell r="CA58" t="str">
            <v xml:space="preserve">YLD ACT/365    </v>
          </cell>
          <cell r="CS58" t="str">
            <v>711142505023</v>
          </cell>
          <cell r="CW58">
            <v>844166.67790000001</v>
          </cell>
          <cell r="CY58">
            <v>0</v>
          </cell>
          <cell r="CZ58">
            <v>844166.67790000001</v>
          </cell>
          <cell r="DA58">
            <v>3175.95</v>
          </cell>
          <cell r="DB58">
            <v>3164.12</v>
          </cell>
          <cell r="DC58">
            <v>1880.87</v>
          </cell>
          <cell r="DD58">
            <v>2624460</v>
          </cell>
          <cell r="DE58">
            <v>0</v>
          </cell>
          <cell r="DF58">
            <v>0</v>
          </cell>
          <cell r="DH58" t="str">
            <v xml:space="preserve">PV </v>
          </cell>
          <cell r="DI58" t="e">
            <v>#DIV/0!</v>
          </cell>
          <cell r="DJ58">
            <v>0</v>
          </cell>
          <cell r="DK58">
            <v>226629852.97</v>
          </cell>
          <cell r="DL58" t="str">
            <v>TASA FIJA</v>
          </cell>
        </row>
        <row r="59">
          <cell r="A59">
            <v>2701037</v>
          </cell>
          <cell r="B59" t="str">
            <v xml:space="preserve">NEGOCIABLES    </v>
          </cell>
          <cell r="C59" t="str">
            <v>B</v>
          </cell>
          <cell r="D59" t="str">
            <v xml:space="preserve">FI SPOT              </v>
          </cell>
          <cell r="E59" t="str">
            <v>RTFIDBEN11</v>
          </cell>
          <cell r="F59" t="str">
            <v>BDD_RF-NEG_FBRT</v>
          </cell>
          <cell r="G59">
            <v>0</v>
          </cell>
          <cell r="H59">
            <v>4413213</v>
          </cell>
          <cell r="I59">
            <v>3480413</v>
          </cell>
          <cell r="J59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59" t="str">
            <v xml:space="preserve">899999090                             </v>
          </cell>
          <cell r="L59" t="str">
            <v xml:space="preserve">TES UVR  4.25%  17/5/17            </v>
          </cell>
          <cell r="M59" t="str">
            <v xml:space="preserve">TUVT08170517   </v>
          </cell>
          <cell r="N59" t="str">
            <v xml:space="preserve">COL17CT02104   </v>
          </cell>
          <cell r="O59" t="str">
            <v>CREDICORP CAPITAL COLOMBIA SA</v>
          </cell>
          <cell r="P59" t="str">
            <v>860068182</v>
          </cell>
          <cell r="Q59" t="str">
            <v xml:space="preserve">NACION  </v>
          </cell>
          <cell r="R59" t="str">
            <v xml:space="preserve">                    </v>
          </cell>
          <cell r="S59">
            <v>39950</v>
          </cell>
          <cell r="T59">
            <v>42872</v>
          </cell>
          <cell r="U59">
            <v>2500000</v>
          </cell>
          <cell r="V59">
            <v>2500000</v>
          </cell>
          <cell r="W59" t="str">
            <v>4.25</v>
          </cell>
          <cell r="Y59" t="str">
            <v xml:space="preserve">UVR TF nominal, Base 365, Cup?V      </v>
          </cell>
          <cell r="Z59" t="str">
            <v>I</v>
          </cell>
          <cell r="AA59" t="str">
            <v>A?o Vencido</v>
          </cell>
          <cell r="AB59" t="str">
            <v>COP</v>
          </cell>
          <cell r="AC59" t="str">
            <v>UVR</v>
          </cell>
          <cell r="AD59" t="str">
            <v>DCV</v>
          </cell>
          <cell r="AE59">
            <v>41509</v>
          </cell>
          <cell r="AF59">
            <v>41509</v>
          </cell>
          <cell r="AG59">
            <v>2605877.5090370597</v>
          </cell>
          <cell r="AH59">
            <v>207.78569909999999</v>
          </cell>
          <cell r="AI59">
            <v>541464079.98423195</v>
          </cell>
          <cell r="AJ59">
            <v>104.23509991</v>
          </cell>
          <cell r="AK59">
            <v>3.3501689999999997</v>
          </cell>
          <cell r="AL59">
            <v>3.3502000000000001</v>
          </cell>
          <cell r="AM59">
            <v>2663350</v>
          </cell>
          <cell r="AN59">
            <v>620866567.05065501</v>
          </cell>
          <cell r="AO59">
            <v>1.619</v>
          </cell>
          <cell r="AP59">
            <v>609060635.86547601</v>
          </cell>
          <cell r="AQ59">
            <v>2662450</v>
          </cell>
          <cell r="AR59">
            <v>620930997.056265</v>
          </cell>
          <cell r="AS59">
            <v>1.6531</v>
          </cell>
          <cell r="AT59">
            <v>609384722.11403799</v>
          </cell>
          <cell r="AU59">
            <v>3.3478741969999999</v>
          </cell>
          <cell r="AV59">
            <v>3.3478741969999999</v>
          </cell>
          <cell r="AW59">
            <v>324086.24856197834</v>
          </cell>
          <cell r="AX59">
            <v>24837.2398790999</v>
          </cell>
          <cell r="AY59">
            <v>0</v>
          </cell>
          <cell r="AZ59">
            <v>-606722272.11403799</v>
          </cell>
          <cell r="BA59" t="str">
            <v>Precio</v>
          </cell>
          <cell r="BB59" t="str">
            <v>COP UVR CEC</v>
          </cell>
          <cell r="BC59">
            <v>2.3E-3</v>
          </cell>
          <cell r="BD59">
            <v>100</v>
          </cell>
          <cell r="BE59">
            <v>0</v>
          </cell>
          <cell r="BF59">
            <v>0</v>
          </cell>
          <cell r="BG59">
            <v>0</v>
          </cell>
          <cell r="BH59">
            <v>429</v>
          </cell>
          <cell r="BI59">
            <v>1.1356000000000002</v>
          </cell>
          <cell r="BJ59">
            <v>1.1171</v>
          </cell>
          <cell r="BK59" t="str">
            <v xml:space="preserve">CASALINA  </v>
          </cell>
          <cell r="BL59" t="str">
            <v>CARLOS SALINA</v>
          </cell>
          <cell r="BM59">
            <v>42443</v>
          </cell>
          <cell r="BO59" t="str">
            <v xml:space="preserve">                              </v>
          </cell>
          <cell r="BP59" t="str">
            <v>33</v>
          </cell>
          <cell r="BQ59" t="str">
            <v xml:space="preserve">          </v>
          </cell>
          <cell r="BR59">
            <v>18</v>
          </cell>
          <cell r="BS59" t="str">
            <v xml:space="preserve">LIN NL/365 RD6 </v>
          </cell>
          <cell r="BT59">
            <v>1</v>
          </cell>
          <cell r="BU59" t="str">
            <v xml:space="preserve">MTM </v>
          </cell>
          <cell r="BV59" t="str">
            <v>1304011407</v>
          </cell>
          <cell r="BW59" t="str">
            <v xml:space="preserve"> </v>
          </cell>
          <cell r="BX59">
            <v>87620</v>
          </cell>
          <cell r="BY59">
            <v>69953812.697132006</v>
          </cell>
          <cell r="BZ59">
            <v>64430.00561</v>
          </cell>
          <cell r="CA59" t="str">
            <v xml:space="preserve">LIN NL/365 RD6 </v>
          </cell>
          <cell r="CB59" t="str">
            <v xml:space="preserve">TES UVR                                                     </v>
          </cell>
          <cell r="CC59" t="str">
            <v>CO</v>
          </cell>
          <cell r="CD59" t="str">
            <v>Gravados ML</v>
          </cell>
          <cell r="CE59">
            <v>2500000</v>
          </cell>
          <cell r="CF59">
            <v>2663350</v>
          </cell>
          <cell r="CG59">
            <v>620866567.05065501</v>
          </cell>
          <cell r="CH59">
            <v>2662450</v>
          </cell>
          <cell r="CI59">
            <v>620930997.056265</v>
          </cell>
          <cell r="CJ59">
            <v>609060635.86547601</v>
          </cell>
          <cell r="CK59">
            <v>609384722.11403799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 t="str">
            <v>7130401407</v>
          </cell>
          <cell r="CV59">
            <v>125407058.243265</v>
          </cell>
          <cell r="CW59">
            <v>64429.920693</v>
          </cell>
          <cell r="CX59">
            <v>125407058.243265</v>
          </cell>
          <cell r="CY59">
            <v>125342628.32257199</v>
          </cell>
          <cell r="CZ59">
            <v>64430.00561</v>
          </cell>
          <cell r="DA59">
            <v>233.2178997</v>
          </cell>
          <cell r="DB59">
            <v>233.11489929999999</v>
          </cell>
          <cell r="DC59">
            <v>1</v>
          </cell>
          <cell r="DD59">
            <v>2701037</v>
          </cell>
          <cell r="DE59">
            <v>3.3501689999999997</v>
          </cell>
          <cell r="DF59">
            <v>1.6531</v>
          </cell>
          <cell r="DH59" t="str">
            <v xml:space="preserve">AV </v>
          </cell>
          <cell r="DI59">
            <v>106.498</v>
          </cell>
          <cell r="DJ59">
            <v>0</v>
          </cell>
          <cell r="DK59">
            <v>620930997.05999994</v>
          </cell>
          <cell r="DL59" t="str">
            <v>UVR</v>
          </cell>
        </row>
        <row r="60">
          <cell r="A60">
            <v>2771194</v>
          </cell>
          <cell r="B60" t="str">
            <v xml:space="preserve">NEGOCIABLES    </v>
          </cell>
          <cell r="C60" t="str">
            <v>B</v>
          </cell>
          <cell r="D60" t="str">
            <v xml:space="preserve">FI SPOT              </v>
          </cell>
          <cell r="E60" t="str">
            <v>RTFIDBEN11</v>
          </cell>
          <cell r="F60" t="str">
            <v>BDD_RF-NEG_FBRT</v>
          </cell>
          <cell r="G60">
            <v>0</v>
          </cell>
          <cell r="H60">
            <v>4413215</v>
          </cell>
          <cell r="I60">
            <v>3551240</v>
          </cell>
          <cell r="J60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60" t="str">
            <v xml:space="preserve">899999090                             </v>
          </cell>
          <cell r="L60" t="str">
            <v xml:space="preserve">TES UVR  4.25%  17/5/17            </v>
          </cell>
          <cell r="M60" t="str">
            <v xml:space="preserve">TUVT08170517   </v>
          </cell>
          <cell r="N60" t="str">
            <v xml:space="preserve">COL17CT02104   </v>
          </cell>
          <cell r="O60" t="str">
            <v>CREDICORP CAPITAL COLOMBIA SA</v>
          </cell>
          <cell r="P60" t="str">
            <v>860068182</v>
          </cell>
          <cell r="Q60" t="str">
            <v xml:space="preserve">NACION  </v>
          </cell>
          <cell r="R60" t="str">
            <v xml:space="preserve">                    </v>
          </cell>
          <cell r="S60">
            <v>39950</v>
          </cell>
          <cell r="T60">
            <v>42872</v>
          </cell>
          <cell r="U60">
            <v>1500000</v>
          </cell>
          <cell r="V60">
            <v>1500000</v>
          </cell>
          <cell r="W60" t="str">
            <v>4.25</v>
          </cell>
          <cell r="Y60" t="str">
            <v xml:space="preserve">UVR TF nominal, Base 365, Cup?V      </v>
          </cell>
          <cell r="Z60" t="str">
            <v>I</v>
          </cell>
          <cell r="AA60" t="str">
            <v>A?o Vencido</v>
          </cell>
          <cell r="AB60" t="str">
            <v>COP</v>
          </cell>
          <cell r="AC60" t="str">
            <v>UVR</v>
          </cell>
          <cell r="AD60" t="str">
            <v>DCV</v>
          </cell>
          <cell r="AE60">
            <v>41535</v>
          </cell>
          <cell r="AF60">
            <v>41535</v>
          </cell>
          <cell r="AG60">
            <v>1566162.0016569099</v>
          </cell>
          <cell r="AH60">
            <v>207.86399979999999</v>
          </cell>
          <cell r="AI60">
            <v>325548697.99918002</v>
          </cell>
          <cell r="AJ60">
            <v>104.41080001</v>
          </cell>
          <cell r="AK60">
            <v>3.3701719999999997</v>
          </cell>
          <cell r="AL60">
            <v>3.3702000000000001</v>
          </cell>
          <cell r="AM60">
            <v>1598010</v>
          </cell>
          <cell r="AN60">
            <v>372519940.23039299</v>
          </cell>
          <cell r="AO60">
            <v>1.619</v>
          </cell>
          <cell r="AP60">
            <v>365355724.91653103</v>
          </cell>
          <cell r="AQ60">
            <v>1597470</v>
          </cell>
          <cell r="AR60">
            <v>372558598.23375899</v>
          </cell>
          <cell r="AS60">
            <v>1.6531</v>
          </cell>
          <cell r="AT60">
            <v>365550328.06927103</v>
          </cell>
          <cell r="AU60">
            <v>3.36792867</v>
          </cell>
          <cell r="AV60">
            <v>3.36792867</v>
          </cell>
          <cell r="AW60">
            <v>194603.15274000168</v>
          </cell>
          <cell r="AX60">
            <v>24837.2398790999</v>
          </cell>
          <cell r="AY60">
            <v>0</v>
          </cell>
          <cell r="AZ60">
            <v>-363952858.06927103</v>
          </cell>
          <cell r="BA60" t="str">
            <v>Precio</v>
          </cell>
          <cell r="BB60" t="str">
            <v>COP UVR CEC</v>
          </cell>
          <cell r="BC60">
            <v>2.3E-3</v>
          </cell>
          <cell r="BD60">
            <v>100</v>
          </cell>
          <cell r="BE60">
            <v>0</v>
          </cell>
          <cell r="BF60">
            <v>0</v>
          </cell>
          <cell r="BG60">
            <v>0</v>
          </cell>
          <cell r="BH60">
            <v>429</v>
          </cell>
          <cell r="BI60">
            <v>1.1356000000000002</v>
          </cell>
          <cell r="BJ60">
            <v>1.1171</v>
          </cell>
          <cell r="BK60" t="str">
            <v xml:space="preserve">CASALINA  </v>
          </cell>
          <cell r="BL60" t="str">
            <v>CARLOS SALINA</v>
          </cell>
          <cell r="BM60">
            <v>42443</v>
          </cell>
          <cell r="BO60" t="str">
            <v xml:space="preserve">                              </v>
          </cell>
          <cell r="BP60" t="str">
            <v>33</v>
          </cell>
          <cell r="BQ60" t="str">
            <v xml:space="preserve">          </v>
          </cell>
          <cell r="BR60">
            <v>18</v>
          </cell>
          <cell r="BS60" t="str">
            <v xml:space="preserve">LIN NL/365 RD6 </v>
          </cell>
          <cell r="BT60">
            <v>1</v>
          </cell>
          <cell r="BU60" t="str">
            <v xml:space="preserve">MTM </v>
          </cell>
          <cell r="BV60" t="str">
            <v>1304011407</v>
          </cell>
          <cell r="BW60" t="str">
            <v xml:space="preserve"> </v>
          </cell>
          <cell r="BX60">
            <v>52572</v>
          </cell>
          <cell r="BY60">
            <v>42052703.365080997</v>
          </cell>
          <cell r="BZ60">
            <v>38658.003365999997</v>
          </cell>
          <cell r="CA60" t="str">
            <v xml:space="preserve">LIN NL/365 RD6 </v>
          </cell>
          <cell r="CB60" t="str">
            <v xml:space="preserve">TES UVR                                                     </v>
          </cell>
          <cell r="CC60" t="str">
            <v>CO</v>
          </cell>
          <cell r="CD60" t="str">
            <v>Gravados ML</v>
          </cell>
          <cell r="CE60">
            <v>1500000</v>
          </cell>
          <cell r="CF60">
            <v>1598010</v>
          </cell>
          <cell r="CG60">
            <v>372519940.23039299</v>
          </cell>
          <cell r="CH60">
            <v>1597470</v>
          </cell>
          <cell r="CI60">
            <v>372558598.23375899</v>
          </cell>
          <cell r="CJ60">
            <v>365355724.91653097</v>
          </cell>
          <cell r="CK60">
            <v>365550328.06927103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 t="str">
            <v>7130401407</v>
          </cell>
          <cell r="CV60">
            <v>74573984.937317997</v>
          </cell>
          <cell r="CW60">
            <v>38657.952416</v>
          </cell>
          <cell r="CX60">
            <v>74573984.937317997</v>
          </cell>
          <cell r="CY60">
            <v>74535326.984901994</v>
          </cell>
          <cell r="CZ60">
            <v>38658.003365999997</v>
          </cell>
          <cell r="DA60">
            <v>233.2178997</v>
          </cell>
          <cell r="DB60">
            <v>233.11489929999999</v>
          </cell>
          <cell r="DC60">
            <v>1</v>
          </cell>
          <cell r="DD60">
            <v>2771194</v>
          </cell>
          <cell r="DE60">
            <v>3.3701719999999997</v>
          </cell>
          <cell r="DF60">
            <v>1.6531</v>
          </cell>
          <cell r="DH60" t="str">
            <v xml:space="preserve">AV </v>
          </cell>
          <cell r="DI60">
            <v>106.498</v>
          </cell>
          <cell r="DJ60">
            <v>0</v>
          </cell>
          <cell r="DK60">
            <v>372558598.23000002</v>
          </cell>
          <cell r="DL60" t="str">
            <v>UVR</v>
          </cell>
        </row>
        <row r="61">
          <cell r="A61">
            <v>2875718</v>
          </cell>
          <cell r="B61" t="str">
            <v xml:space="preserve">NEGOCIABLES    </v>
          </cell>
          <cell r="C61" t="str">
            <v>B</v>
          </cell>
          <cell r="D61" t="str">
            <v xml:space="preserve">FI SPOT              </v>
          </cell>
          <cell r="E61" t="str">
            <v>RTFIDBEN11</v>
          </cell>
          <cell r="F61" t="str">
            <v>BDI_RF-NEG_FBRT</v>
          </cell>
          <cell r="G61">
            <v>0</v>
          </cell>
          <cell r="H61">
            <v>4368135</v>
          </cell>
          <cell r="I61">
            <v>3656981</v>
          </cell>
          <cell r="J61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61" t="str">
            <v xml:space="preserve">899999090                             </v>
          </cell>
          <cell r="L61" t="str">
            <v xml:space="preserve">TES COP 7% 4/5/22                  </v>
          </cell>
          <cell r="M61" t="str">
            <v xml:space="preserve">TFIT10040522   </v>
          </cell>
          <cell r="N61" t="str">
            <v xml:space="preserve">COL17CT02864   </v>
          </cell>
          <cell r="O61" t="str">
            <v>BANCO COLPATRIA RED MULTIBANCA COLPATRIA S A COLPATRIA RED</v>
          </cell>
          <cell r="P61" t="str">
            <v>860034594</v>
          </cell>
          <cell r="Q61" t="str">
            <v xml:space="preserve">NACION  </v>
          </cell>
          <cell r="R61" t="str">
            <v xml:space="preserve">                    </v>
          </cell>
          <cell r="S61">
            <v>41033</v>
          </cell>
          <cell r="T61">
            <v>44685</v>
          </cell>
          <cell r="U61">
            <v>5000000000</v>
          </cell>
          <cell r="V61">
            <v>5000000000</v>
          </cell>
          <cell r="W61" t="str">
            <v>7</v>
          </cell>
          <cell r="Y61" t="str">
            <v xml:space="preserve">COP TF nominal, Base 365, Cupon AV      </v>
          </cell>
          <cell r="Z61" t="str">
            <v>I</v>
          </cell>
          <cell r="AA61" t="str">
            <v>A?o Vencido</v>
          </cell>
          <cell r="AB61" t="str">
            <v>COP</v>
          </cell>
          <cell r="AC61" t="str">
            <v>COP</v>
          </cell>
          <cell r="AD61" t="str">
            <v>DCV</v>
          </cell>
          <cell r="AE61">
            <v>41571</v>
          </cell>
          <cell r="AF61">
            <v>41571</v>
          </cell>
          <cell r="AG61">
            <v>5337940000</v>
          </cell>
          <cell r="AH61">
            <v>1</v>
          </cell>
          <cell r="AI61">
            <v>5337940000</v>
          </cell>
          <cell r="AJ61">
            <v>106.75880000000001</v>
          </cell>
          <cell r="AK61">
            <v>6.454142</v>
          </cell>
          <cell r="AL61">
            <v>6.4541000000000004</v>
          </cell>
          <cell r="AM61">
            <v>5062400000</v>
          </cell>
          <cell r="AN61">
            <v>5062400000</v>
          </cell>
          <cell r="AO61">
            <v>8.0028000000000006</v>
          </cell>
          <cell r="AP61">
            <v>5434174030.1149998</v>
          </cell>
          <cell r="AQ61">
            <v>5040150000</v>
          </cell>
          <cell r="AR61">
            <v>5040150000</v>
          </cell>
          <cell r="AS61">
            <v>8.1052999999999997</v>
          </cell>
          <cell r="AT61">
            <v>5435105002.1950102</v>
          </cell>
          <cell r="AU61">
            <v>6.4521850322000001</v>
          </cell>
          <cell r="AV61">
            <v>6.4521850322000001</v>
          </cell>
          <cell r="AW61">
            <v>930972.08001041412</v>
          </cell>
          <cell r="AX61">
            <v>100.80300000000001</v>
          </cell>
          <cell r="AY61">
            <v>0</v>
          </cell>
          <cell r="AZ61">
            <v>-394955002.19501001</v>
          </cell>
          <cell r="BA61" t="str">
            <v>Precio</v>
          </cell>
          <cell r="BB61" t="str">
            <v>COP CEC</v>
          </cell>
          <cell r="BC61">
            <v>3.4500000000000003E-2</v>
          </cell>
          <cell r="BD61">
            <v>100</v>
          </cell>
          <cell r="BE61">
            <v>0</v>
          </cell>
          <cell r="BF61">
            <v>0</v>
          </cell>
          <cell r="BG61">
            <v>0</v>
          </cell>
          <cell r="BH61">
            <v>2242</v>
          </cell>
          <cell r="BI61">
            <v>4.8646000000000003</v>
          </cell>
          <cell r="BJ61">
            <v>4.4998000000000005</v>
          </cell>
          <cell r="BK61" t="str">
            <v xml:space="preserve">CASALINA  </v>
          </cell>
          <cell r="BL61" t="str">
            <v>CARLOS SALINA</v>
          </cell>
          <cell r="BM61">
            <v>42443</v>
          </cell>
          <cell r="BO61" t="str">
            <v xml:space="preserve">                              </v>
          </cell>
          <cell r="BP61" t="str">
            <v>2</v>
          </cell>
          <cell r="BQ61" t="str">
            <v xml:space="preserve">          </v>
          </cell>
          <cell r="BR61">
            <v>6</v>
          </cell>
          <cell r="BS61" t="str">
            <v xml:space="preserve">LIN NL/365 RD6 </v>
          </cell>
          <cell r="BT61">
            <v>1</v>
          </cell>
          <cell r="BU61" t="str">
            <v xml:space="preserve">MTM </v>
          </cell>
          <cell r="BV61" t="str">
            <v>1304010001</v>
          </cell>
          <cell r="BW61" t="str">
            <v xml:space="preserve"> </v>
          </cell>
          <cell r="BX61">
            <v>301095000</v>
          </cell>
          <cell r="BY61">
            <v>5119670312.9621801</v>
          </cell>
          <cell r="BZ61">
            <v>-22250000</v>
          </cell>
          <cell r="CA61" t="str">
            <v xml:space="preserve">LIN NL/365 RD6 </v>
          </cell>
          <cell r="CB61" t="str">
            <v xml:space="preserve">TES COP                                                     </v>
          </cell>
          <cell r="CC61" t="str">
            <v>CO</v>
          </cell>
          <cell r="CD61" t="str">
            <v>Gravados ML</v>
          </cell>
          <cell r="CE61">
            <v>5000000000</v>
          </cell>
          <cell r="CF61">
            <v>5062400000</v>
          </cell>
          <cell r="CG61">
            <v>5062400000</v>
          </cell>
          <cell r="CH61">
            <v>5040150000</v>
          </cell>
          <cell r="CI61">
            <v>5040150000</v>
          </cell>
          <cell r="CJ61">
            <v>5434174030.1149998</v>
          </cell>
          <cell r="CK61">
            <v>5435105002.1950102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 t="str">
            <v>7130401001</v>
          </cell>
          <cell r="CV61">
            <v>402210000</v>
          </cell>
          <cell r="CW61">
            <v>-22250000</v>
          </cell>
          <cell r="CX61">
            <v>402210000</v>
          </cell>
          <cell r="CY61">
            <v>424460000</v>
          </cell>
          <cell r="CZ61">
            <v>-22250000</v>
          </cell>
          <cell r="DA61">
            <v>1</v>
          </cell>
          <cell r="DB61">
            <v>1</v>
          </cell>
          <cell r="DC61">
            <v>1</v>
          </cell>
          <cell r="DD61">
            <v>2875718</v>
          </cell>
          <cell r="DE61">
            <v>6.454142</v>
          </cell>
          <cell r="DF61">
            <v>8.1052999999999997</v>
          </cell>
          <cell r="DH61" t="str">
            <v xml:space="preserve">AV </v>
          </cell>
          <cell r="DI61">
            <v>100.803</v>
          </cell>
          <cell r="DJ61">
            <v>0.36261211973945817</v>
          </cell>
          <cell r="DK61">
            <v>5040150000</v>
          </cell>
          <cell r="DL61" t="str">
            <v>TASA FIJA</v>
          </cell>
        </row>
        <row r="62">
          <cell r="A62">
            <v>2875978</v>
          </cell>
          <cell r="B62" t="str">
            <v xml:space="preserve">NEGOCIABLES    </v>
          </cell>
          <cell r="C62" t="str">
            <v>B</v>
          </cell>
          <cell r="D62" t="str">
            <v xml:space="preserve">FI SPOT              </v>
          </cell>
          <cell r="E62" t="str">
            <v>RTFIDBEN11</v>
          </cell>
          <cell r="F62" t="str">
            <v>BDI_RF-NEG_FBRT</v>
          </cell>
          <cell r="G62">
            <v>0</v>
          </cell>
          <cell r="H62">
            <v>4368123</v>
          </cell>
          <cell r="I62">
            <v>3657245</v>
          </cell>
          <cell r="J62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62" t="str">
            <v xml:space="preserve">899999090                             </v>
          </cell>
          <cell r="L62" t="str">
            <v xml:space="preserve">TES COP 7% 4/5/22                  </v>
          </cell>
          <cell r="M62" t="str">
            <v xml:space="preserve">TFIT10040522   </v>
          </cell>
          <cell r="N62" t="str">
            <v xml:space="preserve">COL17CT02864   </v>
          </cell>
          <cell r="O62" t="str">
            <v>BANCO COLPATRIA RED MULTIBANCA COLPATRIA S A COLPATRIA RED</v>
          </cell>
          <cell r="P62" t="str">
            <v>860034594</v>
          </cell>
          <cell r="Q62" t="str">
            <v xml:space="preserve">NACION  </v>
          </cell>
          <cell r="R62" t="str">
            <v xml:space="preserve">                    </v>
          </cell>
          <cell r="S62">
            <v>41033</v>
          </cell>
          <cell r="T62">
            <v>44685</v>
          </cell>
          <cell r="U62">
            <v>1000000000</v>
          </cell>
          <cell r="V62">
            <v>1000000000</v>
          </cell>
          <cell r="W62" t="str">
            <v>7</v>
          </cell>
          <cell r="Y62" t="str">
            <v xml:space="preserve">COP TF nominal, Base 365, Cupon AV      </v>
          </cell>
          <cell r="Z62" t="str">
            <v>I</v>
          </cell>
          <cell r="AA62" t="str">
            <v>A?o Vencido</v>
          </cell>
          <cell r="AB62" t="str">
            <v>COP</v>
          </cell>
          <cell r="AC62" t="str">
            <v>COP</v>
          </cell>
          <cell r="AD62" t="str">
            <v>DCV</v>
          </cell>
          <cell r="AE62">
            <v>41571</v>
          </cell>
          <cell r="AF62">
            <v>41571</v>
          </cell>
          <cell r="AG62">
            <v>1067198000</v>
          </cell>
          <cell r="AH62">
            <v>1</v>
          </cell>
          <cell r="AI62">
            <v>1067198000</v>
          </cell>
          <cell r="AJ62">
            <v>106.71980000000001</v>
          </cell>
          <cell r="AK62">
            <v>6.4600919999999995</v>
          </cell>
          <cell r="AL62">
            <v>6.4601000000000006</v>
          </cell>
          <cell r="AM62">
            <v>1012480000</v>
          </cell>
          <cell r="AN62">
            <v>1012480000</v>
          </cell>
          <cell r="AO62">
            <v>8.0028000000000006</v>
          </cell>
          <cell r="AP62">
            <v>1086535262.54</v>
          </cell>
          <cell r="AQ62">
            <v>1008030000</v>
          </cell>
          <cell r="AR62">
            <v>1008030000</v>
          </cell>
          <cell r="AS62">
            <v>8.1052999999999997</v>
          </cell>
          <cell r="AT62">
            <v>1086721572.1329999</v>
          </cell>
          <cell r="AU62">
            <v>6.4581380515999998</v>
          </cell>
          <cell r="AV62">
            <v>6.4581380515999998</v>
          </cell>
          <cell r="AW62">
            <v>186309.59299993515</v>
          </cell>
          <cell r="AX62">
            <v>100.80300000000001</v>
          </cell>
          <cell r="AY62">
            <v>0</v>
          </cell>
          <cell r="AZ62">
            <v>-78691572.133000001</v>
          </cell>
          <cell r="BA62" t="str">
            <v>Precio</v>
          </cell>
          <cell r="BB62" t="str">
            <v>COP CEC</v>
          </cell>
          <cell r="BC62">
            <v>3.4500000000000003E-2</v>
          </cell>
          <cell r="BD62">
            <v>100</v>
          </cell>
          <cell r="BE62">
            <v>0</v>
          </cell>
          <cell r="BF62">
            <v>0</v>
          </cell>
          <cell r="BG62">
            <v>0</v>
          </cell>
          <cell r="BH62">
            <v>2242</v>
          </cell>
          <cell r="BI62">
            <v>4.8646000000000003</v>
          </cell>
          <cell r="BJ62">
            <v>4.4998000000000005</v>
          </cell>
          <cell r="BK62" t="str">
            <v xml:space="preserve">CASALINA  </v>
          </cell>
          <cell r="BL62" t="str">
            <v>CARLOS SALINA</v>
          </cell>
          <cell r="BM62">
            <v>42443</v>
          </cell>
          <cell r="BO62" t="str">
            <v xml:space="preserve">                              </v>
          </cell>
          <cell r="BP62" t="str">
            <v>2</v>
          </cell>
          <cell r="BQ62" t="str">
            <v xml:space="preserve">          </v>
          </cell>
          <cell r="BR62">
            <v>6</v>
          </cell>
          <cell r="BS62" t="str">
            <v xml:space="preserve">LIN NL/365 RD6 </v>
          </cell>
          <cell r="BT62">
            <v>1</v>
          </cell>
          <cell r="BU62" t="str">
            <v xml:space="preserve">MTM </v>
          </cell>
          <cell r="BV62" t="str">
            <v>1304010001</v>
          </cell>
          <cell r="BW62" t="str">
            <v xml:space="preserve"> </v>
          </cell>
          <cell r="BX62">
            <v>60219000</v>
          </cell>
          <cell r="BY62">
            <v>1023502569.94454</v>
          </cell>
          <cell r="BZ62">
            <v>-4450000</v>
          </cell>
          <cell r="CA62" t="str">
            <v xml:space="preserve">LIN NL/365 RD6 </v>
          </cell>
          <cell r="CB62" t="str">
            <v xml:space="preserve">TES COP                                                     </v>
          </cell>
          <cell r="CC62" t="str">
            <v>CO</v>
          </cell>
          <cell r="CD62" t="str">
            <v>Gravados ML</v>
          </cell>
          <cell r="CE62">
            <v>1000000000</v>
          </cell>
          <cell r="CF62">
            <v>1012480000</v>
          </cell>
          <cell r="CG62">
            <v>1012480000</v>
          </cell>
          <cell r="CH62">
            <v>1008030000</v>
          </cell>
          <cell r="CI62">
            <v>1008030000</v>
          </cell>
          <cell r="CJ62">
            <v>1086535262.54</v>
          </cell>
          <cell r="CK62">
            <v>1086721572.1329999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 t="str">
            <v>7130401001</v>
          </cell>
          <cell r="CV62">
            <v>80832000</v>
          </cell>
          <cell r="CW62">
            <v>-4450000</v>
          </cell>
          <cell r="CX62">
            <v>80832000</v>
          </cell>
          <cell r="CY62">
            <v>85282000</v>
          </cell>
          <cell r="CZ62">
            <v>-4450000</v>
          </cell>
          <cell r="DA62">
            <v>1</v>
          </cell>
          <cell r="DB62">
            <v>1</v>
          </cell>
          <cell r="DC62">
            <v>1</v>
          </cell>
          <cell r="DD62">
            <v>2875978</v>
          </cell>
          <cell r="DE62">
            <v>6.4600919999999995</v>
          </cell>
          <cell r="DF62">
            <v>8.1052999999999997</v>
          </cell>
          <cell r="DH62" t="str">
            <v xml:space="preserve">AV </v>
          </cell>
          <cell r="DI62">
            <v>100.803</v>
          </cell>
          <cell r="DJ62">
            <v>0.36261211973945817</v>
          </cell>
          <cell r="DK62">
            <v>1008030000</v>
          </cell>
          <cell r="DL62" t="str">
            <v>TASA FIJA</v>
          </cell>
        </row>
        <row r="63">
          <cell r="A63">
            <v>2972514</v>
          </cell>
          <cell r="B63" t="str">
            <v xml:space="preserve">NEGOCIABLES    </v>
          </cell>
          <cell r="C63" t="str">
            <v>B</v>
          </cell>
          <cell r="D63" t="str">
            <v xml:space="preserve">FI SPOT              </v>
          </cell>
          <cell r="E63" t="str">
            <v>RTFIDBEN11</v>
          </cell>
          <cell r="F63" t="str">
            <v>BDI_RF-NEG_FBRT</v>
          </cell>
          <cell r="G63">
            <v>0</v>
          </cell>
          <cell r="H63">
            <v>4887873</v>
          </cell>
          <cell r="I63">
            <v>3753911</v>
          </cell>
          <cell r="J63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63" t="str">
            <v xml:space="preserve">899999090                             </v>
          </cell>
          <cell r="L63" t="str">
            <v xml:space="preserve">TES COP  11.25%  24/10/18          </v>
          </cell>
          <cell r="M63" t="str">
            <v xml:space="preserve">TFIT11241018   </v>
          </cell>
          <cell r="N63" t="str">
            <v xml:space="preserve">COL17CT02351   </v>
          </cell>
          <cell r="O63" t="str">
            <v>CORREDORES DAVIVIENDA S A COMISIONISTA DE BOLSA</v>
          </cell>
          <cell r="P63" t="str">
            <v>860079174</v>
          </cell>
          <cell r="Q63" t="str">
            <v xml:space="preserve">NACION  </v>
          </cell>
          <cell r="R63" t="str">
            <v xml:space="preserve">                    </v>
          </cell>
          <cell r="S63">
            <v>39379</v>
          </cell>
          <cell r="T63">
            <v>43397</v>
          </cell>
          <cell r="U63">
            <v>2000000000</v>
          </cell>
          <cell r="V63">
            <v>2000000000</v>
          </cell>
          <cell r="W63" t="str">
            <v>11.25</v>
          </cell>
          <cell r="Y63" t="str">
            <v xml:space="preserve">COP TF nominal, Base 365, Cupon AV      </v>
          </cell>
          <cell r="Z63" t="str">
            <v>I</v>
          </cell>
          <cell r="AA63" t="str">
            <v>A?o Vencido</v>
          </cell>
          <cell r="AB63" t="str">
            <v>COP</v>
          </cell>
          <cell r="AC63" t="str">
            <v>COP</v>
          </cell>
          <cell r="AD63" t="str">
            <v>DCV</v>
          </cell>
          <cell r="AE63">
            <v>41606</v>
          </cell>
          <cell r="AF63">
            <v>41606</v>
          </cell>
          <cell r="AG63">
            <v>2437156000</v>
          </cell>
          <cell r="AH63">
            <v>1</v>
          </cell>
          <cell r="AI63">
            <v>2437156000</v>
          </cell>
          <cell r="AJ63">
            <v>121.85780000000001</v>
          </cell>
          <cell r="AK63">
            <v>6.2000579999999994</v>
          </cell>
          <cell r="AL63">
            <v>6.2000999999999999</v>
          </cell>
          <cell r="AM63">
            <v>2267060000</v>
          </cell>
          <cell r="AN63">
            <v>2267060000</v>
          </cell>
          <cell r="AO63">
            <v>7.2912000000000008</v>
          </cell>
          <cell r="AP63">
            <v>2322265448.474</v>
          </cell>
          <cell r="AQ63">
            <v>2264240000</v>
          </cell>
          <cell r="AR63">
            <v>2264240000</v>
          </cell>
          <cell r="AS63">
            <v>7.3573000000000004</v>
          </cell>
          <cell r="AT63">
            <v>2322647818.9640002</v>
          </cell>
          <cell r="AU63">
            <v>6.1936144524000003</v>
          </cell>
          <cell r="AV63">
            <v>6.1936144524000003</v>
          </cell>
          <cell r="AW63">
            <v>382370.49000024796</v>
          </cell>
          <cell r="AX63">
            <v>113.212</v>
          </cell>
          <cell r="AY63">
            <v>0</v>
          </cell>
          <cell r="AZ63">
            <v>-58407818.964000002</v>
          </cell>
          <cell r="BA63" t="str">
            <v>Precio</v>
          </cell>
          <cell r="BB63" t="str">
            <v>COP CEC</v>
          </cell>
          <cell r="BC63">
            <v>0.1492</v>
          </cell>
          <cell r="BD63">
            <v>100</v>
          </cell>
          <cell r="BE63">
            <v>0</v>
          </cell>
          <cell r="BF63">
            <v>0</v>
          </cell>
          <cell r="BG63">
            <v>0</v>
          </cell>
          <cell r="BH63">
            <v>954</v>
          </cell>
          <cell r="BI63">
            <v>2.3348</v>
          </cell>
          <cell r="BJ63">
            <v>2.1748000000000003</v>
          </cell>
          <cell r="BK63" t="str">
            <v xml:space="preserve">CASALINA  </v>
          </cell>
          <cell r="BL63" t="str">
            <v>CARLOS SALINA</v>
          </cell>
          <cell r="BM63">
            <v>42443</v>
          </cell>
          <cell r="BO63" t="str">
            <v xml:space="preserve">                              </v>
          </cell>
          <cell r="BP63" t="str">
            <v>2</v>
          </cell>
          <cell r="BQ63" t="str">
            <v xml:space="preserve">          </v>
          </cell>
          <cell r="BR63">
            <v>5</v>
          </cell>
          <cell r="BS63" t="str">
            <v xml:space="preserve">LIN NL/365 RD6 </v>
          </cell>
          <cell r="BT63">
            <v>1</v>
          </cell>
          <cell r="BU63" t="str">
            <v xml:space="preserve">MTM </v>
          </cell>
          <cell r="BV63" t="str">
            <v>1304010001</v>
          </cell>
          <cell r="BW63" t="str">
            <v xml:space="preserve"> </v>
          </cell>
          <cell r="BX63">
            <v>86918000</v>
          </cell>
          <cell r="BY63">
            <v>2046203651.62481</v>
          </cell>
          <cell r="BZ63">
            <v>-2820000</v>
          </cell>
          <cell r="CA63" t="str">
            <v xml:space="preserve">LIN NL/365 RD6 </v>
          </cell>
          <cell r="CB63" t="str">
            <v xml:space="preserve">TES COP                                                     </v>
          </cell>
          <cell r="CC63" t="str">
            <v>CO</v>
          </cell>
          <cell r="CD63" t="str">
            <v>Gravados ML</v>
          </cell>
          <cell r="CE63">
            <v>2000000000</v>
          </cell>
          <cell r="CF63">
            <v>2267060000</v>
          </cell>
          <cell r="CG63">
            <v>2267060000</v>
          </cell>
          <cell r="CH63">
            <v>2264240000</v>
          </cell>
          <cell r="CI63">
            <v>2264240000</v>
          </cell>
          <cell r="CJ63">
            <v>2322265448.474</v>
          </cell>
          <cell r="CK63">
            <v>2322647818.9640002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 t="str">
            <v>7130401001</v>
          </cell>
          <cell r="CV63">
            <v>277084000</v>
          </cell>
          <cell r="CW63">
            <v>-2820000</v>
          </cell>
          <cell r="CX63">
            <v>277084000</v>
          </cell>
          <cell r="CY63">
            <v>279904000</v>
          </cell>
          <cell r="CZ63">
            <v>-2820000</v>
          </cell>
          <cell r="DA63">
            <v>1</v>
          </cell>
          <cell r="DB63">
            <v>1</v>
          </cell>
          <cell r="DC63">
            <v>1</v>
          </cell>
          <cell r="DD63">
            <v>2972514</v>
          </cell>
          <cell r="DE63">
            <v>6.2000579999999994</v>
          </cell>
          <cell r="DF63">
            <v>7.3573000000000004</v>
          </cell>
          <cell r="DH63" t="str">
            <v xml:space="preserve">AV </v>
          </cell>
          <cell r="DI63">
            <v>113.212</v>
          </cell>
          <cell r="DJ63" t="e">
            <v>#N/A</v>
          </cell>
          <cell r="DK63">
            <v>2264240000</v>
          </cell>
          <cell r="DL63" t="str">
            <v>TASA FIJA</v>
          </cell>
        </row>
        <row r="64">
          <cell r="A64">
            <v>3136268</v>
          </cell>
          <cell r="B64" t="str">
            <v xml:space="preserve">NEGOCIABLES    </v>
          </cell>
          <cell r="C64" t="str">
            <v>B</v>
          </cell>
          <cell r="D64" t="str">
            <v xml:space="preserve">FI SPOT              </v>
          </cell>
          <cell r="E64" t="str">
            <v>RTFIDBEN11</v>
          </cell>
          <cell r="F64" t="str">
            <v>BDI_RF-NEG_FBRT</v>
          </cell>
          <cell r="G64">
            <v>0</v>
          </cell>
          <cell r="H64">
            <v>4694574</v>
          </cell>
          <cell r="I64">
            <v>3918674</v>
          </cell>
          <cell r="J64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64" t="str">
            <v xml:space="preserve">899999090                             </v>
          </cell>
          <cell r="L64" t="str">
            <v xml:space="preserve">TES COP 7.5%  26/8/26              </v>
          </cell>
          <cell r="M64" t="str">
            <v xml:space="preserve">TFIT15260826   </v>
          </cell>
          <cell r="N64" t="str">
            <v xml:space="preserve">COL17CT02625   </v>
          </cell>
          <cell r="O64" t="str">
            <v>BTG PACTUAL SA COMISIONISTA DE BOLSA</v>
          </cell>
          <cell r="P64" t="str">
            <v>890907157</v>
          </cell>
          <cell r="Q64" t="str">
            <v xml:space="preserve">NACION  </v>
          </cell>
          <cell r="R64" t="str">
            <v xml:space="preserve">                    </v>
          </cell>
          <cell r="S64">
            <v>40781</v>
          </cell>
          <cell r="T64">
            <v>46260</v>
          </cell>
          <cell r="U64">
            <v>2000000000</v>
          </cell>
          <cell r="V64">
            <v>2000000000</v>
          </cell>
          <cell r="W64" t="str">
            <v>7.5</v>
          </cell>
          <cell r="Y64" t="str">
            <v xml:space="preserve">COP TF nominal, Base 365, Cupon AV      </v>
          </cell>
          <cell r="Z64" t="str">
            <v>I</v>
          </cell>
          <cell r="AA64" t="str">
            <v>A?o Vencido</v>
          </cell>
          <cell r="AB64" t="str">
            <v>COP</v>
          </cell>
          <cell r="AC64" t="str">
            <v>COP</v>
          </cell>
          <cell r="AD64" t="str">
            <v>DCV</v>
          </cell>
          <cell r="AE64">
            <v>41674</v>
          </cell>
          <cell r="AF64">
            <v>41674</v>
          </cell>
          <cell r="AG64">
            <v>2018216000</v>
          </cell>
          <cell r="AH64">
            <v>1</v>
          </cell>
          <cell r="AI64">
            <v>2018216000</v>
          </cell>
          <cell r="AJ64">
            <v>100.91080000000001</v>
          </cell>
          <cell r="AK64">
            <v>7.8000279999999993</v>
          </cell>
          <cell r="AL64">
            <v>7.8</v>
          </cell>
          <cell r="AM64">
            <v>1958160000</v>
          </cell>
          <cell r="AN64">
            <v>1958160000</v>
          </cell>
          <cell r="AO64">
            <v>8.4002999999999997</v>
          </cell>
          <cell r="AP64">
            <v>2038509093.6240001</v>
          </cell>
          <cell r="AQ64">
            <v>1940000000</v>
          </cell>
          <cell r="AR64">
            <v>1940000000</v>
          </cell>
          <cell r="AS64">
            <v>8.5441000000000003</v>
          </cell>
          <cell r="AT64">
            <v>2038928619.444</v>
          </cell>
          <cell r="AU64">
            <v>7.8002064741999995</v>
          </cell>
          <cell r="AV64">
            <v>7.8002064741999995</v>
          </cell>
          <cell r="AW64">
            <v>419525.81999993324</v>
          </cell>
          <cell r="AX64">
            <v>97</v>
          </cell>
          <cell r="AY64">
            <v>0</v>
          </cell>
          <cell r="AZ64">
            <v>-98928619.444000006</v>
          </cell>
          <cell r="BA64" t="str">
            <v>Precio</v>
          </cell>
          <cell r="BB64" t="str">
            <v>COP CEC</v>
          </cell>
          <cell r="BC64">
            <v>-3.3100000000000004E-2</v>
          </cell>
          <cell r="BD64">
            <v>100</v>
          </cell>
          <cell r="BE64">
            <v>0</v>
          </cell>
          <cell r="BF64">
            <v>0</v>
          </cell>
          <cell r="BG64">
            <v>0</v>
          </cell>
          <cell r="BH64">
            <v>3817</v>
          </cell>
          <cell r="BI64">
            <v>7.1851000000000003</v>
          </cell>
          <cell r="BJ64">
            <v>6.6195000000000004</v>
          </cell>
          <cell r="BK64" t="str">
            <v xml:space="preserve">CASALINA  </v>
          </cell>
          <cell r="BL64" t="str">
            <v>CARLOS SALINA</v>
          </cell>
          <cell r="BM64">
            <v>42443</v>
          </cell>
          <cell r="BO64" t="str">
            <v xml:space="preserve">                              </v>
          </cell>
          <cell r="BP64" t="str">
            <v>2</v>
          </cell>
          <cell r="BQ64" t="str">
            <v xml:space="preserve">          </v>
          </cell>
          <cell r="BR64">
            <v>5</v>
          </cell>
          <cell r="BS64" t="str">
            <v xml:space="preserve">LIN NL/365 RD6 </v>
          </cell>
          <cell r="BT64">
            <v>1</v>
          </cell>
          <cell r="BU64" t="str">
            <v xml:space="preserve">MTM </v>
          </cell>
          <cell r="BV64" t="str">
            <v>1304010001</v>
          </cell>
          <cell r="BW64" t="str">
            <v xml:space="preserve"> </v>
          </cell>
          <cell r="BX64">
            <v>82192000</v>
          </cell>
          <cell r="BY64">
            <v>2042723877.73594</v>
          </cell>
          <cell r="BZ64">
            <v>-18160000</v>
          </cell>
          <cell r="CA64" t="str">
            <v xml:space="preserve">LIN NL/365 RD6 </v>
          </cell>
          <cell r="CB64" t="str">
            <v xml:space="preserve">TES COP                                                     </v>
          </cell>
          <cell r="CC64" t="str">
            <v>CO</v>
          </cell>
          <cell r="CD64" t="str">
            <v>Gravados ML</v>
          </cell>
          <cell r="CE64">
            <v>2000000000</v>
          </cell>
          <cell r="CF64">
            <v>1958160000</v>
          </cell>
          <cell r="CG64">
            <v>1958160000</v>
          </cell>
          <cell r="CH64">
            <v>1940000000</v>
          </cell>
          <cell r="CI64">
            <v>1940000000</v>
          </cell>
          <cell r="CJ64">
            <v>2038509093.6239998</v>
          </cell>
          <cell r="CK64">
            <v>2038928619.444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 t="str">
            <v>7130401001</v>
          </cell>
          <cell r="CV64">
            <v>221784000</v>
          </cell>
          <cell r="CW64">
            <v>-18160000</v>
          </cell>
          <cell r="CX64">
            <v>221784000</v>
          </cell>
          <cell r="CY64">
            <v>239944000</v>
          </cell>
          <cell r="CZ64">
            <v>-18160000</v>
          </cell>
          <cell r="DA64">
            <v>1</v>
          </cell>
          <cell r="DB64">
            <v>1</v>
          </cell>
          <cell r="DC64">
            <v>1</v>
          </cell>
          <cell r="DD64">
            <v>3136268</v>
          </cell>
          <cell r="DE64">
            <v>7.8000279999999993</v>
          </cell>
          <cell r="DF64">
            <v>8.5441000000000003</v>
          </cell>
          <cell r="DH64" t="str">
            <v xml:space="preserve">AV </v>
          </cell>
          <cell r="DI64">
            <v>97</v>
          </cell>
          <cell r="DJ64" t="e">
            <v>#N/A</v>
          </cell>
          <cell r="DK64">
            <v>1940000000</v>
          </cell>
          <cell r="DL64" t="str">
            <v>TASA FIJA</v>
          </cell>
        </row>
        <row r="65">
          <cell r="A65">
            <v>3226961</v>
          </cell>
          <cell r="B65" t="str">
            <v xml:space="preserve">NEGOCIABLES    </v>
          </cell>
          <cell r="C65" t="str">
            <v>B</v>
          </cell>
          <cell r="D65" t="str">
            <v xml:space="preserve">FI SPOT              </v>
          </cell>
          <cell r="E65" t="str">
            <v>RTFIDBEN11</v>
          </cell>
          <cell r="F65" t="str">
            <v>BDI_RF-NEG_FBRT</v>
          </cell>
          <cell r="G65">
            <v>0</v>
          </cell>
          <cell r="H65">
            <v>4694496</v>
          </cell>
          <cell r="I65">
            <v>4009988</v>
          </cell>
          <cell r="J65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65" t="str">
            <v xml:space="preserve">899999090                             </v>
          </cell>
          <cell r="L65" t="str">
            <v xml:space="preserve">TES COP 7.5%  26/8/26              </v>
          </cell>
          <cell r="M65" t="str">
            <v xml:space="preserve">TFIT15260826   </v>
          </cell>
          <cell r="N65" t="str">
            <v xml:space="preserve">COL17CT02625   </v>
          </cell>
          <cell r="O65" t="str">
            <v>BTG PACTUAL SA COMISIONISTA DE BOLSA</v>
          </cell>
          <cell r="P65" t="str">
            <v>890907157</v>
          </cell>
          <cell r="Q65" t="str">
            <v xml:space="preserve">NACION  </v>
          </cell>
          <cell r="R65" t="str">
            <v xml:space="preserve">                    </v>
          </cell>
          <cell r="S65">
            <v>40781</v>
          </cell>
          <cell r="T65">
            <v>46260</v>
          </cell>
          <cell r="U65">
            <v>1000000000</v>
          </cell>
          <cell r="V65">
            <v>1000000000</v>
          </cell>
          <cell r="W65" t="str">
            <v>7.5</v>
          </cell>
          <cell r="Y65" t="str">
            <v xml:space="preserve">COP TF nominal, Base 365, Cupon AV      </v>
          </cell>
          <cell r="Z65" t="str">
            <v>I</v>
          </cell>
          <cell r="AA65" t="str">
            <v>A?o Vencido</v>
          </cell>
          <cell r="AB65" t="str">
            <v>COP</v>
          </cell>
          <cell r="AC65" t="str">
            <v>COP</v>
          </cell>
          <cell r="AD65" t="str">
            <v>DCV</v>
          </cell>
          <cell r="AE65">
            <v>41705</v>
          </cell>
          <cell r="AF65">
            <v>41705</v>
          </cell>
          <cell r="AG65">
            <v>1019408000</v>
          </cell>
          <cell r="AH65">
            <v>1</v>
          </cell>
          <cell r="AI65">
            <v>1019408000</v>
          </cell>
          <cell r="AJ65">
            <v>101.94080000000001</v>
          </cell>
          <cell r="AK65">
            <v>7.7501259999999998</v>
          </cell>
          <cell r="AL65">
            <v>7.7501000000000007</v>
          </cell>
          <cell r="AM65">
            <v>979080000</v>
          </cell>
          <cell r="AN65">
            <v>979080000</v>
          </cell>
          <cell r="AO65">
            <v>8.4002999999999997</v>
          </cell>
          <cell r="AP65">
            <v>1022699307.868</v>
          </cell>
          <cell r="AQ65">
            <v>970000000</v>
          </cell>
          <cell r="AR65">
            <v>970000000</v>
          </cell>
          <cell r="AS65">
            <v>8.5441000000000003</v>
          </cell>
          <cell r="AT65">
            <v>1022908481.67</v>
          </cell>
          <cell r="AU65">
            <v>7.7502877601</v>
          </cell>
          <cell r="AV65">
            <v>7.7502877601</v>
          </cell>
          <cell r="AW65">
            <v>209173.80199992657</v>
          </cell>
          <cell r="AX65">
            <v>97</v>
          </cell>
          <cell r="AY65">
            <v>0</v>
          </cell>
          <cell r="AZ65">
            <v>-52908481.670000002</v>
          </cell>
          <cell r="BA65" t="str">
            <v>Precio</v>
          </cell>
          <cell r="BB65" t="str">
            <v>COP CEC</v>
          </cell>
          <cell r="BC65">
            <v>-3.3100000000000004E-2</v>
          </cell>
          <cell r="BD65">
            <v>100</v>
          </cell>
          <cell r="BE65">
            <v>0</v>
          </cell>
          <cell r="BF65">
            <v>0</v>
          </cell>
          <cell r="BG65">
            <v>0</v>
          </cell>
          <cell r="BH65">
            <v>3817</v>
          </cell>
          <cell r="BI65">
            <v>7.1851000000000003</v>
          </cell>
          <cell r="BJ65">
            <v>6.6195000000000004</v>
          </cell>
          <cell r="BK65" t="str">
            <v xml:space="preserve">CASALINA  </v>
          </cell>
          <cell r="BL65" t="str">
            <v>CARLOS SALINA</v>
          </cell>
          <cell r="BM65">
            <v>42443</v>
          </cell>
          <cell r="BO65" t="str">
            <v xml:space="preserve">                              </v>
          </cell>
          <cell r="BP65" t="str">
            <v>2</v>
          </cell>
          <cell r="BQ65" t="str">
            <v xml:space="preserve">          </v>
          </cell>
          <cell r="BR65">
            <v>5</v>
          </cell>
          <cell r="BS65" t="str">
            <v xml:space="preserve">LIN NL/365 RD6 </v>
          </cell>
          <cell r="BT65">
            <v>1</v>
          </cell>
          <cell r="BU65" t="str">
            <v xml:space="preserve">MTM </v>
          </cell>
          <cell r="BV65" t="str">
            <v>1304010001</v>
          </cell>
          <cell r="BW65" t="str">
            <v xml:space="preserve"> </v>
          </cell>
          <cell r="BX65">
            <v>41096000</v>
          </cell>
          <cell r="BY65">
            <v>1013091728.2908499</v>
          </cell>
          <cell r="BZ65">
            <v>-9080000</v>
          </cell>
          <cell r="CA65" t="str">
            <v xml:space="preserve">LIN NL/365 RD6 </v>
          </cell>
          <cell r="CB65" t="str">
            <v xml:space="preserve">TES COP                                                     </v>
          </cell>
          <cell r="CC65" t="str">
            <v>CO</v>
          </cell>
          <cell r="CD65" t="str">
            <v>Gravados ML</v>
          </cell>
          <cell r="CE65">
            <v>1000000000</v>
          </cell>
          <cell r="CF65">
            <v>979080000</v>
          </cell>
          <cell r="CG65">
            <v>979080000</v>
          </cell>
          <cell r="CH65">
            <v>970000000</v>
          </cell>
          <cell r="CI65">
            <v>970000000</v>
          </cell>
          <cell r="CJ65">
            <v>1022699307.868</v>
          </cell>
          <cell r="CK65">
            <v>1022908481.67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 t="str">
            <v>7130401001</v>
          </cell>
          <cell r="CV65">
            <v>100592000</v>
          </cell>
          <cell r="CW65">
            <v>-9080000</v>
          </cell>
          <cell r="CX65">
            <v>100592000</v>
          </cell>
          <cell r="CY65">
            <v>109672000</v>
          </cell>
          <cell r="CZ65">
            <v>-9080000</v>
          </cell>
          <cell r="DA65">
            <v>1</v>
          </cell>
          <cell r="DB65">
            <v>1</v>
          </cell>
          <cell r="DC65">
            <v>1</v>
          </cell>
          <cell r="DD65">
            <v>3226961</v>
          </cell>
          <cell r="DE65">
            <v>7.7501259999999998</v>
          </cell>
          <cell r="DF65">
            <v>8.5441000000000003</v>
          </cell>
          <cell r="DH65" t="str">
            <v xml:space="preserve">AV </v>
          </cell>
          <cell r="DI65">
            <v>97</v>
          </cell>
          <cell r="DJ65" t="e">
            <v>#N/A</v>
          </cell>
          <cell r="DK65">
            <v>970000000</v>
          </cell>
          <cell r="DL65" t="str">
            <v>TASA FIJA</v>
          </cell>
        </row>
        <row r="66">
          <cell r="A66">
            <v>3250263</v>
          </cell>
          <cell r="B66" t="str">
            <v xml:space="preserve">NEGOCIABLES    </v>
          </cell>
          <cell r="C66" t="str">
            <v>B</v>
          </cell>
          <cell r="D66" t="str">
            <v xml:space="preserve">FI SPOT              </v>
          </cell>
          <cell r="E66" t="str">
            <v>RTFIDBEN11</v>
          </cell>
          <cell r="F66" t="str">
            <v>BDI_RF-NEG_FBRT</v>
          </cell>
          <cell r="G66">
            <v>0</v>
          </cell>
          <cell r="H66">
            <v>4694520</v>
          </cell>
          <cell r="I66">
            <v>4033425</v>
          </cell>
          <cell r="J66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66" t="str">
            <v xml:space="preserve">899999090                             </v>
          </cell>
          <cell r="L66" t="str">
            <v xml:space="preserve">TES COP 7.5%  26/8/26              </v>
          </cell>
          <cell r="M66" t="str">
            <v xml:space="preserve">TFIT15260826   </v>
          </cell>
          <cell r="N66" t="str">
            <v xml:space="preserve">COL17CT02625   </v>
          </cell>
          <cell r="O66" t="str">
            <v>CREDICORP CAPITAL COLOMBIA SA</v>
          </cell>
          <cell r="P66" t="str">
            <v>860068182</v>
          </cell>
          <cell r="Q66" t="str">
            <v xml:space="preserve">NACION  </v>
          </cell>
          <cell r="R66" t="str">
            <v xml:space="preserve">                    </v>
          </cell>
          <cell r="S66">
            <v>40781</v>
          </cell>
          <cell r="T66">
            <v>46260</v>
          </cell>
          <cell r="U66">
            <v>10000000000</v>
          </cell>
          <cell r="V66">
            <v>10000000000</v>
          </cell>
          <cell r="W66" t="str">
            <v>7.5</v>
          </cell>
          <cell r="Y66" t="str">
            <v xml:space="preserve">COP TF nominal, Base 365, Cupon AV      </v>
          </cell>
          <cell r="Z66" t="str">
            <v>I</v>
          </cell>
          <cell r="AA66" t="str">
            <v>A?o Vencido</v>
          </cell>
          <cell r="AB66" t="str">
            <v>COP</v>
          </cell>
          <cell r="AC66" t="str">
            <v>COP</v>
          </cell>
          <cell r="AD66" t="str">
            <v>DCV</v>
          </cell>
          <cell r="AE66">
            <v>41716</v>
          </cell>
          <cell r="AF66">
            <v>41716</v>
          </cell>
          <cell r="AG66">
            <v>10191680000</v>
          </cell>
          <cell r="AH66">
            <v>1</v>
          </cell>
          <cell r="AI66">
            <v>10191680000</v>
          </cell>
          <cell r="AJ66">
            <v>101.91680000000001</v>
          </cell>
          <cell r="AK66">
            <v>7.7830769999999996</v>
          </cell>
          <cell r="AL66">
            <v>7.7831000000000001</v>
          </cell>
          <cell r="AM66">
            <v>9790800000</v>
          </cell>
          <cell r="AN66">
            <v>9790800000</v>
          </cell>
          <cell r="AO66">
            <v>8.4002999999999997</v>
          </cell>
          <cell r="AP66">
            <v>10204228401.379999</v>
          </cell>
          <cell r="AQ66">
            <v>9700000000</v>
          </cell>
          <cell r="AR66">
            <v>9700000000</v>
          </cell>
          <cell r="AS66">
            <v>8.5441000000000003</v>
          </cell>
          <cell r="AT66">
            <v>10206324036.18</v>
          </cell>
          <cell r="AU66">
            <v>7.7832502297000001</v>
          </cell>
          <cell r="AV66">
            <v>7.7832502297000001</v>
          </cell>
          <cell r="AW66">
            <v>2095634.8000011444</v>
          </cell>
          <cell r="AX66">
            <v>97</v>
          </cell>
          <cell r="AY66">
            <v>0</v>
          </cell>
          <cell r="AZ66">
            <v>-506324036.18000001</v>
          </cell>
          <cell r="BA66" t="str">
            <v>Precio</v>
          </cell>
          <cell r="BB66" t="str">
            <v>COP CEC</v>
          </cell>
          <cell r="BC66">
            <v>-3.3100000000000004E-2</v>
          </cell>
          <cell r="BD66">
            <v>100</v>
          </cell>
          <cell r="BE66">
            <v>0</v>
          </cell>
          <cell r="BF66">
            <v>0</v>
          </cell>
          <cell r="BG66">
            <v>0</v>
          </cell>
          <cell r="BH66">
            <v>3817</v>
          </cell>
          <cell r="BI66">
            <v>7.1851000000000003</v>
          </cell>
          <cell r="BJ66">
            <v>6.6195000000000004</v>
          </cell>
          <cell r="BK66" t="str">
            <v xml:space="preserve">CASALINA  </v>
          </cell>
          <cell r="BL66" t="str">
            <v>CARLOS SALINA</v>
          </cell>
          <cell r="BM66">
            <v>42443</v>
          </cell>
          <cell r="BO66" t="str">
            <v xml:space="preserve">                              </v>
          </cell>
          <cell r="BP66" t="str">
            <v>2</v>
          </cell>
          <cell r="BQ66" t="str">
            <v xml:space="preserve">          </v>
          </cell>
          <cell r="BR66">
            <v>5</v>
          </cell>
          <cell r="BS66" t="str">
            <v xml:space="preserve">LIN NL/365 RD6 </v>
          </cell>
          <cell r="BT66">
            <v>1</v>
          </cell>
          <cell r="BU66" t="str">
            <v xml:space="preserve">MTM </v>
          </cell>
          <cell r="BV66" t="str">
            <v>1304010001</v>
          </cell>
          <cell r="BW66" t="str">
            <v xml:space="preserve"> </v>
          </cell>
          <cell r="BX66">
            <v>410960000</v>
          </cell>
          <cell r="BY66">
            <v>10143964935.6077</v>
          </cell>
          <cell r="BZ66">
            <v>-90800000</v>
          </cell>
          <cell r="CA66" t="str">
            <v xml:space="preserve">LIN NL/365 RD6 </v>
          </cell>
          <cell r="CB66" t="str">
            <v xml:space="preserve">TES COP                                                     </v>
          </cell>
          <cell r="CC66" t="str">
            <v>CO</v>
          </cell>
          <cell r="CD66" t="str">
            <v>Gravados ML</v>
          </cell>
          <cell r="CE66">
            <v>10000000000</v>
          </cell>
          <cell r="CF66">
            <v>9790800000</v>
          </cell>
          <cell r="CG66">
            <v>9790800000</v>
          </cell>
          <cell r="CH66">
            <v>9700000000</v>
          </cell>
          <cell r="CI66">
            <v>9700000000</v>
          </cell>
          <cell r="CJ66">
            <v>10204228401.379999</v>
          </cell>
          <cell r="CK66">
            <v>10206324036.18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 t="str">
            <v>7130401001</v>
          </cell>
          <cell r="CV66">
            <v>1008320000</v>
          </cell>
          <cell r="CW66">
            <v>-90800000</v>
          </cell>
          <cell r="CX66">
            <v>1008320000</v>
          </cell>
          <cell r="CY66">
            <v>1099120000</v>
          </cell>
          <cell r="CZ66">
            <v>-90800000</v>
          </cell>
          <cell r="DA66">
            <v>1</v>
          </cell>
          <cell r="DB66">
            <v>1</v>
          </cell>
          <cell r="DC66">
            <v>1</v>
          </cell>
          <cell r="DD66">
            <v>3250263</v>
          </cell>
          <cell r="DE66">
            <v>7.7830769999999996</v>
          </cell>
          <cell r="DF66">
            <v>8.5441000000000003</v>
          </cell>
          <cell r="DH66" t="str">
            <v xml:space="preserve">AV </v>
          </cell>
          <cell r="DI66">
            <v>97</v>
          </cell>
          <cell r="DJ66" t="e">
            <v>#N/A</v>
          </cell>
          <cell r="DK66">
            <v>9700000000</v>
          </cell>
          <cell r="DL66" t="str">
            <v>TASA FIJA</v>
          </cell>
        </row>
        <row r="67">
          <cell r="A67">
            <v>3250488</v>
          </cell>
          <cell r="B67" t="str">
            <v xml:space="preserve">NEGOCIABLES    </v>
          </cell>
          <cell r="C67" t="str">
            <v>B</v>
          </cell>
          <cell r="D67" t="str">
            <v xml:space="preserve">FI SPOT              </v>
          </cell>
          <cell r="E67" t="str">
            <v>RTFIDBEN11</v>
          </cell>
          <cell r="F67" t="str">
            <v>BDI_RF-NEG_FBRT</v>
          </cell>
          <cell r="G67">
            <v>0</v>
          </cell>
          <cell r="H67">
            <v>4694473</v>
          </cell>
          <cell r="I67">
            <v>4033626</v>
          </cell>
          <cell r="J67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67" t="str">
            <v xml:space="preserve">899999090                             </v>
          </cell>
          <cell r="L67" t="str">
            <v xml:space="preserve">TES COP 7.5%  26/8/26              </v>
          </cell>
          <cell r="M67" t="str">
            <v xml:space="preserve">TFIT15260826   </v>
          </cell>
          <cell r="N67" t="str">
            <v xml:space="preserve">COL17CT02625   </v>
          </cell>
          <cell r="O67" t="str">
            <v>CORREDORES DAVIVIENDA S A COMISIONISTA DE BOLSA</v>
          </cell>
          <cell r="P67" t="str">
            <v>860079174</v>
          </cell>
          <cell r="Q67" t="str">
            <v xml:space="preserve">NACION  </v>
          </cell>
          <cell r="R67" t="str">
            <v xml:space="preserve">                    </v>
          </cell>
          <cell r="S67">
            <v>40781</v>
          </cell>
          <cell r="T67">
            <v>46260</v>
          </cell>
          <cell r="U67">
            <v>3000000000</v>
          </cell>
          <cell r="V67">
            <v>3000000000</v>
          </cell>
          <cell r="W67" t="str">
            <v>7.5</v>
          </cell>
          <cell r="Y67" t="str">
            <v xml:space="preserve">COP TF nominal, Base 365, Cupon AV      </v>
          </cell>
          <cell r="Z67" t="str">
            <v>I</v>
          </cell>
          <cell r="AA67" t="str">
            <v>A?o Vencido</v>
          </cell>
          <cell r="AB67" t="str">
            <v>COP</v>
          </cell>
          <cell r="AC67" t="str">
            <v>COP</v>
          </cell>
          <cell r="AD67" t="str">
            <v>DCV</v>
          </cell>
          <cell r="AE67">
            <v>41716</v>
          </cell>
          <cell r="AF67">
            <v>41716</v>
          </cell>
          <cell r="AG67">
            <v>3057054000</v>
          </cell>
          <cell r="AH67">
            <v>1</v>
          </cell>
          <cell r="AI67">
            <v>3057054000</v>
          </cell>
          <cell r="AJ67">
            <v>101.90180000000001</v>
          </cell>
          <cell r="AK67">
            <v>7.7850299999999999</v>
          </cell>
          <cell r="AL67">
            <v>7.7850000000000001</v>
          </cell>
          <cell r="AM67">
            <v>2937240000</v>
          </cell>
          <cell r="AN67">
            <v>2937240000</v>
          </cell>
          <cell r="AO67">
            <v>8.4002999999999997</v>
          </cell>
          <cell r="AP67">
            <v>3060864448.3200002</v>
          </cell>
          <cell r="AQ67">
            <v>2910000000</v>
          </cell>
          <cell r="AR67">
            <v>2910000000</v>
          </cell>
          <cell r="AS67">
            <v>8.5441000000000003</v>
          </cell>
          <cell r="AT67">
            <v>3061493207.79</v>
          </cell>
          <cell r="AU67">
            <v>7.7852037103000002</v>
          </cell>
          <cell r="AV67">
            <v>7.7852037103000002</v>
          </cell>
          <cell r="AW67">
            <v>628759.46999979019</v>
          </cell>
          <cell r="AX67">
            <v>97</v>
          </cell>
          <cell r="AY67">
            <v>0</v>
          </cell>
          <cell r="AZ67">
            <v>-151493207.78999999</v>
          </cell>
          <cell r="BA67" t="str">
            <v>Precio</v>
          </cell>
          <cell r="BB67" t="str">
            <v>COP CEC</v>
          </cell>
          <cell r="BC67">
            <v>-3.3100000000000004E-2</v>
          </cell>
          <cell r="BD67">
            <v>100</v>
          </cell>
          <cell r="BE67">
            <v>0</v>
          </cell>
          <cell r="BF67">
            <v>0</v>
          </cell>
          <cell r="BG67">
            <v>0</v>
          </cell>
          <cell r="BH67">
            <v>3817</v>
          </cell>
          <cell r="BI67">
            <v>7.1851000000000003</v>
          </cell>
          <cell r="BJ67">
            <v>6.6195000000000004</v>
          </cell>
          <cell r="BK67" t="str">
            <v xml:space="preserve">CASALINA  </v>
          </cell>
          <cell r="BL67" t="str">
            <v>CARLOS SALINA</v>
          </cell>
          <cell r="BM67">
            <v>42443</v>
          </cell>
          <cell r="BO67" t="str">
            <v xml:space="preserve">                              </v>
          </cell>
          <cell r="BP67" t="str">
            <v>2</v>
          </cell>
          <cell r="BQ67" t="str">
            <v xml:space="preserve">          </v>
          </cell>
          <cell r="BR67">
            <v>5</v>
          </cell>
          <cell r="BS67" t="str">
            <v xml:space="preserve">LIN NL/365 RD6 </v>
          </cell>
          <cell r="BT67">
            <v>1</v>
          </cell>
          <cell r="BU67" t="str">
            <v xml:space="preserve">MTM </v>
          </cell>
          <cell r="BV67" t="str">
            <v>1304010001</v>
          </cell>
          <cell r="BW67" t="str">
            <v xml:space="preserve"> </v>
          </cell>
          <cell r="BX67">
            <v>123288000</v>
          </cell>
          <cell r="BY67">
            <v>3043681108.7627902</v>
          </cell>
          <cell r="BZ67">
            <v>-27240000</v>
          </cell>
          <cell r="CA67" t="str">
            <v xml:space="preserve">LIN NL/365 RD6 </v>
          </cell>
          <cell r="CB67" t="str">
            <v xml:space="preserve">TES COP                                                     </v>
          </cell>
          <cell r="CC67" t="str">
            <v>CO</v>
          </cell>
          <cell r="CD67" t="str">
            <v>Gravados ML</v>
          </cell>
          <cell r="CE67">
            <v>3000000000</v>
          </cell>
          <cell r="CF67">
            <v>2937240000</v>
          </cell>
          <cell r="CG67">
            <v>2937240000</v>
          </cell>
          <cell r="CH67">
            <v>2910000000</v>
          </cell>
          <cell r="CI67">
            <v>2910000000</v>
          </cell>
          <cell r="CJ67">
            <v>3060864448.3200002</v>
          </cell>
          <cell r="CK67">
            <v>3061493207.79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 t="str">
            <v>7130401001</v>
          </cell>
          <cell r="CV67">
            <v>302946000</v>
          </cell>
          <cell r="CW67">
            <v>-27240000</v>
          </cell>
          <cell r="CX67">
            <v>302946000</v>
          </cell>
          <cell r="CY67">
            <v>330186000</v>
          </cell>
          <cell r="CZ67">
            <v>-27240000</v>
          </cell>
          <cell r="DA67">
            <v>1</v>
          </cell>
          <cell r="DB67">
            <v>1</v>
          </cell>
          <cell r="DC67">
            <v>1</v>
          </cell>
          <cell r="DD67">
            <v>3250488</v>
          </cell>
          <cell r="DE67">
            <v>7.7850299999999999</v>
          </cell>
          <cell r="DF67">
            <v>8.5441000000000003</v>
          </cell>
          <cell r="DH67" t="str">
            <v xml:space="preserve">AV </v>
          </cell>
          <cell r="DI67">
            <v>97</v>
          </cell>
          <cell r="DJ67" t="e">
            <v>#N/A</v>
          </cell>
          <cell r="DK67">
            <v>2910000000</v>
          </cell>
          <cell r="DL67" t="str">
            <v>TASA FIJA</v>
          </cell>
        </row>
        <row r="68">
          <cell r="A68">
            <v>3253604</v>
          </cell>
          <cell r="B68" t="str">
            <v xml:space="preserve">NEGOCIABLES    </v>
          </cell>
          <cell r="C68" t="str">
            <v>B</v>
          </cell>
          <cell r="D68" t="str">
            <v xml:space="preserve">FI SPOT              </v>
          </cell>
          <cell r="E68" t="str">
            <v>RTFIDBEN11</v>
          </cell>
          <cell r="F68" t="str">
            <v>BDI_RF-NEG_FBRT</v>
          </cell>
          <cell r="G68">
            <v>0</v>
          </cell>
          <cell r="H68">
            <v>4694459</v>
          </cell>
          <cell r="I68">
            <v>4036793</v>
          </cell>
          <cell r="J68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68" t="str">
            <v xml:space="preserve">899999090                             </v>
          </cell>
          <cell r="L68" t="str">
            <v xml:space="preserve">TES COP 7.5%  26/8/26              </v>
          </cell>
          <cell r="M68" t="str">
            <v xml:space="preserve">TFIT15260826   </v>
          </cell>
          <cell r="N68" t="str">
            <v xml:space="preserve">COL17CT02625   </v>
          </cell>
          <cell r="O68" t="str">
            <v>BTG PACTUAL SA COMISIONISTA DE BOLSA</v>
          </cell>
          <cell r="P68" t="str">
            <v>890907157</v>
          </cell>
          <cell r="Q68" t="str">
            <v xml:space="preserve">NACION  </v>
          </cell>
          <cell r="R68" t="str">
            <v xml:space="preserve">                    </v>
          </cell>
          <cell r="S68">
            <v>40781</v>
          </cell>
          <cell r="T68">
            <v>46260</v>
          </cell>
          <cell r="U68">
            <v>5000000000</v>
          </cell>
          <cell r="V68">
            <v>5000000000</v>
          </cell>
          <cell r="W68" t="str">
            <v>7.5</v>
          </cell>
          <cell r="Y68" t="str">
            <v xml:space="preserve">COP TF nominal, Base 365, Cupon AV      </v>
          </cell>
          <cell r="Z68" t="str">
            <v>I</v>
          </cell>
          <cell r="AA68" t="str">
            <v>A?o Vencido</v>
          </cell>
          <cell r="AB68" t="str">
            <v>COP</v>
          </cell>
          <cell r="AC68" t="str">
            <v>COP</v>
          </cell>
          <cell r="AD68" t="str">
            <v>DCV</v>
          </cell>
          <cell r="AE68">
            <v>41717</v>
          </cell>
          <cell r="AF68">
            <v>41717</v>
          </cell>
          <cell r="AG68">
            <v>5103765000</v>
          </cell>
          <cell r="AH68">
            <v>1</v>
          </cell>
          <cell r="AI68">
            <v>5103765000</v>
          </cell>
          <cell r="AJ68">
            <v>102.0753</v>
          </cell>
          <cell r="AK68">
            <v>7.7651839999999996</v>
          </cell>
          <cell r="AL68">
            <v>7.7652000000000001</v>
          </cell>
          <cell r="AM68">
            <v>4895400000</v>
          </cell>
          <cell r="AN68">
            <v>4895400000</v>
          </cell>
          <cell r="AO68">
            <v>8.4002999999999997</v>
          </cell>
          <cell r="AP68">
            <v>5108290659.9650002</v>
          </cell>
          <cell r="AQ68">
            <v>4850000000</v>
          </cell>
          <cell r="AR68">
            <v>4850000000</v>
          </cell>
          <cell r="AS68">
            <v>8.5441000000000003</v>
          </cell>
          <cell r="AT68">
            <v>5109337420.9849997</v>
          </cell>
          <cell r="AU68">
            <v>7.7653509479</v>
          </cell>
          <cell r="AV68">
            <v>7.7653509479</v>
          </cell>
          <cell r="AW68">
            <v>1046761.0199995041</v>
          </cell>
          <cell r="AX68">
            <v>97</v>
          </cell>
          <cell r="AY68">
            <v>0</v>
          </cell>
          <cell r="AZ68">
            <v>-259337420.98500001</v>
          </cell>
          <cell r="BA68" t="str">
            <v>Precio</v>
          </cell>
          <cell r="BB68" t="str">
            <v>COP CEC</v>
          </cell>
          <cell r="BC68">
            <v>-3.3100000000000004E-2</v>
          </cell>
          <cell r="BD68">
            <v>100</v>
          </cell>
          <cell r="BE68">
            <v>0</v>
          </cell>
          <cell r="BF68">
            <v>0</v>
          </cell>
          <cell r="BG68">
            <v>0</v>
          </cell>
          <cell r="BH68">
            <v>3817</v>
          </cell>
          <cell r="BI68">
            <v>7.1851000000000003</v>
          </cell>
          <cell r="BJ68">
            <v>6.6195000000000004</v>
          </cell>
          <cell r="BK68" t="str">
            <v xml:space="preserve">CASALINA  </v>
          </cell>
          <cell r="BL68" t="str">
            <v>CARLOS SALINA</v>
          </cell>
          <cell r="BM68">
            <v>42443</v>
          </cell>
          <cell r="BO68" t="str">
            <v xml:space="preserve">                              </v>
          </cell>
          <cell r="BP68" t="str">
            <v>2</v>
          </cell>
          <cell r="BQ68" t="str">
            <v xml:space="preserve">          </v>
          </cell>
          <cell r="BR68">
            <v>5</v>
          </cell>
          <cell r="BS68" t="str">
            <v xml:space="preserve">LIN NL/365 RD6 </v>
          </cell>
          <cell r="BT68">
            <v>1</v>
          </cell>
          <cell r="BU68" t="str">
            <v xml:space="preserve">MTM </v>
          </cell>
          <cell r="BV68" t="str">
            <v>1304010001</v>
          </cell>
          <cell r="BW68" t="str">
            <v xml:space="preserve"> </v>
          </cell>
          <cell r="BX68">
            <v>205480000</v>
          </cell>
          <cell r="BY68">
            <v>5063795164.9213696</v>
          </cell>
          <cell r="BZ68">
            <v>-45400000</v>
          </cell>
          <cell r="CA68" t="str">
            <v xml:space="preserve">LIN NL/365 RD6 </v>
          </cell>
          <cell r="CB68" t="str">
            <v xml:space="preserve">TES COP                                                     </v>
          </cell>
          <cell r="CC68" t="str">
            <v>CO</v>
          </cell>
          <cell r="CD68" t="str">
            <v>Gravados ML</v>
          </cell>
          <cell r="CE68">
            <v>5000000000</v>
          </cell>
          <cell r="CF68">
            <v>4895400000</v>
          </cell>
          <cell r="CG68">
            <v>4895400000</v>
          </cell>
          <cell r="CH68">
            <v>4850000000</v>
          </cell>
          <cell r="CI68">
            <v>4850000000</v>
          </cell>
          <cell r="CJ68">
            <v>5108290659.9650002</v>
          </cell>
          <cell r="CK68">
            <v>5109337420.9849997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 t="str">
            <v>7130401001</v>
          </cell>
          <cell r="CV68">
            <v>496235000</v>
          </cell>
          <cell r="CW68">
            <v>-45400000</v>
          </cell>
          <cell r="CX68">
            <v>496235000</v>
          </cell>
          <cell r="CY68">
            <v>541635000</v>
          </cell>
          <cell r="CZ68">
            <v>-45400000</v>
          </cell>
          <cell r="DA68">
            <v>1</v>
          </cell>
          <cell r="DB68">
            <v>1</v>
          </cell>
          <cell r="DC68">
            <v>1</v>
          </cell>
          <cell r="DD68">
            <v>3253604</v>
          </cell>
          <cell r="DE68">
            <v>7.7651839999999996</v>
          </cell>
          <cell r="DF68">
            <v>8.5441000000000003</v>
          </cell>
          <cell r="DH68" t="str">
            <v xml:space="preserve">AV </v>
          </cell>
          <cell r="DI68">
            <v>97</v>
          </cell>
          <cell r="DJ68" t="e">
            <v>#N/A</v>
          </cell>
          <cell r="DK68">
            <v>4850000000</v>
          </cell>
          <cell r="DL68" t="str">
            <v>TASA FIJA</v>
          </cell>
        </row>
        <row r="69">
          <cell r="A69">
            <v>3267629</v>
          </cell>
          <cell r="B69" t="str">
            <v xml:space="preserve">NEGOCIABLES    </v>
          </cell>
          <cell r="C69" t="str">
            <v>B</v>
          </cell>
          <cell r="D69" t="str">
            <v xml:space="preserve">FI SPOT              </v>
          </cell>
          <cell r="E69" t="str">
            <v>RTFIDBEN11</v>
          </cell>
          <cell r="F69" t="str">
            <v>BDI_RF-NEG_FBRT</v>
          </cell>
          <cell r="G69">
            <v>0</v>
          </cell>
          <cell r="H69">
            <v>4694480</v>
          </cell>
          <cell r="I69">
            <v>4050945</v>
          </cell>
          <cell r="J69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69" t="str">
            <v xml:space="preserve">899999090                             </v>
          </cell>
          <cell r="L69" t="str">
            <v xml:space="preserve">TES COP 7.5%  26/8/26              </v>
          </cell>
          <cell r="M69" t="str">
            <v xml:space="preserve">TFIT15260826   </v>
          </cell>
          <cell r="N69" t="str">
            <v xml:space="preserve">COL17CT02625   </v>
          </cell>
          <cell r="O69" t="str">
            <v>CORREDORES DAVIVIENDA S A COMISIONISTA DE BOLSA</v>
          </cell>
          <cell r="P69" t="str">
            <v>860079174</v>
          </cell>
          <cell r="Q69" t="str">
            <v xml:space="preserve">NACION  </v>
          </cell>
          <cell r="R69" t="str">
            <v xml:space="preserve">                    </v>
          </cell>
          <cell r="S69">
            <v>40781</v>
          </cell>
          <cell r="T69">
            <v>46260</v>
          </cell>
          <cell r="U69">
            <v>5000000000</v>
          </cell>
          <cell r="V69">
            <v>5000000000</v>
          </cell>
          <cell r="W69" t="str">
            <v>7.5</v>
          </cell>
          <cell r="Y69" t="str">
            <v xml:space="preserve">COP TF nominal, Base 365, Cupon AV      </v>
          </cell>
          <cell r="Z69" t="str">
            <v>I</v>
          </cell>
          <cell r="AA69" t="str">
            <v>A?o Vencido</v>
          </cell>
          <cell r="AB69" t="str">
            <v>COP</v>
          </cell>
          <cell r="AC69" t="str">
            <v>COP</v>
          </cell>
          <cell r="AD69" t="str">
            <v>DCV</v>
          </cell>
          <cell r="AE69">
            <v>41719</v>
          </cell>
          <cell r="AF69">
            <v>41719</v>
          </cell>
          <cell r="AG69">
            <v>5255070000</v>
          </cell>
          <cell r="AH69">
            <v>1</v>
          </cell>
          <cell r="AI69">
            <v>5255070000</v>
          </cell>
          <cell r="AJ69">
            <v>105.1014</v>
          </cell>
          <cell r="AK69">
            <v>7.3851749999999994</v>
          </cell>
          <cell r="AL69">
            <v>7.3852000000000002</v>
          </cell>
          <cell r="AM69">
            <v>4895400000</v>
          </cell>
          <cell r="AN69">
            <v>4895400000</v>
          </cell>
          <cell r="AO69">
            <v>8.4002999999999997</v>
          </cell>
          <cell r="AP69">
            <v>5241952863.8649998</v>
          </cell>
          <cell r="AQ69">
            <v>4850000000</v>
          </cell>
          <cell r="AR69">
            <v>4850000000</v>
          </cell>
          <cell r="AS69">
            <v>8.5441000000000003</v>
          </cell>
          <cell r="AT69">
            <v>5242976255.2349997</v>
          </cell>
          <cell r="AU69">
            <v>7.3852164114000001</v>
          </cell>
          <cell r="AV69">
            <v>7.3852164114000001</v>
          </cell>
          <cell r="AW69">
            <v>1023391.3699998856</v>
          </cell>
          <cell r="AX69">
            <v>97</v>
          </cell>
          <cell r="AY69">
            <v>0</v>
          </cell>
          <cell r="AZ69">
            <v>-392976255.23500001</v>
          </cell>
          <cell r="BA69" t="str">
            <v>Precio</v>
          </cell>
          <cell r="BB69" t="str">
            <v>COP CEC</v>
          </cell>
          <cell r="BC69">
            <v>-3.3100000000000004E-2</v>
          </cell>
          <cell r="BD69">
            <v>100</v>
          </cell>
          <cell r="BE69">
            <v>0</v>
          </cell>
          <cell r="BF69">
            <v>0</v>
          </cell>
          <cell r="BG69">
            <v>0</v>
          </cell>
          <cell r="BH69">
            <v>3817</v>
          </cell>
          <cell r="BI69">
            <v>7.1851000000000003</v>
          </cell>
          <cell r="BJ69">
            <v>6.6195000000000004</v>
          </cell>
          <cell r="BK69" t="str">
            <v xml:space="preserve">CASALINA  </v>
          </cell>
          <cell r="BL69" t="str">
            <v>CARLOS SALINA</v>
          </cell>
          <cell r="BM69">
            <v>42443</v>
          </cell>
          <cell r="BO69" t="str">
            <v xml:space="preserve">                              </v>
          </cell>
          <cell r="BP69" t="str">
            <v>2</v>
          </cell>
          <cell r="BQ69" t="str">
            <v xml:space="preserve">          </v>
          </cell>
          <cell r="BR69">
            <v>5</v>
          </cell>
          <cell r="BS69" t="str">
            <v xml:space="preserve">LIN NL/365 RD6 </v>
          </cell>
          <cell r="BT69">
            <v>1</v>
          </cell>
          <cell r="BU69" t="str">
            <v xml:space="preserve">MTM </v>
          </cell>
          <cell r="BV69" t="str">
            <v>1304010001</v>
          </cell>
          <cell r="BW69" t="str">
            <v xml:space="preserve"> </v>
          </cell>
          <cell r="BX69">
            <v>205480000</v>
          </cell>
          <cell r="BY69">
            <v>5100522886.64258</v>
          </cell>
          <cell r="BZ69">
            <v>-45400000</v>
          </cell>
          <cell r="CA69" t="str">
            <v xml:space="preserve">LIN NL/365 RD6 </v>
          </cell>
          <cell r="CB69" t="str">
            <v xml:space="preserve">TES COP                                                     </v>
          </cell>
          <cell r="CC69" t="str">
            <v>CO</v>
          </cell>
          <cell r="CD69" t="str">
            <v>Gravados ML</v>
          </cell>
          <cell r="CE69">
            <v>5000000000</v>
          </cell>
          <cell r="CF69">
            <v>4895400000</v>
          </cell>
          <cell r="CG69">
            <v>4895400000</v>
          </cell>
          <cell r="CH69">
            <v>4850000000</v>
          </cell>
          <cell r="CI69">
            <v>4850000000</v>
          </cell>
          <cell r="CJ69">
            <v>5241952863.8649998</v>
          </cell>
          <cell r="CK69">
            <v>5242976255.2349997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 t="str">
            <v>7130401001</v>
          </cell>
          <cell r="CV69">
            <v>344930000</v>
          </cell>
          <cell r="CW69">
            <v>-45400000</v>
          </cell>
          <cell r="CX69">
            <v>344930000</v>
          </cell>
          <cell r="CY69">
            <v>390330000</v>
          </cell>
          <cell r="CZ69">
            <v>-45400000</v>
          </cell>
          <cell r="DA69">
            <v>1</v>
          </cell>
          <cell r="DB69">
            <v>1</v>
          </cell>
          <cell r="DC69">
            <v>1</v>
          </cell>
          <cell r="DD69">
            <v>3267629</v>
          </cell>
          <cell r="DE69">
            <v>7.3851749999999994</v>
          </cell>
          <cell r="DF69">
            <v>8.5441000000000003</v>
          </cell>
          <cell r="DH69" t="str">
            <v xml:space="preserve">AV </v>
          </cell>
          <cell r="DI69">
            <v>97</v>
          </cell>
          <cell r="DJ69" t="e">
            <v>#N/A</v>
          </cell>
          <cell r="DK69">
            <v>4850000000</v>
          </cell>
          <cell r="DL69" t="str">
            <v>TASA FIJA</v>
          </cell>
        </row>
        <row r="70">
          <cell r="A70">
            <v>3267754</v>
          </cell>
          <cell r="B70" t="str">
            <v xml:space="preserve">NEGOCIABLES    </v>
          </cell>
          <cell r="C70" t="str">
            <v>B</v>
          </cell>
          <cell r="D70" t="str">
            <v xml:space="preserve">FI SPOT              </v>
          </cell>
          <cell r="E70" t="str">
            <v>RTFIDBEN11</v>
          </cell>
          <cell r="F70" t="str">
            <v>BDI_RF-NEG_FBRT</v>
          </cell>
          <cell r="G70">
            <v>0</v>
          </cell>
          <cell r="H70">
            <v>4694451</v>
          </cell>
          <cell r="I70">
            <v>4051070</v>
          </cell>
          <cell r="J70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70" t="str">
            <v xml:space="preserve">899999090                             </v>
          </cell>
          <cell r="L70" t="str">
            <v xml:space="preserve">TES COP 7.5%  26/8/26              </v>
          </cell>
          <cell r="M70" t="str">
            <v xml:space="preserve">TFIT15260826   </v>
          </cell>
          <cell r="N70" t="str">
            <v xml:space="preserve">COL17CT02625   </v>
          </cell>
          <cell r="O70" t="str">
            <v>CORREDORES DAVIVIENDA S A COMISIONISTA DE BOLSA</v>
          </cell>
          <cell r="P70" t="str">
            <v>860079174</v>
          </cell>
          <cell r="Q70" t="str">
            <v xml:space="preserve">NACION  </v>
          </cell>
          <cell r="R70" t="str">
            <v xml:space="preserve">                    </v>
          </cell>
          <cell r="S70">
            <v>40781</v>
          </cell>
          <cell r="T70">
            <v>46260</v>
          </cell>
          <cell r="U70">
            <v>3000000000</v>
          </cell>
          <cell r="V70">
            <v>3000000000</v>
          </cell>
          <cell r="W70" t="str">
            <v>7.5</v>
          </cell>
          <cell r="Y70" t="str">
            <v xml:space="preserve">COP TF nominal, Base 365, Cupon AV      </v>
          </cell>
          <cell r="Z70" t="str">
            <v>I</v>
          </cell>
          <cell r="AA70" t="str">
            <v>A?o Vencido</v>
          </cell>
          <cell r="AB70" t="str">
            <v>COP</v>
          </cell>
          <cell r="AC70" t="str">
            <v>COP</v>
          </cell>
          <cell r="AD70" t="str">
            <v>DCV</v>
          </cell>
          <cell r="AE70">
            <v>41719</v>
          </cell>
          <cell r="AF70">
            <v>41719</v>
          </cell>
          <cell r="AG70">
            <v>3154242000</v>
          </cell>
          <cell r="AH70">
            <v>1</v>
          </cell>
          <cell r="AI70">
            <v>3154242000</v>
          </cell>
          <cell r="AJ70">
            <v>105.1414</v>
          </cell>
          <cell r="AK70">
            <v>7.3801859999999992</v>
          </cell>
          <cell r="AL70">
            <v>7.3802000000000003</v>
          </cell>
          <cell r="AM70">
            <v>2937240000</v>
          </cell>
          <cell r="AN70">
            <v>2937240000</v>
          </cell>
          <cell r="AO70">
            <v>8.4002999999999997</v>
          </cell>
          <cell r="AP70">
            <v>3146243903.526</v>
          </cell>
          <cell r="AQ70">
            <v>2910000000</v>
          </cell>
          <cell r="AR70">
            <v>2910000000</v>
          </cell>
          <cell r="AS70">
            <v>8.5441000000000003</v>
          </cell>
          <cell r="AT70">
            <v>3146857746.9660001</v>
          </cell>
          <cell r="AU70">
            <v>7.3802255538999999</v>
          </cell>
          <cell r="AV70">
            <v>7.3802255538999999</v>
          </cell>
          <cell r="AW70">
            <v>613843.44000005722</v>
          </cell>
          <cell r="AX70">
            <v>97</v>
          </cell>
          <cell r="AY70">
            <v>0</v>
          </cell>
          <cell r="AZ70">
            <v>-236857746.96599999</v>
          </cell>
          <cell r="BA70" t="str">
            <v>Precio</v>
          </cell>
          <cell r="BB70" t="str">
            <v>COP CEC</v>
          </cell>
          <cell r="BC70">
            <v>-3.3100000000000004E-2</v>
          </cell>
          <cell r="BD70">
            <v>100</v>
          </cell>
          <cell r="BE70">
            <v>0</v>
          </cell>
          <cell r="BF70">
            <v>0</v>
          </cell>
          <cell r="BG70">
            <v>0</v>
          </cell>
          <cell r="BH70">
            <v>3817</v>
          </cell>
          <cell r="BI70">
            <v>7.1851000000000003</v>
          </cell>
          <cell r="BJ70">
            <v>6.6195000000000004</v>
          </cell>
          <cell r="BK70" t="str">
            <v xml:space="preserve">CASALINA  </v>
          </cell>
          <cell r="BL70" t="str">
            <v>CARLOS SALINA</v>
          </cell>
          <cell r="BM70">
            <v>42443</v>
          </cell>
          <cell r="BO70" t="str">
            <v xml:space="preserve">                              </v>
          </cell>
          <cell r="BP70" t="str">
            <v>2</v>
          </cell>
          <cell r="BQ70" t="str">
            <v xml:space="preserve">          </v>
          </cell>
          <cell r="BR70">
            <v>5</v>
          </cell>
          <cell r="BS70" t="str">
            <v xml:space="preserve">LIN NL/365 RD6 </v>
          </cell>
          <cell r="BT70">
            <v>1</v>
          </cell>
          <cell r="BU70" t="str">
            <v xml:space="preserve">MTM </v>
          </cell>
          <cell r="BV70" t="str">
            <v>1304010001</v>
          </cell>
          <cell r="BW70" t="str">
            <v xml:space="preserve"> </v>
          </cell>
          <cell r="BX70">
            <v>123288000</v>
          </cell>
          <cell r="BY70">
            <v>3061624408.0613503</v>
          </cell>
          <cell r="BZ70">
            <v>-27240000</v>
          </cell>
          <cell r="CA70" t="str">
            <v xml:space="preserve">LIN NL/365 RD6 </v>
          </cell>
          <cell r="CB70" t="str">
            <v xml:space="preserve">TES COP                                                     </v>
          </cell>
          <cell r="CC70" t="str">
            <v>CO</v>
          </cell>
          <cell r="CD70" t="str">
            <v>Gravados ML</v>
          </cell>
          <cell r="CE70">
            <v>3000000000</v>
          </cell>
          <cell r="CF70">
            <v>2937240000</v>
          </cell>
          <cell r="CG70">
            <v>2937240000</v>
          </cell>
          <cell r="CH70">
            <v>2910000000</v>
          </cell>
          <cell r="CI70">
            <v>2910000000</v>
          </cell>
          <cell r="CJ70">
            <v>3146243903.5259995</v>
          </cell>
          <cell r="CK70">
            <v>3146857746.9660006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 t="str">
            <v>7130401001</v>
          </cell>
          <cell r="CV70">
            <v>205758000</v>
          </cell>
          <cell r="CW70">
            <v>-27240000</v>
          </cell>
          <cell r="CX70">
            <v>205758000</v>
          </cell>
          <cell r="CY70">
            <v>232998000</v>
          </cell>
          <cell r="CZ70">
            <v>-27240000</v>
          </cell>
          <cell r="DA70">
            <v>1</v>
          </cell>
          <cell r="DB70">
            <v>1</v>
          </cell>
          <cell r="DC70">
            <v>1</v>
          </cell>
          <cell r="DD70">
            <v>3267754</v>
          </cell>
          <cell r="DE70">
            <v>7.3801859999999992</v>
          </cell>
          <cell r="DF70">
            <v>8.5441000000000003</v>
          </cell>
          <cell r="DH70" t="str">
            <v xml:space="preserve">AV </v>
          </cell>
          <cell r="DI70">
            <v>97</v>
          </cell>
          <cell r="DJ70" t="e">
            <v>#N/A</v>
          </cell>
          <cell r="DK70">
            <v>2910000000</v>
          </cell>
          <cell r="DL70" t="str">
            <v>TASA FIJA</v>
          </cell>
        </row>
        <row r="71">
          <cell r="A71">
            <v>3268704</v>
          </cell>
          <cell r="B71" t="str">
            <v xml:space="preserve">NEGOCIABLES    </v>
          </cell>
          <cell r="C71" t="str">
            <v>B</v>
          </cell>
          <cell r="D71" t="str">
            <v xml:space="preserve">FI SPOT              </v>
          </cell>
          <cell r="E71" t="str">
            <v>RTFIDBEN11</v>
          </cell>
          <cell r="F71" t="str">
            <v>BDI_RF-NEG_FBRT</v>
          </cell>
          <cell r="G71">
            <v>0</v>
          </cell>
          <cell r="H71">
            <v>4694474</v>
          </cell>
          <cell r="I71">
            <v>4052050</v>
          </cell>
          <cell r="J71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71" t="str">
            <v xml:space="preserve">899999090                             </v>
          </cell>
          <cell r="L71" t="str">
            <v xml:space="preserve">TES COP 7.5%  26/8/26              </v>
          </cell>
          <cell r="M71" t="str">
            <v xml:space="preserve">TFIT15260826   </v>
          </cell>
          <cell r="N71" t="str">
            <v xml:space="preserve">COL17CT02625   </v>
          </cell>
          <cell r="O71" t="str">
            <v>CREDICORP CAPITAL COLOMBIA SA</v>
          </cell>
          <cell r="P71" t="str">
            <v>860068182</v>
          </cell>
          <cell r="Q71" t="str">
            <v xml:space="preserve">NACION  </v>
          </cell>
          <cell r="R71" t="str">
            <v xml:space="preserve">                    </v>
          </cell>
          <cell r="S71">
            <v>40781</v>
          </cell>
          <cell r="T71">
            <v>46260</v>
          </cell>
          <cell r="U71">
            <v>1500000000</v>
          </cell>
          <cell r="V71">
            <v>1500000000</v>
          </cell>
          <cell r="W71" t="str">
            <v>7.5</v>
          </cell>
          <cell r="Y71" t="str">
            <v xml:space="preserve">COP TF nominal, Base 365, Cupon AV      </v>
          </cell>
          <cell r="Z71" t="str">
            <v>I</v>
          </cell>
          <cell r="AA71" t="str">
            <v>A?o Vencido</v>
          </cell>
          <cell r="AB71" t="str">
            <v>COP</v>
          </cell>
          <cell r="AC71" t="str">
            <v>COP</v>
          </cell>
          <cell r="AD71" t="str">
            <v>DCV</v>
          </cell>
          <cell r="AE71">
            <v>41719</v>
          </cell>
          <cell r="AF71">
            <v>41719</v>
          </cell>
          <cell r="AG71">
            <v>1581351000</v>
          </cell>
          <cell r="AH71">
            <v>1</v>
          </cell>
          <cell r="AI71">
            <v>1581351000</v>
          </cell>
          <cell r="AJ71">
            <v>105.4234</v>
          </cell>
          <cell r="AK71">
            <v>7.3450879999999996</v>
          </cell>
          <cell r="AL71">
            <v>7.3451000000000004</v>
          </cell>
          <cell r="AM71">
            <v>1468620000</v>
          </cell>
          <cell r="AN71">
            <v>1468620000</v>
          </cell>
          <cell r="AO71">
            <v>8.4002999999999997</v>
          </cell>
          <cell r="AP71">
            <v>1576900384.9619999</v>
          </cell>
          <cell r="AQ71">
            <v>1455000000</v>
          </cell>
          <cell r="AR71">
            <v>1455000000</v>
          </cell>
          <cell r="AS71">
            <v>8.5441000000000003</v>
          </cell>
          <cell r="AT71">
            <v>1577206630.7909999</v>
          </cell>
          <cell r="AU71">
            <v>7.3451161745000002</v>
          </cell>
          <cell r="AV71">
            <v>7.3451161745000002</v>
          </cell>
          <cell r="AW71">
            <v>306245.82899999619</v>
          </cell>
          <cell r="AX71">
            <v>97</v>
          </cell>
          <cell r="AY71">
            <v>0</v>
          </cell>
          <cell r="AZ71">
            <v>-122206630.79099999</v>
          </cell>
          <cell r="BA71" t="str">
            <v>Precio</v>
          </cell>
          <cell r="BB71" t="str">
            <v>COP CEC</v>
          </cell>
          <cell r="BC71">
            <v>-3.3100000000000004E-2</v>
          </cell>
          <cell r="BD71">
            <v>100</v>
          </cell>
          <cell r="BE71">
            <v>0</v>
          </cell>
          <cell r="BF71">
            <v>0</v>
          </cell>
          <cell r="BG71">
            <v>0</v>
          </cell>
          <cell r="BH71">
            <v>3817</v>
          </cell>
          <cell r="BI71">
            <v>7.1851000000000003</v>
          </cell>
          <cell r="BJ71">
            <v>6.6195000000000004</v>
          </cell>
          <cell r="BK71" t="str">
            <v xml:space="preserve">CASALINA  </v>
          </cell>
          <cell r="BL71" t="str">
            <v>CARLOS SALINA</v>
          </cell>
          <cell r="BM71">
            <v>42443</v>
          </cell>
          <cell r="BO71" t="str">
            <v xml:space="preserve">                              </v>
          </cell>
          <cell r="BP71" t="str">
            <v>2</v>
          </cell>
          <cell r="BQ71" t="str">
            <v xml:space="preserve">          </v>
          </cell>
          <cell r="BR71">
            <v>5</v>
          </cell>
          <cell r="BS71" t="str">
            <v xml:space="preserve">LIN NL/365 RD6 </v>
          </cell>
          <cell r="BT71">
            <v>1</v>
          </cell>
          <cell r="BU71" t="str">
            <v xml:space="preserve">MTM </v>
          </cell>
          <cell r="BV71" t="str">
            <v>1304010001</v>
          </cell>
          <cell r="BW71" t="str">
            <v xml:space="preserve"> </v>
          </cell>
          <cell r="BX71">
            <v>61644000</v>
          </cell>
          <cell r="BY71">
            <v>1535432337.1978998</v>
          </cell>
          <cell r="BZ71">
            <v>-13620000</v>
          </cell>
          <cell r="CA71" t="str">
            <v xml:space="preserve">LIN NL/365 RD6 </v>
          </cell>
          <cell r="CB71" t="str">
            <v xml:space="preserve">TES COP                                                     </v>
          </cell>
          <cell r="CC71" t="str">
            <v>CO</v>
          </cell>
          <cell r="CD71" t="str">
            <v>Gravados ML</v>
          </cell>
          <cell r="CE71">
            <v>1500000000</v>
          </cell>
          <cell r="CF71">
            <v>1468620000</v>
          </cell>
          <cell r="CG71">
            <v>1468620000</v>
          </cell>
          <cell r="CH71">
            <v>1455000000</v>
          </cell>
          <cell r="CI71">
            <v>1455000000</v>
          </cell>
          <cell r="CJ71">
            <v>1576900384.9619999</v>
          </cell>
          <cell r="CK71">
            <v>1577206630.7909997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 t="str">
            <v>7130401001</v>
          </cell>
          <cell r="CV71">
            <v>98649000</v>
          </cell>
          <cell r="CW71">
            <v>-13620000</v>
          </cell>
          <cell r="CX71">
            <v>98649000</v>
          </cell>
          <cell r="CY71">
            <v>112269000</v>
          </cell>
          <cell r="CZ71">
            <v>-13620000</v>
          </cell>
          <cell r="DA71">
            <v>1</v>
          </cell>
          <cell r="DB71">
            <v>1</v>
          </cell>
          <cell r="DC71">
            <v>1</v>
          </cell>
          <cell r="DD71">
            <v>3268704</v>
          </cell>
          <cell r="DE71">
            <v>7.3450879999999996</v>
          </cell>
          <cell r="DF71">
            <v>8.5441000000000003</v>
          </cell>
          <cell r="DH71" t="str">
            <v xml:space="preserve">AV </v>
          </cell>
          <cell r="DI71">
            <v>97</v>
          </cell>
          <cell r="DJ71" t="e">
            <v>#N/A</v>
          </cell>
          <cell r="DK71">
            <v>1455000000</v>
          </cell>
          <cell r="DL71" t="str">
            <v>TASA FIJA</v>
          </cell>
        </row>
        <row r="72">
          <cell r="A72">
            <v>3277554</v>
          </cell>
          <cell r="B72" t="str">
            <v xml:space="preserve">NEGOCIABLES    </v>
          </cell>
          <cell r="C72" t="str">
            <v>B</v>
          </cell>
          <cell r="D72" t="str">
            <v xml:space="preserve">FI SPOT              </v>
          </cell>
          <cell r="E72" t="str">
            <v>RTFIDBEN11</v>
          </cell>
          <cell r="F72" t="str">
            <v>BDI_RF-NEG_FBRT</v>
          </cell>
          <cell r="G72">
            <v>0</v>
          </cell>
          <cell r="H72">
            <v>4694512</v>
          </cell>
          <cell r="I72">
            <v>4060933</v>
          </cell>
          <cell r="J72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72" t="str">
            <v xml:space="preserve">899999090                             </v>
          </cell>
          <cell r="L72" t="str">
            <v xml:space="preserve">TES COP 7.5%  26/8/26              </v>
          </cell>
          <cell r="M72" t="str">
            <v xml:space="preserve">TFIT15260826   </v>
          </cell>
          <cell r="N72" t="str">
            <v xml:space="preserve">COL17CT02625   </v>
          </cell>
          <cell r="O72" t="str">
            <v>ADCAP COLOMBIA SA COMISIONISTA DE BOLSA</v>
          </cell>
          <cell r="P72" t="str">
            <v>890931609</v>
          </cell>
          <cell r="Q72" t="str">
            <v xml:space="preserve">NACION  </v>
          </cell>
          <cell r="R72" t="str">
            <v xml:space="preserve">                    </v>
          </cell>
          <cell r="S72">
            <v>40781</v>
          </cell>
          <cell r="T72">
            <v>46260</v>
          </cell>
          <cell r="U72">
            <v>2000000000</v>
          </cell>
          <cell r="V72">
            <v>2000000000</v>
          </cell>
          <cell r="W72" t="str">
            <v>7.5</v>
          </cell>
          <cell r="Y72" t="str">
            <v xml:space="preserve">COP TF nominal, Base 365, Cupon AV      </v>
          </cell>
          <cell r="Z72" t="str">
            <v>I</v>
          </cell>
          <cell r="AA72" t="str">
            <v>A?o Vencido</v>
          </cell>
          <cell r="AB72" t="str">
            <v>COP</v>
          </cell>
          <cell r="AC72" t="str">
            <v>COP</v>
          </cell>
          <cell r="AD72" t="str">
            <v>DCV</v>
          </cell>
          <cell r="AE72">
            <v>41724</v>
          </cell>
          <cell r="AF72">
            <v>41724</v>
          </cell>
          <cell r="AG72">
            <v>2140564000</v>
          </cell>
          <cell r="AH72">
            <v>1</v>
          </cell>
          <cell r="AI72">
            <v>2140564000</v>
          </cell>
          <cell r="AJ72">
            <v>107.0282</v>
          </cell>
          <cell r="AK72">
            <v>7.1601849999999994</v>
          </cell>
          <cell r="AL72">
            <v>7.1602000000000006</v>
          </cell>
          <cell r="AM72">
            <v>1958160000</v>
          </cell>
          <cell r="AN72">
            <v>1958160000</v>
          </cell>
          <cell r="AO72">
            <v>8.4002999999999997</v>
          </cell>
          <cell r="AP72">
            <v>2129353097.086</v>
          </cell>
          <cell r="AQ72">
            <v>1940000000</v>
          </cell>
          <cell r="AR72">
            <v>1940000000</v>
          </cell>
          <cell r="AS72">
            <v>8.5441000000000003</v>
          </cell>
          <cell r="AT72">
            <v>2129756570.566</v>
          </cell>
          <cell r="AU72">
            <v>7.1601517599999998</v>
          </cell>
          <cell r="AV72">
            <v>7.1601517599999998</v>
          </cell>
          <cell r="AW72">
            <v>403473.48000001907</v>
          </cell>
          <cell r="AX72">
            <v>97</v>
          </cell>
          <cell r="AY72">
            <v>0</v>
          </cell>
          <cell r="AZ72">
            <v>-189756570.56600001</v>
          </cell>
          <cell r="BA72" t="str">
            <v>Precio</v>
          </cell>
          <cell r="BB72" t="str">
            <v>COP CEC</v>
          </cell>
          <cell r="BC72">
            <v>-3.3100000000000004E-2</v>
          </cell>
          <cell r="BD72">
            <v>100</v>
          </cell>
          <cell r="BE72">
            <v>0</v>
          </cell>
          <cell r="BF72">
            <v>0</v>
          </cell>
          <cell r="BG72">
            <v>0</v>
          </cell>
          <cell r="BH72">
            <v>3817</v>
          </cell>
          <cell r="BI72">
            <v>7.1851000000000003</v>
          </cell>
          <cell r="BJ72">
            <v>6.6195000000000004</v>
          </cell>
          <cell r="BK72" t="str">
            <v xml:space="preserve">CASALINA  </v>
          </cell>
          <cell r="BL72" t="str">
            <v>CARLOS SALINA</v>
          </cell>
          <cell r="BM72">
            <v>42443</v>
          </cell>
          <cell r="BO72" t="str">
            <v xml:space="preserve">                              </v>
          </cell>
          <cell r="BP72" t="str">
            <v>2</v>
          </cell>
          <cell r="BQ72" t="str">
            <v xml:space="preserve">          </v>
          </cell>
          <cell r="BR72">
            <v>5</v>
          </cell>
          <cell r="BS72" t="str">
            <v xml:space="preserve">LIN NL/365 RD6 </v>
          </cell>
          <cell r="BT72">
            <v>1</v>
          </cell>
          <cell r="BU72" t="str">
            <v xml:space="preserve">MTM </v>
          </cell>
          <cell r="BV72" t="str">
            <v>1304010001</v>
          </cell>
          <cell r="BW72" t="str">
            <v xml:space="preserve"> </v>
          </cell>
          <cell r="BX72">
            <v>82192000</v>
          </cell>
          <cell r="BY72">
            <v>2081311818.25283</v>
          </cell>
          <cell r="BZ72">
            <v>-18160000</v>
          </cell>
          <cell r="CA72" t="str">
            <v xml:space="preserve">LIN NL/365 RD6 </v>
          </cell>
          <cell r="CB72" t="str">
            <v xml:space="preserve">TES COP                                                     </v>
          </cell>
          <cell r="CC72" t="str">
            <v>CO</v>
          </cell>
          <cell r="CD72" t="str">
            <v>Gravados ML</v>
          </cell>
          <cell r="CE72">
            <v>2000000000</v>
          </cell>
          <cell r="CF72">
            <v>1958160000</v>
          </cell>
          <cell r="CG72">
            <v>1958160000</v>
          </cell>
          <cell r="CH72">
            <v>1940000000</v>
          </cell>
          <cell r="CI72">
            <v>1940000000</v>
          </cell>
          <cell r="CJ72">
            <v>2129353097.086</v>
          </cell>
          <cell r="CK72">
            <v>2129756570.566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 t="str">
            <v>7130401001</v>
          </cell>
          <cell r="CV72">
            <v>99436000</v>
          </cell>
          <cell r="CW72">
            <v>-18160000</v>
          </cell>
          <cell r="CX72">
            <v>99436000</v>
          </cell>
          <cell r="CY72">
            <v>117596000</v>
          </cell>
          <cell r="CZ72">
            <v>-18160000</v>
          </cell>
          <cell r="DA72">
            <v>1</v>
          </cell>
          <cell r="DB72">
            <v>1</v>
          </cell>
          <cell r="DC72">
            <v>1</v>
          </cell>
          <cell r="DD72">
            <v>3277554</v>
          </cell>
          <cell r="DE72">
            <v>7.1601849999999994</v>
          </cell>
          <cell r="DF72">
            <v>8.5441000000000003</v>
          </cell>
          <cell r="DH72" t="str">
            <v xml:space="preserve">AV </v>
          </cell>
          <cell r="DI72">
            <v>97</v>
          </cell>
          <cell r="DJ72" t="e">
            <v>#N/A</v>
          </cell>
          <cell r="DK72">
            <v>1940000000</v>
          </cell>
          <cell r="DL72" t="str">
            <v>TASA FIJA</v>
          </cell>
        </row>
        <row r="73">
          <cell r="A73">
            <v>3283588</v>
          </cell>
          <cell r="B73" t="str">
            <v xml:space="preserve">NEGOCIABLES    </v>
          </cell>
          <cell r="C73" t="str">
            <v>B</v>
          </cell>
          <cell r="D73" t="str">
            <v xml:space="preserve">FI SPOT              </v>
          </cell>
          <cell r="E73" t="str">
            <v>RTFIDBEN11</v>
          </cell>
          <cell r="F73" t="str">
            <v>BDD_RF-NEG_FBRT</v>
          </cell>
          <cell r="G73">
            <v>0</v>
          </cell>
          <cell r="H73">
            <v>4260708</v>
          </cell>
          <cell r="I73">
            <v>4067012</v>
          </cell>
          <cell r="J73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73" t="str">
            <v xml:space="preserve">899999090                             </v>
          </cell>
          <cell r="L73" t="str">
            <v xml:space="preserve">TES UVR 3% 25/3/2033               </v>
          </cell>
          <cell r="M73" t="str">
            <v xml:space="preserve">TUVT20250333   </v>
          </cell>
          <cell r="N73" t="str">
            <v xml:space="preserve">COL17CT02963   </v>
          </cell>
          <cell r="O73" t="str">
            <v>CITIBANK COLOMBIA S A CITIBANK</v>
          </cell>
          <cell r="P73" t="str">
            <v>860051135</v>
          </cell>
          <cell r="Q73" t="str">
            <v xml:space="preserve">NACION  </v>
          </cell>
          <cell r="R73" t="str">
            <v xml:space="preserve">                    </v>
          </cell>
          <cell r="S73">
            <v>41358</v>
          </cell>
          <cell r="T73">
            <v>48663</v>
          </cell>
          <cell r="U73">
            <v>5000000</v>
          </cell>
          <cell r="V73">
            <v>5000000</v>
          </cell>
          <cell r="W73" t="str">
            <v>3</v>
          </cell>
          <cell r="Y73" t="str">
            <v xml:space="preserve">UVR TF nominal, Base 365, Cup?V      </v>
          </cell>
          <cell r="Z73" t="str">
            <v>I</v>
          </cell>
          <cell r="AA73" t="str">
            <v>A?o Vencido</v>
          </cell>
          <cell r="AB73" t="str">
            <v>COP</v>
          </cell>
          <cell r="AC73" t="str">
            <v>UVR</v>
          </cell>
          <cell r="AD73" t="str">
            <v>DCV</v>
          </cell>
          <cell r="AE73">
            <v>41725</v>
          </cell>
          <cell r="AF73">
            <v>41725</v>
          </cell>
          <cell r="AG73">
            <v>4302369.9861372598</v>
          </cell>
          <cell r="AH73">
            <v>209.68560070000001</v>
          </cell>
          <cell r="AI73">
            <v>902145034.976843</v>
          </cell>
          <cell r="AJ73">
            <v>86.047400010000004</v>
          </cell>
          <cell r="AK73">
            <v>4.0701079999999994</v>
          </cell>
          <cell r="AL73">
            <v>4.0701000000000001</v>
          </cell>
          <cell r="AM73">
            <v>4439750</v>
          </cell>
          <cell r="AN73">
            <v>1034971874.1671801</v>
          </cell>
          <cell r="AO73">
            <v>4.1734</v>
          </cell>
          <cell r="AP73">
            <v>1048216863.12484</v>
          </cell>
          <cell r="AQ73">
            <v>4414800</v>
          </cell>
          <cell r="AR73">
            <v>1029610383.59556</v>
          </cell>
          <cell r="AS73">
            <v>4.2202000000000002</v>
          </cell>
          <cell r="AT73">
            <v>1048794644.80768</v>
          </cell>
          <cell r="AU73">
            <v>4.0703362467000002</v>
          </cell>
          <cell r="AV73">
            <v>4.0703362467000002</v>
          </cell>
          <cell r="AW73">
            <v>577781.68283998966</v>
          </cell>
          <cell r="AX73">
            <v>20592.207669299001</v>
          </cell>
          <cell r="AY73">
            <v>0</v>
          </cell>
          <cell r="AZ73">
            <v>-1044379844.80768</v>
          </cell>
          <cell r="BA73" t="str">
            <v>Precio</v>
          </cell>
          <cell r="BB73" t="str">
            <v>COP UVR CEC</v>
          </cell>
          <cell r="BC73">
            <v>1.5700000000000002E-2</v>
          </cell>
          <cell r="BD73">
            <v>100</v>
          </cell>
          <cell r="BE73">
            <v>0</v>
          </cell>
          <cell r="BF73">
            <v>0</v>
          </cell>
          <cell r="BG73">
            <v>0</v>
          </cell>
          <cell r="BH73">
            <v>6220</v>
          </cell>
          <cell r="BI73">
            <v>12.807</v>
          </cell>
          <cell r="BJ73">
            <v>12.288400000000001</v>
          </cell>
          <cell r="BK73" t="str">
            <v xml:space="preserve">CASALINA  </v>
          </cell>
          <cell r="BL73" t="str">
            <v>CARLOS SALINA</v>
          </cell>
          <cell r="BM73">
            <v>42443</v>
          </cell>
          <cell r="BO73" t="str">
            <v xml:space="preserve">                              </v>
          </cell>
          <cell r="BP73" t="str">
            <v>33</v>
          </cell>
          <cell r="BQ73" t="str">
            <v xml:space="preserve">          </v>
          </cell>
          <cell r="BR73">
            <v>9</v>
          </cell>
          <cell r="BS73" t="str">
            <v xml:space="preserve">LIN NL/365 RD6 </v>
          </cell>
          <cell r="BT73">
            <v>1</v>
          </cell>
          <cell r="BU73" t="str">
            <v xml:space="preserve">MTM </v>
          </cell>
          <cell r="BV73" t="str">
            <v>1304011407</v>
          </cell>
          <cell r="BW73" t="str">
            <v xml:space="preserve"> </v>
          </cell>
          <cell r="BX73">
            <v>145480</v>
          </cell>
          <cell r="BY73">
            <v>84035895.721423998</v>
          </cell>
          <cell r="BZ73">
            <v>-5361490.5716150003</v>
          </cell>
          <cell r="CA73" t="str">
            <v xml:space="preserve">LIN NL/365 RD6 </v>
          </cell>
          <cell r="CB73" t="str">
            <v xml:space="preserve">TES UVR                                                     </v>
          </cell>
          <cell r="CC73" t="str">
            <v>CO</v>
          </cell>
          <cell r="CD73" t="str">
            <v>Gravados ML</v>
          </cell>
          <cell r="CE73">
            <v>5000000</v>
          </cell>
          <cell r="CF73">
            <v>4439750</v>
          </cell>
          <cell r="CG73">
            <v>1034971874.1671801</v>
          </cell>
          <cell r="CH73">
            <v>4414800</v>
          </cell>
          <cell r="CI73">
            <v>1029610383.59556</v>
          </cell>
          <cell r="CJ73">
            <v>1048216863.1248401</v>
          </cell>
          <cell r="CK73">
            <v>1048794644.80768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 t="str">
            <v>7130401407</v>
          </cell>
          <cell r="CV73">
            <v>160155268.488107</v>
          </cell>
          <cell r="CW73">
            <v>-5361490.7124699997</v>
          </cell>
          <cell r="CX73">
            <v>160155268.488107</v>
          </cell>
          <cell r="CY73">
            <v>165516759.20057699</v>
          </cell>
          <cell r="CZ73">
            <v>-5361490.5716150003</v>
          </cell>
          <cell r="DA73">
            <v>233.2178997</v>
          </cell>
          <cell r="DB73">
            <v>233.11489929999999</v>
          </cell>
          <cell r="DC73">
            <v>1</v>
          </cell>
          <cell r="DD73">
            <v>3283588</v>
          </cell>
          <cell r="DE73">
            <v>4.0701079999999994</v>
          </cell>
          <cell r="DF73">
            <v>4.2202000000000002</v>
          </cell>
          <cell r="DH73" t="str">
            <v xml:space="preserve">AV </v>
          </cell>
          <cell r="DI73">
            <v>88.295999999999992</v>
          </cell>
          <cell r="DJ73">
            <v>0</v>
          </cell>
          <cell r="DK73">
            <v>1029610383.6</v>
          </cell>
          <cell r="DL73" t="str">
            <v>UVR</v>
          </cell>
        </row>
        <row r="74">
          <cell r="A74">
            <v>3292493</v>
          </cell>
          <cell r="B74" t="str">
            <v xml:space="preserve">NEGOCIABLES    </v>
          </cell>
          <cell r="C74" t="str">
            <v>B</v>
          </cell>
          <cell r="D74" t="str">
            <v xml:space="preserve">FI SPOT              </v>
          </cell>
          <cell r="E74" t="str">
            <v>RTFIDBEN11</v>
          </cell>
          <cell r="F74" t="str">
            <v>BDR_RF-NEG_FBRT</v>
          </cell>
          <cell r="G74">
            <v>0</v>
          </cell>
          <cell r="H74">
            <v>5300652</v>
          </cell>
          <cell r="I74">
            <v>4075935</v>
          </cell>
          <cell r="J74" t="str">
            <v xml:space="preserve">BANCO DE COMERCIO EXTERIOR DE COLOMBIA S A BANCOLDEX                                                                                                                                                                                                           </v>
          </cell>
          <cell r="K74" t="str">
            <v xml:space="preserve">800149923                             </v>
          </cell>
          <cell r="L74" t="str">
            <v xml:space="preserve">CDT BCOLDEX IPC+3% 11/3/18         </v>
          </cell>
          <cell r="M74" t="str">
            <v xml:space="preserve">CDTBCX90       </v>
          </cell>
          <cell r="N74" t="str">
            <v xml:space="preserve">COB31CD03355   </v>
          </cell>
          <cell r="O74" t="str">
            <v>FIDUCIARIA BANCOLOMBIA S A SOCIEDAD FIDUCIARIA BANCOLOMBIA</v>
          </cell>
          <cell r="P74" t="str">
            <v>800150280</v>
          </cell>
          <cell r="Q74" t="str">
            <v xml:space="preserve">AAA     </v>
          </cell>
          <cell r="R74" t="str">
            <v xml:space="preserve">BRC                 </v>
          </cell>
          <cell r="S74">
            <v>41344</v>
          </cell>
          <cell r="T74">
            <v>43171</v>
          </cell>
          <cell r="U74">
            <v>800000000</v>
          </cell>
          <cell r="V74">
            <v>800000000</v>
          </cell>
          <cell r="W74" t="str">
            <v>IPC EA 1Y</v>
          </cell>
          <cell r="X74">
            <v>3</v>
          </cell>
          <cell r="Y74" t="str">
            <v xml:space="preserve">COP IPC Inicio, Base 360, Cupon TV      </v>
          </cell>
          <cell r="Z74" t="str">
            <v>I</v>
          </cell>
          <cell r="AA74" t="str">
            <v>Trimestre Vencido</v>
          </cell>
          <cell r="AB74" t="str">
            <v>COP</v>
          </cell>
          <cell r="AC74" t="str">
            <v>COP</v>
          </cell>
          <cell r="AD74" t="str">
            <v>DECEVAL</v>
          </cell>
          <cell r="AE74">
            <v>41726</v>
          </cell>
          <cell r="AF74">
            <v>41726</v>
          </cell>
          <cell r="AG74">
            <v>795448000</v>
          </cell>
          <cell r="AH74">
            <v>1</v>
          </cell>
          <cell r="AI74">
            <v>795448000</v>
          </cell>
          <cell r="AJ74">
            <v>99.431000000000012</v>
          </cell>
          <cell r="AK74">
            <v>5.6287439999999993</v>
          </cell>
          <cell r="AL74">
            <v>3.2295000000000003</v>
          </cell>
          <cell r="AM74">
            <v>804112000</v>
          </cell>
          <cell r="AN74">
            <v>804112000</v>
          </cell>
          <cell r="AO74">
            <v>2.7410000000000001</v>
          </cell>
          <cell r="AP74">
            <v>799645424.15600002</v>
          </cell>
          <cell r="AQ74">
            <v>804880000</v>
          </cell>
          <cell r="AR74">
            <v>804880000</v>
          </cell>
          <cell r="AS74">
            <v>2.7027000000000001</v>
          </cell>
          <cell r="AT74">
            <v>799871644.59280002</v>
          </cell>
          <cell r="AU74">
            <v>10.876217702500002</v>
          </cell>
          <cell r="AV74">
            <v>10.876217702600002</v>
          </cell>
          <cell r="AW74">
            <v>226220.43680000305</v>
          </cell>
          <cell r="AX74">
            <v>100.61</v>
          </cell>
          <cell r="AY74">
            <v>0</v>
          </cell>
          <cell r="AZ74">
            <v>5008355.4072000002</v>
          </cell>
          <cell r="BA74" t="str">
            <v>Precio</v>
          </cell>
          <cell r="BB74" t="str">
            <v>COP IPC FLAT</v>
          </cell>
          <cell r="BC74">
            <v>2.7029000000000001</v>
          </cell>
          <cell r="BD74">
            <v>100</v>
          </cell>
          <cell r="BE74">
            <v>0</v>
          </cell>
          <cell r="BF74">
            <v>0</v>
          </cell>
          <cell r="BG74">
            <v>0</v>
          </cell>
          <cell r="BH74">
            <v>728</v>
          </cell>
          <cell r="BI74">
            <v>1.8263</v>
          </cell>
          <cell r="BJ74">
            <v>1.6528</v>
          </cell>
          <cell r="BK74" t="str">
            <v xml:space="preserve">CASALINA  </v>
          </cell>
          <cell r="BL74" t="str">
            <v>CARLOS SALINA</v>
          </cell>
          <cell r="BM74">
            <v>42443</v>
          </cell>
          <cell r="BO74" t="str">
            <v xml:space="preserve">                              </v>
          </cell>
          <cell r="BP74" t="str">
            <v>26</v>
          </cell>
          <cell r="BQ74" t="str">
            <v xml:space="preserve">          </v>
          </cell>
          <cell r="BR74">
            <v>22</v>
          </cell>
          <cell r="BS74" t="str">
            <v xml:space="preserve">YLD 30/360 RD6 </v>
          </cell>
          <cell r="BT74">
            <v>1</v>
          </cell>
          <cell r="BU74" t="str">
            <v xml:space="preserve">MTM </v>
          </cell>
          <cell r="BV74" t="str">
            <v>1304110012</v>
          </cell>
          <cell r="BW74" t="str">
            <v xml:space="preserve"> </v>
          </cell>
          <cell r="BX74">
            <v>684800</v>
          </cell>
          <cell r="BY74">
            <v>851502700.43394101</v>
          </cell>
          <cell r="BZ74">
            <v>768000</v>
          </cell>
          <cell r="CA74" t="str">
            <v xml:space="preserve">YLD 30/360 RD6 </v>
          </cell>
          <cell r="CB74" t="str">
            <v xml:space="preserve">CDT                                                         </v>
          </cell>
          <cell r="CC74" t="str">
            <v>CO</v>
          </cell>
          <cell r="CD74" t="str">
            <v>Gravados ML</v>
          </cell>
          <cell r="CE74">
            <v>800000000</v>
          </cell>
          <cell r="CF74">
            <v>804112000</v>
          </cell>
          <cell r="CG74">
            <v>804112000</v>
          </cell>
          <cell r="CH74">
            <v>804880000</v>
          </cell>
          <cell r="CI74">
            <v>804880000</v>
          </cell>
          <cell r="CJ74">
            <v>799645424.15600002</v>
          </cell>
          <cell r="CK74">
            <v>799871644.59280002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 t="str">
            <v>7130411012</v>
          </cell>
          <cell r="CV74">
            <v>119997600</v>
          </cell>
          <cell r="CW74">
            <v>768000</v>
          </cell>
          <cell r="CX74">
            <v>119997600</v>
          </cell>
          <cell r="CY74">
            <v>119229600</v>
          </cell>
          <cell r="CZ74">
            <v>768000</v>
          </cell>
          <cell r="DA74">
            <v>1</v>
          </cell>
          <cell r="DB74">
            <v>1</v>
          </cell>
          <cell r="DC74">
            <v>1</v>
          </cell>
          <cell r="DD74">
            <v>3292493</v>
          </cell>
          <cell r="DE74">
            <v>5.6287439999999993</v>
          </cell>
          <cell r="DF74">
            <v>10.497900000000001</v>
          </cell>
          <cell r="DH74" t="str">
            <v xml:space="preserve">TV </v>
          </cell>
          <cell r="DI74">
            <v>100.61</v>
          </cell>
          <cell r="DJ74">
            <v>0</v>
          </cell>
          <cell r="DK74">
            <v>804880000</v>
          </cell>
          <cell r="DL74" t="str">
            <v>IPC</v>
          </cell>
        </row>
        <row r="75">
          <cell r="A75">
            <v>3300869</v>
          </cell>
          <cell r="B75" t="str">
            <v xml:space="preserve">NEGOCIABLES    </v>
          </cell>
          <cell r="C75" t="str">
            <v>B</v>
          </cell>
          <cell r="D75" t="str">
            <v xml:space="preserve">FI SPOT              </v>
          </cell>
          <cell r="E75" t="str">
            <v>RTFIDBEN11</v>
          </cell>
          <cell r="F75" t="str">
            <v>BDI_RF-NEG_FBRT</v>
          </cell>
          <cell r="G75">
            <v>0</v>
          </cell>
          <cell r="H75">
            <v>4694481</v>
          </cell>
          <cell r="I75">
            <v>4084347</v>
          </cell>
          <cell r="J75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75" t="str">
            <v xml:space="preserve">899999090                             </v>
          </cell>
          <cell r="L75" t="str">
            <v xml:space="preserve">TES COP 7.5%  26/8/26              </v>
          </cell>
          <cell r="M75" t="str">
            <v xml:space="preserve">TFIT15260826   </v>
          </cell>
          <cell r="N75" t="str">
            <v xml:space="preserve">COL17CT02625   </v>
          </cell>
          <cell r="O75" t="str">
            <v>ACCIONES Y VALORES S A</v>
          </cell>
          <cell r="P75" t="str">
            <v>860071562</v>
          </cell>
          <cell r="Q75" t="str">
            <v xml:space="preserve">NACION  </v>
          </cell>
          <cell r="R75" t="str">
            <v xml:space="preserve">                    </v>
          </cell>
          <cell r="S75">
            <v>40781</v>
          </cell>
          <cell r="T75">
            <v>46260</v>
          </cell>
          <cell r="U75">
            <v>3000000000</v>
          </cell>
          <cell r="V75">
            <v>3000000000</v>
          </cell>
          <cell r="W75" t="str">
            <v>7.5</v>
          </cell>
          <cell r="Y75" t="str">
            <v xml:space="preserve">COP TF nominal, Base 365, Cupon AV      </v>
          </cell>
          <cell r="Z75" t="str">
            <v>I</v>
          </cell>
          <cell r="AA75" t="str">
            <v>A?o Vencido</v>
          </cell>
          <cell r="AB75" t="str">
            <v>COP</v>
          </cell>
          <cell r="AC75" t="str">
            <v>COP</v>
          </cell>
          <cell r="AD75" t="str">
            <v>DCV</v>
          </cell>
          <cell r="AE75">
            <v>41730</v>
          </cell>
          <cell r="AF75">
            <v>41730</v>
          </cell>
          <cell r="AG75">
            <v>3234285000</v>
          </cell>
          <cell r="AH75">
            <v>1</v>
          </cell>
          <cell r="AI75">
            <v>3234285000</v>
          </cell>
          <cell r="AJ75">
            <v>107.8095</v>
          </cell>
          <cell r="AK75">
            <v>7.0800969999999994</v>
          </cell>
          <cell r="AL75">
            <v>7.1589</v>
          </cell>
          <cell r="AM75">
            <v>2937240000</v>
          </cell>
          <cell r="AN75">
            <v>2937240000</v>
          </cell>
          <cell r="AO75">
            <v>8.4002999999999997</v>
          </cell>
          <cell r="AP75">
            <v>3211674453.3899999</v>
          </cell>
          <cell r="AQ75">
            <v>2910000000</v>
          </cell>
          <cell r="AR75">
            <v>2910000000</v>
          </cell>
          <cell r="AS75">
            <v>8.5441000000000003</v>
          </cell>
          <cell r="AT75">
            <v>3212276424.9120002</v>
          </cell>
          <cell r="AU75">
            <v>7.0800369990999998</v>
          </cell>
          <cell r="AV75">
            <v>7.0800369990999998</v>
          </cell>
          <cell r="AW75">
            <v>601971.52200031281</v>
          </cell>
          <cell r="AX75">
            <v>97</v>
          </cell>
          <cell r="AY75">
            <v>0</v>
          </cell>
          <cell r="AZ75">
            <v>-302276424.912</v>
          </cell>
          <cell r="BA75" t="str">
            <v>Precio</v>
          </cell>
          <cell r="BB75" t="str">
            <v>COP CEC</v>
          </cell>
          <cell r="BC75">
            <v>-3.3100000000000004E-2</v>
          </cell>
          <cell r="BD75">
            <v>100</v>
          </cell>
          <cell r="BE75">
            <v>0</v>
          </cell>
          <cell r="BF75">
            <v>0</v>
          </cell>
          <cell r="BG75">
            <v>0</v>
          </cell>
          <cell r="BH75">
            <v>3817</v>
          </cell>
          <cell r="BI75">
            <v>7.1851000000000003</v>
          </cell>
          <cell r="BJ75">
            <v>6.6195000000000004</v>
          </cell>
          <cell r="BK75" t="str">
            <v xml:space="preserve">CASALINA  </v>
          </cell>
          <cell r="BL75" t="str">
            <v>CARLOS SALINA</v>
          </cell>
          <cell r="BM75">
            <v>42443</v>
          </cell>
          <cell r="BO75" t="str">
            <v xml:space="preserve">                              </v>
          </cell>
          <cell r="BP75" t="str">
            <v>2</v>
          </cell>
          <cell r="BQ75" t="str">
            <v xml:space="preserve">          </v>
          </cell>
          <cell r="BR75">
            <v>4</v>
          </cell>
          <cell r="BS75" t="str">
            <v xml:space="preserve">LIN NL/365 RD6 </v>
          </cell>
          <cell r="BT75">
            <v>1</v>
          </cell>
          <cell r="BU75" t="str">
            <v xml:space="preserve">MTM </v>
          </cell>
          <cell r="BV75" t="str">
            <v>1304010001</v>
          </cell>
          <cell r="BW75" t="str">
            <v xml:space="preserve"> </v>
          </cell>
          <cell r="BX75">
            <v>123288000</v>
          </cell>
          <cell r="BY75">
            <v>3145766276.7885804</v>
          </cell>
          <cell r="BZ75">
            <v>-27240000</v>
          </cell>
          <cell r="CA75" t="str">
            <v xml:space="preserve">LIN NL/365 RD6 </v>
          </cell>
          <cell r="CB75" t="str">
            <v xml:space="preserve">TES COP                                                     </v>
          </cell>
          <cell r="CC75" t="str">
            <v>CO</v>
          </cell>
          <cell r="CD75" t="str">
            <v>Gravados ML</v>
          </cell>
          <cell r="CE75">
            <v>3000000000</v>
          </cell>
          <cell r="CF75">
            <v>2937240000</v>
          </cell>
          <cell r="CG75">
            <v>2937240000</v>
          </cell>
          <cell r="CH75">
            <v>2910000000</v>
          </cell>
          <cell r="CI75">
            <v>2910000000</v>
          </cell>
          <cell r="CJ75">
            <v>3211674453.3899999</v>
          </cell>
          <cell r="CK75">
            <v>3212276424.9120002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 t="str">
            <v>7130401001</v>
          </cell>
          <cell r="CV75">
            <v>125715000</v>
          </cell>
          <cell r="CW75">
            <v>-27240000</v>
          </cell>
          <cell r="CX75">
            <v>125715000</v>
          </cell>
          <cell r="CY75">
            <v>152955000</v>
          </cell>
          <cell r="CZ75">
            <v>-27240000</v>
          </cell>
          <cell r="DA75">
            <v>1</v>
          </cell>
          <cell r="DB75">
            <v>1</v>
          </cell>
          <cell r="DC75">
            <v>1</v>
          </cell>
          <cell r="DD75">
            <v>3300869</v>
          </cell>
          <cell r="DE75">
            <v>7.0800969999999994</v>
          </cell>
          <cell r="DF75">
            <v>8.5441000000000003</v>
          </cell>
          <cell r="DH75" t="str">
            <v xml:space="preserve">AV </v>
          </cell>
          <cell r="DI75">
            <v>97</v>
          </cell>
          <cell r="DJ75" t="e">
            <v>#N/A</v>
          </cell>
          <cell r="DK75">
            <v>2910000000</v>
          </cell>
          <cell r="DL75" t="str">
            <v>TASA FIJA</v>
          </cell>
        </row>
        <row r="76">
          <cell r="A76">
            <v>3300898</v>
          </cell>
          <cell r="B76" t="str">
            <v xml:space="preserve">NEGOCIABLES    </v>
          </cell>
          <cell r="C76" t="str">
            <v>B</v>
          </cell>
          <cell r="D76" t="str">
            <v xml:space="preserve">FI SPOT              </v>
          </cell>
          <cell r="E76" t="str">
            <v>RTFIDBEN11</v>
          </cell>
          <cell r="F76" t="str">
            <v>BDI_RF-NEG_FBRT</v>
          </cell>
          <cell r="G76">
            <v>0</v>
          </cell>
          <cell r="H76">
            <v>4694494</v>
          </cell>
          <cell r="I76">
            <v>4084376</v>
          </cell>
          <cell r="J76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76" t="str">
            <v xml:space="preserve">899999090                             </v>
          </cell>
          <cell r="L76" t="str">
            <v xml:space="preserve">TES COP 7.5%  26/8/26              </v>
          </cell>
          <cell r="M76" t="str">
            <v xml:space="preserve">TFIT15260826   </v>
          </cell>
          <cell r="N76" t="str">
            <v xml:space="preserve">COL17CT02625   </v>
          </cell>
          <cell r="O76" t="str">
            <v>CREDICORP CAPITAL COLOMBIA SA</v>
          </cell>
          <cell r="P76" t="str">
            <v>860068182</v>
          </cell>
          <cell r="Q76" t="str">
            <v xml:space="preserve">NACION  </v>
          </cell>
          <cell r="R76" t="str">
            <v xml:space="preserve">                    </v>
          </cell>
          <cell r="S76">
            <v>40781</v>
          </cell>
          <cell r="T76">
            <v>46260</v>
          </cell>
          <cell r="U76">
            <v>7000000000</v>
          </cell>
          <cell r="V76">
            <v>7000000000</v>
          </cell>
          <cell r="W76" t="str">
            <v>7.5</v>
          </cell>
          <cell r="Y76" t="str">
            <v xml:space="preserve">COP TF nominal, Base 365, Cupon AV      </v>
          </cell>
          <cell r="Z76" t="str">
            <v>I</v>
          </cell>
          <cell r="AA76" t="str">
            <v>A?o Vencido</v>
          </cell>
          <cell r="AB76" t="str">
            <v>COP</v>
          </cell>
          <cell r="AC76" t="str">
            <v>COP</v>
          </cell>
          <cell r="AD76" t="str">
            <v>DCV</v>
          </cell>
          <cell r="AE76">
            <v>41730</v>
          </cell>
          <cell r="AF76">
            <v>41730</v>
          </cell>
          <cell r="AG76">
            <v>7546665000</v>
          </cell>
          <cell r="AH76">
            <v>1</v>
          </cell>
          <cell r="AI76">
            <v>7546665000</v>
          </cell>
          <cell r="AJ76">
            <v>107.8095</v>
          </cell>
          <cell r="AK76">
            <v>7.0800969999999994</v>
          </cell>
          <cell r="AL76">
            <v>7.1589</v>
          </cell>
          <cell r="AM76">
            <v>6853560000</v>
          </cell>
          <cell r="AN76">
            <v>6853560000</v>
          </cell>
          <cell r="AO76">
            <v>8.4002999999999997</v>
          </cell>
          <cell r="AP76">
            <v>7493907057.9099998</v>
          </cell>
          <cell r="AQ76">
            <v>6790000000</v>
          </cell>
          <cell r="AR76">
            <v>6790000000</v>
          </cell>
          <cell r="AS76">
            <v>8.5441000000000003</v>
          </cell>
          <cell r="AT76">
            <v>7495311658.1280003</v>
          </cell>
          <cell r="AU76">
            <v>7.0800369990999998</v>
          </cell>
          <cell r="AV76">
            <v>7.0800369990999998</v>
          </cell>
          <cell r="AW76">
            <v>1404600.218000412</v>
          </cell>
          <cell r="AX76">
            <v>97</v>
          </cell>
          <cell r="AY76">
            <v>0</v>
          </cell>
          <cell r="AZ76">
            <v>-705311658.12800002</v>
          </cell>
          <cell r="BA76" t="str">
            <v>Precio</v>
          </cell>
          <cell r="BB76" t="str">
            <v>COP CEC</v>
          </cell>
          <cell r="BC76">
            <v>-3.3100000000000004E-2</v>
          </cell>
          <cell r="BD76">
            <v>100</v>
          </cell>
          <cell r="BE76">
            <v>0</v>
          </cell>
          <cell r="BF76">
            <v>0</v>
          </cell>
          <cell r="BG76">
            <v>0</v>
          </cell>
          <cell r="BH76">
            <v>3817</v>
          </cell>
          <cell r="BI76">
            <v>7.1851000000000003</v>
          </cell>
          <cell r="BJ76">
            <v>6.6195000000000004</v>
          </cell>
          <cell r="BK76" t="str">
            <v xml:space="preserve">CASALINA  </v>
          </cell>
          <cell r="BL76" t="str">
            <v>CARLOS SALINA</v>
          </cell>
          <cell r="BM76">
            <v>42443</v>
          </cell>
          <cell r="BO76" t="str">
            <v xml:space="preserve">                              </v>
          </cell>
          <cell r="BP76" t="str">
            <v>2</v>
          </cell>
          <cell r="BQ76" t="str">
            <v xml:space="preserve">          </v>
          </cell>
          <cell r="BR76">
            <v>4</v>
          </cell>
          <cell r="BS76" t="str">
            <v xml:space="preserve">LIN NL/365 RD6 </v>
          </cell>
          <cell r="BT76">
            <v>1</v>
          </cell>
          <cell r="BU76" t="str">
            <v xml:space="preserve">MTM </v>
          </cell>
          <cell r="BV76" t="str">
            <v>1304010001</v>
          </cell>
          <cell r="BW76" t="str">
            <v xml:space="preserve"> </v>
          </cell>
          <cell r="BX76">
            <v>287672000</v>
          </cell>
          <cell r="BY76">
            <v>7340121312.5066996</v>
          </cell>
          <cell r="BZ76">
            <v>-63560000</v>
          </cell>
          <cell r="CA76" t="str">
            <v xml:space="preserve">LIN NL/365 RD6 </v>
          </cell>
          <cell r="CB76" t="str">
            <v xml:space="preserve">TES COP                                                     </v>
          </cell>
          <cell r="CC76" t="str">
            <v>CO</v>
          </cell>
          <cell r="CD76" t="str">
            <v>Gravados ML</v>
          </cell>
          <cell r="CE76">
            <v>7000000000</v>
          </cell>
          <cell r="CF76">
            <v>6853560000</v>
          </cell>
          <cell r="CG76">
            <v>6853560000</v>
          </cell>
          <cell r="CH76">
            <v>6790000000</v>
          </cell>
          <cell r="CI76">
            <v>6790000000</v>
          </cell>
          <cell r="CJ76">
            <v>7493907057.9099998</v>
          </cell>
          <cell r="CK76">
            <v>7495311658.1280003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 t="str">
            <v>7130401001</v>
          </cell>
          <cell r="CV76">
            <v>293335000</v>
          </cell>
          <cell r="CW76">
            <v>-63560000</v>
          </cell>
          <cell r="CX76">
            <v>293335000</v>
          </cell>
          <cell r="CY76">
            <v>356895000</v>
          </cell>
          <cell r="CZ76">
            <v>-63560000</v>
          </cell>
          <cell r="DA76">
            <v>1</v>
          </cell>
          <cell r="DB76">
            <v>1</v>
          </cell>
          <cell r="DC76">
            <v>1</v>
          </cell>
          <cell r="DD76">
            <v>3300898</v>
          </cell>
          <cell r="DE76">
            <v>7.0800969999999994</v>
          </cell>
          <cell r="DF76">
            <v>8.5441000000000003</v>
          </cell>
          <cell r="DH76" t="str">
            <v xml:space="preserve">AV </v>
          </cell>
          <cell r="DI76">
            <v>97</v>
          </cell>
          <cell r="DJ76" t="e">
            <v>#N/A</v>
          </cell>
          <cell r="DK76">
            <v>6790000000</v>
          </cell>
          <cell r="DL76" t="str">
            <v>TASA FIJA</v>
          </cell>
        </row>
        <row r="77">
          <cell r="A77">
            <v>3300900</v>
          </cell>
          <cell r="B77" t="str">
            <v xml:space="preserve">NEGOCIABLES    </v>
          </cell>
          <cell r="C77" t="str">
            <v>B</v>
          </cell>
          <cell r="D77" t="str">
            <v xml:space="preserve">FI SPOT              </v>
          </cell>
          <cell r="E77" t="str">
            <v>RTFIDBEN11</v>
          </cell>
          <cell r="F77" t="str">
            <v>BDI_RF-NEG_FBRT</v>
          </cell>
          <cell r="G77">
            <v>0</v>
          </cell>
          <cell r="H77">
            <v>4694445</v>
          </cell>
          <cell r="I77">
            <v>4084378</v>
          </cell>
          <cell r="J77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77" t="str">
            <v xml:space="preserve">899999090                             </v>
          </cell>
          <cell r="L77" t="str">
            <v xml:space="preserve">TES COP 7.5%  26/8/26              </v>
          </cell>
          <cell r="M77" t="str">
            <v xml:space="preserve">TFIT15260826   </v>
          </cell>
          <cell r="N77" t="str">
            <v xml:space="preserve">COL17CT02625   </v>
          </cell>
          <cell r="O77" t="str">
            <v>ADCAP COLOMBIA SA COMISIONISTA DE BOLSA</v>
          </cell>
          <cell r="P77" t="str">
            <v>890931609</v>
          </cell>
          <cell r="Q77" t="str">
            <v xml:space="preserve">NACION  </v>
          </cell>
          <cell r="R77" t="str">
            <v xml:space="preserve">                    </v>
          </cell>
          <cell r="S77">
            <v>40781</v>
          </cell>
          <cell r="T77">
            <v>46260</v>
          </cell>
          <cell r="U77">
            <v>2000000000</v>
          </cell>
          <cell r="V77">
            <v>2000000000</v>
          </cell>
          <cell r="W77" t="str">
            <v>7.5</v>
          </cell>
          <cell r="Y77" t="str">
            <v xml:space="preserve">COP TF nominal, Base 365, Cupon AV      </v>
          </cell>
          <cell r="Z77" t="str">
            <v>I</v>
          </cell>
          <cell r="AA77" t="str">
            <v>A?o Vencido</v>
          </cell>
          <cell r="AB77" t="str">
            <v>COP</v>
          </cell>
          <cell r="AC77" t="str">
            <v>COP</v>
          </cell>
          <cell r="AD77" t="str">
            <v>DCV</v>
          </cell>
          <cell r="AE77">
            <v>41730</v>
          </cell>
          <cell r="AF77">
            <v>41730</v>
          </cell>
          <cell r="AG77">
            <v>2154530000</v>
          </cell>
          <cell r="AH77">
            <v>1</v>
          </cell>
          <cell r="AI77">
            <v>2154530000</v>
          </cell>
          <cell r="AJ77">
            <v>107.7265</v>
          </cell>
          <cell r="AK77">
            <v>7.0901369999999995</v>
          </cell>
          <cell r="AL77">
            <v>7.1589</v>
          </cell>
          <cell r="AM77">
            <v>1958160000</v>
          </cell>
          <cell r="AN77">
            <v>1958160000</v>
          </cell>
          <cell r="AO77">
            <v>8.4002999999999997</v>
          </cell>
          <cell r="AP77">
            <v>2139636700.5139999</v>
          </cell>
          <cell r="AQ77">
            <v>1940000000</v>
          </cell>
          <cell r="AR77">
            <v>1940000000</v>
          </cell>
          <cell r="AS77">
            <v>8.5441000000000003</v>
          </cell>
          <cell r="AT77">
            <v>2140038287.4419999</v>
          </cell>
          <cell r="AU77">
            <v>7.0900805635999999</v>
          </cell>
          <cell r="AV77">
            <v>7.0900805635999999</v>
          </cell>
          <cell r="AW77">
            <v>401586.9279999733</v>
          </cell>
          <cell r="AX77">
            <v>97</v>
          </cell>
          <cell r="AY77">
            <v>0</v>
          </cell>
          <cell r="AZ77">
            <v>-200038287.442</v>
          </cell>
          <cell r="BA77" t="str">
            <v>Precio</v>
          </cell>
          <cell r="BB77" t="str">
            <v>COP CEC</v>
          </cell>
          <cell r="BC77">
            <v>-3.3100000000000004E-2</v>
          </cell>
          <cell r="BD77">
            <v>100</v>
          </cell>
          <cell r="BE77">
            <v>0</v>
          </cell>
          <cell r="BF77">
            <v>0</v>
          </cell>
          <cell r="BG77">
            <v>0</v>
          </cell>
          <cell r="BH77">
            <v>3817</v>
          </cell>
          <cell r="BI77">
            <v>7.1851000000000003</v>
          </cell>
          <cell r="BJ77">
            <v>6.6195000000000004</v>
          </cell>
          <cell r="BK77" t="str">
            <v xml:space="preserve">CASALINA  </v>
          </cell>
          <cell r="BL77" t="str">
            <v>CARLOS SALINA</v>
          </cell>
          <cell r="BM77">
            <v>42443</v>
          </cell>
          <cell r="BO77" t="str">
            <v xml:space="preserve">                              </v>
          </cell>
          <cell r="BP77" t="str">
            <v>2</v>
          </cell>
          <cell r="BQ77" t="str">
            <v xml:space="preserve">          </v>
          </cell>
          <cell r="BR77">
            <v>4</v>
          </cell>
          <cell r="BS77" t="str">
            <v xml:space="preserve">LIN NL/365 RD6 </v>
          </cell>
          <cell r="BT77">
            <v>1</v>
          </cell>
          <cell r="BU77" t="str">
            <v xml:space="preserve">MTM </v>
          </cell>
          <cell r="BV77" t="str">
            <v>1304010001</v>
          </cell>
          <cell r="BW77" t="str">
            <v xml:space="preserve"> </v>
          </cell>
          <cell r="BX77">
            <v>82192000</v>
          </cell>
          <cell r="BY77">
            <v>2095366101.2149801</v>
          </cell>
          <cell r="BZ77">
            <v>-18160000</v>
          </cell>
          <cell r="CA77" t="str">
            <v xml:space="preserve">LIN NL/365 RD6 </v>
          </cell>
          <cell r="CB77" t="str">
            <v xml:space="preserve">TES COP                                                     </v>
          </cell>
          <cell r="CC77" t="str">
            <v>CO</v>
          </cell>
          <cell r="CD77" t="str">
            <v>Gravados ML</v>
          </cell>
          <cell r="CE77">
            <v>2000000000</v>
          </cell>
          <cell r="CF77">
            <v>1958160000</v>
          </cell>
          <cell r="CG77">
            <v>1958160000</v>
          </cell>
          <cell r="CH77">
            <v>1940000000</v>
          </cell>
          <cell r="CI77">
            <v>1940000000</v>
          </cell>
          <cell r="CJ77">
            <v>2139636700.5139999</v>
          </cell>
          <cell r="CK77">
            <v>2140038287.4419999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 t="str">
            <v>7130401001</v>
          </cell>
          <cell r="CV77">
            <v>85470000</v>
          </cell>
          <cell r="CW77">
            <v>-18160000</v>
          </cell>
          <cell r="CX77">
            <v>85470000</v>
          </cell>
          <cell r="CY77">
            <v>103630000</v>
          </cell>
          <cell r="CZ77">
            <v>-18160000</v>
          </cell>
          <cell r="DA77">
            <v>1</v>
          </cell>
          <cell r="DB77">
            <v>1</v>
          </cell>
          <cell r="DC77">
            <v>1</v>
          </cell>
          <cell r="DD77">
            <v>3300900</v>
          </cell>
          <cell r="DE77">
            <v>7.0901369999999995</v>
          </cell>
          <cell r="DF77">
            <v>8.5441000000000003</v>
          </cell>
          <cell r="DH77" t="str">
            <v xml:space="preserve">AV </v>
          </cell>
          <cell r="DI77">
            <v>97</v>
          </cell>
          <cell r="DJ77" t="e">
            <v>#N/A</v>
          </cell>
          <cell r="DK77">
            <v>1940000000</v>
          </cell>
          <cell r="DL77" t="str">
            <v>TASA FIJA</v>
          </cell>
        </row>
        <row r="78">
          <cell r="A78">
            <v>3300940</v>
          </cell>
          <cell r="B78" t="str">
            <v xml:space="preserve">NEGOCIABLES    </v>
          </cell>
          <cell r="C78" t="str">
            <v>B</v>
          </cell>
          <cell r="D78" t="str">
            <v xml:space="preserve">FI SPOT              </v>
          </cell>
          <cell r="E78" t="str">
            <v>RTFIDBEN11</v>
          </cell>
          <cell r="F78" t="str">
            <v>BDI_RF-NEG_FBRT</v>
          </cell>
          <cell r="G78">
            <v>0</v>
          </cell>
          <cell r="H78">
            <v>4694502</v>
          </cell>
          <cell r="I78">
            <v>4084418</v>
          </cell>
          <cell r="J78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78" t="str">
            <v xml:space="preserve">899999090                             </v>
          </cell>
          <cell r="L78" t="str">
            <v xml:space="preserve">TES COP 7.5%  26/8/26              </v>
          </cell>
          <cell r="M78" t="str">
            <v xml:space="preserve">TFIT15260826   </v>
          </cell>
          <cell r="N78" t="str">
            <v xml:space="preserve">COL17CT02625   </v>
          </cell>
          <cell r="O78" t="str">
            <v>CORREDORES DAVIVIENDA S A COMISIONISTA DE BOLSA</v>
          </cell>
          <cell r="P78" t="str">
            <v>860079174</v>
          </cell>
          <cell r="Q78" t="str">
            <v xml:space="preserve">NACION  </v>
          </cell>
          <cell r="R78" t="str">
            <v xml:space="preserve">                    </v>
          </cell>
          <cell r="S78">
            <v>40781</v>
          </cell>
          <cell r="T78">
            <v>46260</v>
          </cell>
          <cell r="U78">
            <v>2000000000</v>
          </cell>
          <cell r="V78">
            <v>2000000000</v>
          </cell>
          <cell r="W78" t="str">
            <v>7.5</v>
          </cell>
          <cell r="Y78" t="str">
            <v xml:space="preserve">COP TF nominal, Base 365, Cupon AV      </v>
          </cell>
          <cell r="Z78" t="str">
            <v>I</v>
          </cell>
          <cell r="AA78" t="str">
            <v>A?o Vencido</v>
          </cell>
          <cell r="AB78" t="str">
            <v>COP</v>
          </cell>
          <cell r="AC78" t="str">
            <v>COP</v>
          </cell>
          <cell r="AD78" t="str">
            <v>DCV</v>
          </cell>
          <cell r="AE78">
            <v>41730</v>
          </cell>
          <cell r="AF78">
            <v>41730</v>
          </cell>
          <cell r="AG78">
            <v>2154530000</v>
          </cell>
          <cell r="AH78">
            <v>1</v>
          </cell>
          <cell r="AI78">
            <v>2154530000</v>
          </cell>
          <cell r="AJ78">
            <v>107.7265</v>
          </cell>
          <cell r="AK78">
            <v>7.0901369999999995</v>
          </cell>
          <cell r="AL78">
            <v>7.1589</v>
          </cell>
          <cell r="AM78">
            <v>1958160000</v>
          </cell>
          <cell r="AN78">
            <v>1958160000</v>
          </cell>
          <cell r="AO78">
            <v>8.4002999999999997</v>
          </cell>
          <cell r="AP78">
            <v>2139636700.5139999</v>
          </cell>
          <cell r="AQ78">
            <v>1940000000</v>
          </cell>
          <cell r="AR78">
            <v>1940000000</v>
          </cell>
          <cell r="AS78">
            <v>8.5441000000000003</v>
          </cell>
          <cell r="AT78">
            <v>2140038287.4419999</v>
          </cell>
          <cell r="AU78">
            <v>7.0900805635999999</v>
          </cell>
          <cell r="AV78">
            <v>7.0900805635999999</v>
          </cell>
          <cell r="AW78">
            <v>401586.9279999733</v>
          </cell>
          <cell r="AX78">
            <v>97</v>
          </cell>
          <cell r="AY78">
            <v>0</v>
          </cell>
          <cell r="AZ78">
            <v>-200038287.442</v>
          </cell>
          <cell r="BA78" t="str">
            <v>Precio</v>
          </cell>
          <cell r="BB78" t="str">
            <v>COP CEC</v>
          </cell>
          <cell r="BC78">
            <v>-3.3100000000000004E-2</v>
          </cell>
          <cell r="BD78">
            <v>100</v>
          </cell>
          <cell r="BE78">
            <v>0</v>
          </cell>
          <cell r="BF78">
            <v>0</v>
          </cell>
          <cell r="BG78">
            <v>0</v>
          </cell>
          <cell r="BH78">
            <v>3817</v>
          </cell>
          <cell r="BI78">
            <v>7.1851000000000003</v>
          </cell>
          <cell r="BJ78">
            <v>6.6195000000000004</v>
          </cell>
          <cell r="BK78" t="str">
            <v xml:space="preserve">CASALINA  </v>
          </cell>
          <cell r="BL78" t="str">
            <v>CARLOS SALINA</v>
          </cell>
          <cell r="BM78">
            <v>42443</v>
          </cell>
          <cell r="BO78" t="str">
            <v xml:space="preserve">                              </v>
          </cell>
          <cell r="BP78" t="str">
            <v>2</v>
          </cell>
          <cell r="BQ78" t="str">
            <v xml:space="preserve">          </v>
          </cell>
          <cell r="BR78">
            <v>4</v>
          </cell>
          <cell r="BS78" t="str">
            <v xml:space="preserve">LIN NL/365 RD6 </v>
          </cell>
          <cell r="BT78">
            <v>1</v>
          </cell>
          <cell r="BU78" t="str">
            <v xml:space="preserve">MTM </v>
          </cell>
          <cell r="BV78" t="str">
            <v>1304010001</v>
          </cell>
          <cell r="BW78" t="str">
            <v xml:space="preserve"> </v>
          </cell>
          <cell r="BX78">
            <v>82192000</v>
          </cell>
          <cell r="BY78">
            <v>2095366101.2149801</v>
          </cell>
          <cell r="BZ78">
            <v>-18160000</v>
          </cell>
          <cell r="CA78" t="str">
            <v xml:space="preserve">LIN NL/365 RD6 </v>
          </cell>
          <cell r="CB78" t="str">
            <v xml:space="preserve">TES COP                                                     </v>
          </cell>
          <cell r="CC78" t="str">
            <v>CO</v>
          </cell>
          <cell r="CD78" t="str">
            <v>Gravados ML</v>
          </cell>
          <cell r="CE78">
            <v>2000000000</v>
          </cell>
          <cell r="CF78">
            <v>1958160000</v>
          </cell>
          <cell r="CG78">
            <v>1958160000</v>
          </cell>
          <cell r="CH78">
            <v>1940000000</v>
          </cell>
          <cell r="CI78">
            <v>1940000000</v>
          </cell>
          <cell r="CJ78">
            <v>2139636700.5139999</v>
          </cell>
          <cell r="CK78">
            <v>2140038287.4419999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 t="str">
            <v>7130401001</v>
          </cell>
          <cell r="CV78">
            <v>85470000</v>
          </cell>
          <cell r="CW78">
            <v>-18160000</v>
          </cell>
          <cell r="CX78">
            <v>85470000</v>
          </cell>
          <cell r="CY78">
            <v>103630000</v>
          </cell>
          <cell r="CZ78">
            <v>-18160000</v>
          </cell>
          <cell r="DA78">
            <v>1</v>
          </cell>
          <cell r="DB78">
            <v>1</v>
          </cell>
          <cell r="DC78">
            <v>1</v>
          </cell>
          <cell r="DD78">
            <v>3300940</v>
          </cell>
          <cell r="DE78">
            <v>7.0901369999999995</v>
          </cell>
          <cell r="DF78">
            <v>8.5441000000000003</v>
          </cell>
          <cell r="DH78" t="str">
            <v xml:space="preserve">AV </v>
          </cell>
          <cell r="DI78">
            <v>97</v>
          </cell>
          <cell r="DJ78" t="e">
            <v>#N/A</v>
          </cell>
          <cell r="DK78">
            <v>1940000000</v>
          </cell>
          <cell r="DL78" t="str">
            <v>TASA FIJA</v>
          </cell>
        </row>
        <row r="79">
          <cell r="A79">
            <v>3304191</v>
          </cell>
          <cell r="B79" t="str">
            <v xml:space="preserve">NEGOCIABLES    </v>
          </cell>
          <cell r="C79" t="str">
            <v>B</v>
          </cell>
          <cell r="D79" t="str">
            <v xml:space="preserve">FI SPOT              </v>
          </cell>
          <cell r="E79" t="str">
            <v>RTFIDBEN11</v>
          </cell>
          <cell r="F79" t="str">
            <v>BDI_RF-NEG_FBRT</v>
          </cell>
          <cell r="G79">
            <v>0</v>
          </cell>
          <cell r="H79">
            <v>4694458</v>
          </cell>
          <cell r="I79">
            <v>4087687</v>
          </cell>
          <cell r="J79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79" t="str">
            <v xml:space="preserve">899999090                             </v>
          </cell>
          <cell r="L79" t="str">
            <v xml:space="preserve">TES COP 7.5%  26/8/26              </v>
          </cell>
          <cell r="M79" t="str">
            <v xml:space="preserve">TFIT15260826   </v>
          </cell>
          <cell r="N79" t="str">
            <v xml:space="preserve">COL17CT02625   </v>
          </cell>
          <cell r="O79" t="str">
            <v>BANCO PICHINCHA S A</v>
          </cell>
          <cell r="P79" t="str">
            <v>890200756</v>
          </cell>
          <cell r="Q79" t="str">
            <v xml:space="preserve">NACION  </v>
          </cell>
          <cell r="R79" t="str">
            <v xml:space="preserve">                    </v>
          </cell>
          <cell r="S79">
            <v>40781</v>
          </cell>
          <cell r="T79">
            <v>46260</v>
          </cell>
          <cell r="U79">
            <v>500000000</v>
          </cell>
          <cell r="V79">
            <v>500000000</v>
          </cell>
          <cell r="W79" t="str">
            <v>7.5</v>
          </cell>
          <cell r="Y79" t="str">
            <v xml:space="preserve">COP TF nominal, Base 365, Cupon AV      </v>
          </cell>
          <cell r="Z79" t="str">
            <v>I</v>
          </cell>
          <cell r="AA79" t="str">
            <v>A?o Vencido</v>
          </cell>
          <cell r="AB79" t="str">
            <v>COP</v>
          </cell>
          <cell r="AC79" t="str">
            <v>COP</v>
          </cell>
          <cell r="AD79" t="str">
            <v>DCV</v>
          </cell>
          <cell r="AE79">
            <v>41731</v>
          </cell>
          <cell r="AF79">
            <v>41731</v>
          </cell>
          <cell r="AG79">
            <v>539150000</v>
          </cell>
          <cell r="AH79">
            <v>1</v>
          </cell>
          <cell r="AI79">
            <v>539150000</v>
          </cell>
          <cell r="AJ79">
            <v>107.83</v>
          </cell>
          <cell r="AK79">
            <v>7.0800619999999999</v>
          </cell>
          <cell r="AL79">
            <v>7.0801000000000007</v>
          </cell>
          <cell r="AM79">
            <v>489540000</v>
          </cell>
          <cell r="AN79">
            <v>489540000</v>
          </cell>
          <cell r="AO79">
            <v>8.4002999999999997</v>
          </cell>
          <cell r="AP79">
            <v>535280380.79699999</v>
          </cell>
          <cell r="AQ79">
            <v>485000000</v>
          </cell>
          <cell r="AR79">
            <v>485000000</v>
          </cell>
          <cell r="AS79">
            <v>8.5441000000000003</v>
          </cell>
          <cell r="AT79">
            <v>535380709.14349997</v>
          </cell>
          <cell r="AU79">
            <v>7.0800015762999999</v>
          </cell>
          <cell r="AV79">
            <v>7.0800015762999999</v>
          </cell>
          <cell r="AW79">
            <v>100328.3464999795</v>
          </cell>
          <cell r="AX79">
            <v>97</v>
          </cell>
          <cell r="AY79">
            <v>0</v>
          </cell>
          <cell r="AZ79">
            <v>-50380709.1435</v>
          </cell>
          <cell r="BA79" t="str">
            <v>Precio</v>
          </cell>
          <cell r="BB79" t="str">
            <v>COP CEC</v>
          </cell>
          <cell r="BC79">
            <v>-3.3100000000000004E-2</v>
          </cell>
          <cell r="BD79">
            <v>100</v>
          </cell>
          <cell r="BE79">
            <v>0</v>
          </cell>
          <cell r="BF79">
            <v>0</v>
          </cell>
          <cell r="BG79">
            <v>0</v>
          </cell>
          <cell r="BH79">
            <v>3817</v>
          </cell>
          <cell r="BI79">
            <v>7.1851000000000003</v>
          </cell>
          <cell r="BJ79">
            <v>6.6195000000000004</v>
          </cell>
          <cell r="BK79" t="str">
            <v xml:space="preserve">CASALINA  </v>
          </cell>
          <cell r="BL79" t="str">
            <v>CARLOS SALINA</v>
          </cell>
          <cell r="BM79">
            <v>42443</v>
          </cell>
          <cell r="BO79" t="str">
            <v xml:space="preserve">                              </v>
          </cell>
          <cell r="BP79" t="str">
            <v>2</v>
          </cell>
          <cell r="BQ79" t="str">
            <v xml:space="preserve">          </v>
          </cell>
          <cell r="BR79">
            <v>4</v>
          </cell>
          <cell r="BS79" t="str">
            <v xml:space="preserve">LIN NL/365 RD6 </v>
          </cell>
          <cell r="BT79">
            <v>1</v>
          </cell>
          <cell r="BU79" t="str">
            <v xml:space="preserve">MTM </v>
          </cell>
          <cell r="BV79" t="str">
            <v>1304010001</v>
          </cell>
          <cell r="BW79" t="str">
            <v xml:space="preserve"> </v>
          </cell>
          <cell r="BX79">
            <v>20548000</v>
          </cell>
          <cell r="BY79">
            <v>524356290.67435002</v>
          </cell>
          <cell r="BZ79">
            <v>-4540000</v>
          </cell>
          <cell r="CA79" t="str">
            <v xml:space="preserve">LIN NL/365 RD6 </v>
          </cell>
          <cell r="CB79" t="str">
            <v xml:space="preserve">TES COP                                                     </v>
          </cell>
          <cell r="CC79" t="str">
            <v>CO</v>
          </cell>
          <cell r="CD79" t="str">
            <v>Gravados ML</v>
          </cell>
          <cell r="CE79">
            <v>500000000</v>
          </cell>
          <cell r="CF79">
            <v>489540000</v>
          </cell>
          <cell r="CG79">
            <v>489540000</v>
          </cell>
          <cell r="CH79">
            <v>485000000</v>
          </cell>
          <cell r="CI79">
            <v>485000000</v>
          </cell>
          <cell r="CJ79">
            <v>535280380.79699999</v>
          </cell>
          <cell r="CK79">
            <v>535380709.14349997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 t="str">
            <v>7130401001</v>
          </cell>
          <cell r="CV79">
            <v>20850000</v>
          </cell>
          <cell r="CW79">
            <v>-4540000</v>
          </cell>
          <cell r="CX79">
            <v>20850000</v>
          </cell>
          <cell r="CY79">
            <v>25390000</v>
          </cell>
          <cell r="CZ79">
            <v>-4540000</v>
          </cell>
          <cell r="DA79">
            <v>1</v>
          </cell>
          <cell r="DB79">
            <v>1</v>
          </cell>
          <cell r="DC79">
            <v>1</v>
          </cell>
          <cell r="DD79">
            <v>3304191</v>
          </cell>
          <cell r="DE79">
            <v>7.0800619999999999</v>
          </cell>
          <cell r="DF79">
            <v>8.5441000000000003</v>
          </cell>
          <cell r="DH79" t="str">
            <v xml:space="preserve">AV </v>
          </cell>
          <cell r="DI79">
            <v>97</v>
          </cell>
          <cell r="DJ79" t="e">
            <v>#N/A</v>
          </cell>
          <cell r="DK79">
            <v>485000000</v>
          </cell>
          <cell r="DL79" t="str">
            <v>TASA FIJA</v>
          </cell>
        </row>
        <row r="80">
          <cell r="A80">
            <v>3304271</v>
          </cell>
          <cell r="B80" t="str">
            <v xml:space="preserve">NEGOCIABLES    </v>
          </cell>
          <cell r="C80" t="str">
            <v>B</v>
          </cell>
          <cell r="D80" t="str">
            <v xml:space="preserve">FI SPOT              </v>
          </cell>
          <cell r="E80" t="str">
            <v>RTFIDBEN11</v>
          </cell>
          <cell r="F80" t="str">
            <v>BDI_RF-NEG_FBRT</v>
          </cell>
          <cell r="G80">
            <v>0</v>
          </cell>
          <cell r="H80">
            <v>4694462</v>
          </cell>
          <cell r="I80">
            <v>4087767</v>
          </cell>
          <cell r="J80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80" t="str">
            <v xml:space="preserve">899999090                             </v>
          </cell>
          <cell r="L80" t="str">
            <v xml:space="preserve">TES COP 7.5%  26/8/26              </v>
          </cell>
          <cell r="M80" t="str">
            <v xml:space="preserve">TFIT15260826   </v>
          </cell>
          <cell r="N80" t="str">
            <v xml:space="preserve">COL17CT02625   </v>
          </cell>
          <cell r="O80" t="str">
            <v>ADCAP COLOMBIA SA COMISIONISTA DE BOLSA</v>
          </cell>
          <cell r="P80" t="str">
            <v>890931609</v>
          </cell>
          <cell r="Q80" t="str">
            <v xml:space="preserve">NACION  </v>
          </cell>
          <cell r="R80" t="str">
            <v xml:space="preserve">                    </v>
          </cell>
          <cell r="S80">
            <v>40781</v>
          </cell>
          <cell r="T80">
            <v>46260</v>
          </cell>
          <cell r="U80">
            <v>500000000</v>
          </cell>
          <cell r="V80">
            <v>500000000</v>
          </cell>
          <cell r="W80" t="str">
            <v>7.5</v>
          </cell>
          <cell r="Y80" t="str">
            <v xml:space="preserve">COP TF nominal, Base 365, Cupon AV      </v>
          </cell>
          <cell r="Z80" t="str">
            <v>I</v>
          </cell>
          <cell r="AA80" t="str">
            <v>A?o Vencido</v>
          </cell>
          <cell r="AB80" t="str">
            <v>COP</v>
          </cell>
          <cell r="AC80" t="str">
            <v>COP</v>
          </cell>
          <cell r="AD80" t="str">
            <v>DCV</v>
          </cell>
          <cell r="AE80">
            <v>41731</v>
          </cell>
          <cell r="AF80">
            <v>41731</v>
          </cell>
          <cell r="AG80">
            <v>538945000</v>
          </cell>
          <cell r="AH80">
            <v>1</v>
          </cell>
          <cell r="AI80">
            <v>538945000</v>
          </cell>
          <cell r="AJ80">
            <v>107.789</v>
          </cell>
          <cell r="AK80">
            <v>7.0850209999999993</v>
          </cell>
          <cell r="AL80">
            <v>7.0801000000000007</v>
          </cell>
          <cell r="AM80">
            <v>489540000</v>
          </cell>
          <cell r="AN80">
            <v>489540000</v>
          </cell>
          <cell r="AO80">
            <v>8.4002999999999997</v>
          </cell>
          <cell r="AP80">
            <v>535097638.49650002</v>
          </cell>
          <cell r="AQ80">
            <v>485000000</v>
          </cell>
          <cell r="AR80">
            <v>485000000</v>
          </cell>
          <cell r="AS80">
            <v>8.5441000000000003</v>
          </cell>
          <cell r="AT80">
            <v>535198000.51800001</v>
          </cell>
          <cell r="AU80">
            <v>7.0849621947000001</v>
          </cell>
          <cell r="AV80">
            <v>7.0849621947000001</v>
          </cell>
          <cell r="AW80">
            <v>100362.02149999142</v>
          </cell>
          <cell r="AX80">
            <v>97</v>
          </cell>
          <cell r="AY80">
            <v>0</v>
          </cell>
          <cell r="AZ80">
            <v>-50198000.517999999</v>
          </cell>
          <cell r="BA80" t="str">
            <v>Precio</v>
          </cell>
          <cell r="BB80" t="str">
            <v>COP CEC</v>
          </cell>
          <cell r="BC80">
            <v>-3.3100000000000004E-2</v>
          </cell>
          <cell r="BD80">
            <v>100</v>
          </cell>
          <cell r="BE80">
            <v>0</v>
          </cell>
          <cell r="BF80">
            <v>0</v>
          </cell>
          <cell r="BG80">
            <v>0</v>
          </cell>
          <cell r="BH80">
            <v>3817</v>
          </cell>
          <cell r="BI80">
            <v>7.1851000000000003</v>
          </cell>
          <cell r="BJ80">
            <v>6.6195000000000004</v>
          </cell>
          <cell r="BK80" t="str">
            <v xml:space="preserve">CASALINA  </v>
          </cell>
          <cell r="BL80" t="str">
            <v>CARLOS SALINA</v>
          </cell>
          <cell r="BM80">
            <v>42443</v>
          </cell>
          <cell r="BO80" t="str">
            <v xml:space="preserve">                              </v>
          </cell>
          <cell r="BP80" t="str">
            <v>2</v>
          </cell>
          <cell r="BQ80" t="str">
            <v xml:space="preserve">          </v>
          </cell>
          <cell r="BR80">
            <v>4</v>
          </cell>
          <cell r="BS80" t="str">
            <v xml:space="preserve">LIN NL/365 RD6 </v>
          </cell>
          <cell r="BT80">
            <v>1</v>
          </cell>
          <cell r="BU80" t="str">
            <v xml:space="preserve">MTM </v>
          </cell>
          <cell r="BV80" t="str">
            <v>1304010001</v>
          </cell>
          <cell r="BW80" t="str">
            <v xml:space="preserve"> </v>
          </cell>
          <cell r="BX80">
            <v>20548000</v>
          </cell>
          <cell r="BY80">
            <v>524132610.61890602</v>
          </cell>
          <cell r="BZ80">
            <v>-4540000</v>
          </cell>
          <cell r="CA80" t="str">
            <v xml:space="preserve">LIN NL/365 RD6 </v>
          </cell>
          <cell r="CB80" t="str">
            <v xml:space="preserve">TES COP                                                     </v>
          </cell>
          <cell r="CC80" t="str">
            <v>CO</v>
          </cell>
          <cell r="CD80" t="str">
            <v>Gravados ML</v>
          </cell>
          <cell r="CE80">
            <v>500000000</v>
          </cell>
          <cell r="CF80">
            <v>489540000</v>
          </cell>
          <cell r="CG80">
            <v>489540000</v>
          </cell>
          <cell r="CH80">
            <v>485000000</v>
          </cell>
          <cell r="CI80">
            <v>485000000</v>
          </cell>
          <cell r="CJ80">
            <v>535097638.49650002</v>
          </cell>
          <cell r="CK80">
            <v>535198000.51800001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 t="str">
            <v>7130401001</v>
          </cell>
          <cell r="CV80">
            <v>21055000</v>
          </cell>
          <cell r="CW80">
            <v>-4540000</v>
          </cell>
          <cell r="CX80">
            <v>21055000</v>
          </cell>
          <cell r="CY80">
            <v>25595000</v>
          </cell>
          <cell r="CZ80">
            <v>-4540000</v>
          </cell>
          <cell r="DA80">
            <v>1</v>
          </cell>
          <cell r="DB80">
            <v>1</v>
          </cell>
          <cell r="DC80">
            <v>1</v>
          </cell>
          <cell r="DD80">
            <v>3304271</v>
          </cell>
          <cell r="DE80">
            <v>7.0850209999999993</v>
          </cell>
          <cell r="DF80">
            <v>8.5441000000000003</v>
          </cell>
          <cell r="DH80" t="str">
            <v xml:space="preserve">AV </v>
          </cell>
          <cell r="DI80">
            <v>97</v>
          </cell>
          <cell r="DJ80" t="e">
            <v>#N/A</v>
          </cell>
          <cell r="DK80">
            <v>485000000</v>
          </cell>
          <cell r="DL80" t="str">
            <v>TASA FIJA</v>
          </cell>
        </row>
        <row r="81">
          <cell r="A81">
            <v>3304303</v>
          </cell>
          <cell r="B81" t="str">
            <v xml:space="preserve">NEGOCIABLES    </v>
          </cell>
          <cell r="C81" t="str">
            <v>B</v>
          </cell>
          <cell r="D81" t="str">
            <v xml:space="preserve">FI SPOT              </v>
          </cell>
          <cell r="E81" t="str">
            <v>RTFIDBEN11</v>
          </cell>
          <cell r="F81" t="str">
            <v>BDI_RF-NEG_FBRT</v>
          </cell>
          <cell r="G81">
            <v>0</v>
          </cell>
          <cell r="H81">
            <v>4694456</v>
          </cell>
          <cell r="I81">
            <v>4087799</v>
          </cell>
          <cell r="J81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81" t="str">
            <v xml:space="preserve">899999090                             </v>
          </cell>
          <cell r="L81" t="str">
            <v xml:space="preserve">TES COP 7.5%  26/8/26              </v>
          </cell>
          <cell r="M81" t="str">
            <v xml:space="preserve">TFIT15260826   </v>
          </cell>
          <cell r="N81" t="str">
            <v xml:space="preserve">COL17CT02625   </v>
          </cell>
          <cell r="O81" t="str">
            <v>FIDUCIARIA DAVIVIENDA S.A.</v>
          </cell>
          <cell r="P81" t="str">
            <v>800182281</v>
          </cell>
          <cell r="Q81" t="str">
            <v xml:space="preserve">NACION  </v>
          </cell>
          <cell r="R81" t="str">
            <v xml:space="preserve">                    </v>
          </cell>
          <cell r="S81">
            <v>40781</v>
          </cell>
          <cell r="T81">
            <v>46260</v>
          </cell>
          <cell r="U81">
            <v>1000000000</v>
          </cell>
          <cell r="V81">
            <v>1000000000</v>
          </cell>
          <cell r="W81" t="str">
            <v>7.5</v>
          </cell>
          <cell r="Y81" t="str">
            <v xml:space="preserve">COP TF nominal, Base 365, Cupon AV      </v>
          </cell>
          <cell r="Z81" t="str">
            <v>I</v>
          </cell>
          <cell r="AA81" t="str">
            <v>A?o Vencido</v>
          </cell>
          <cell r="AB81" t="str">
            <v>COP</v>
          </cell>
          <cell r="AC81" t="str">
            <v>COP</v>
          </cell>
          <cell r="AD81" t="str">
            <v>DCV</v>
          </cell>
          <cell r="AE81">
            <v>41731</v>
          </cell>
          <cell r="AF81">
            <v>41731</v>
          </cell>
          <cell r="AG81">
            <v>1077890000</v>
          </cell>
          <cell r="AH81">
            <v>1</v>
          </cell>
          <cell r="AI81">
            <v>1077890000</v>
          </cell>
          <cell r="AJ81">
            <v>107.789</v>
          </cell>
          <cell r="AK81">
            <v>7.0850209999999993</v>
          </cell>
          <cell r="AL81">
            <v>7.0801000000000007</v>
          </cell>
          <cell r="AM81">
            <v>979080000</v>
          </cell>
          <cell r="AN81">
            <v>979080000</v>
          </cell>
          <cell r="AO81">
            <v>8.4002999999999997</v>
          </cell>
          <cell r="AP81">
            <v>1070195276.993</v>
          </cell>
          <cell r="AQ81">
            <v>970000000</v>
          </cell>
          <cell r="AR81">
            <v>970000000</v>
          </cell>
          <cell r="AS81">
            <v>8.5441000000000003</v>
          </cell>
          <cell r="AT81">
            <v>1070396001.036</v>
          </cell>
          <cell r="AU81">
            <v>7.0849621947000001</v>
          </cell>
          <cell r="AV81">
            <v>7.0849621947000001</v>
          </cell>
          <cell r="AW81">
            <v>200724.04299998283</v>
          </cell>
          <cell r="AX81">
            <v>97</v>
          </cell>
          <cell r="AY81">
            <v>0</v>
          </cell>
          <cell r="AZ81">
            <v>-100396001.036</v>
          </cell>
          <cell r="BA81" t="str">
            <v>Precio</v>
          </cell>
          <cell r="BB81" t="str">
            <v>COP CEC</v>
          </cell>
          <cell r="BC81">
            <v>-3.3100000000000004E-2</v>
          </cell>
          <cell r="BD81">
            <v>100</v>
          </cell>
          <cell r="BE81">
            <v>0</v>
          </cell>
          <cell r="BF81">
            <v>0</v>
          </cell>
          <cell r="BG81">
            <v>0</v>
          </cell>
          <cell r="BH81">
            <v>3817</v>
          </cell>
          <cell r="BI81">
            <v>7.1851000000000003</v>
          </cell>
          <cell r="BJ81">
            <v>6.6195000000000004</v>
          </cell>
          <cell r="BK81" t="str">
            <v xml:space="preserve">CASALINA  </v>
          </cell>
          <cell r="BL81" t="str">
            <v>CARLOS SALINA</v>
          </cell>
          <cell r="BM81">
            <v>42443</v>
          </cell>
          <cell r="BO81" t="str">
            <v xml:space="preserve">                              </v>
          </cell>
          <cell r="BP81" t="str">
            <v>2</v>
          </cell>
          <cell r="BQ81" t="str">
            <v xml:space="preserve">          </v>
          </cell>
          <cell r="BR81">
            <v>4</v>
          </cell>
          <cell r="BS81" t="str">
            <v xml:space="preserve">LIN NL/365 RD6 </v>
          </cell>
          <cell r="BT81">
            <v>1</v>
          </cell>
          <cell r="BU81" t="str">
            <v xml:space="preserve">MTM </v>
          </cell>
          <cell r="BV81" t="str">
            <v>1304010001</v>
          </cell>
          <cell r="BW81" t="str">
            <v xml:space="preserve"> </v>
          </cell>
          <cell r="BX81">
            <v>41096000</v>
          </cell>
          <cell r="BY81">
            <v>1048265221.23781</v>
          </cell>
          <cell r="BZ81">
            <v>-9080000</v>
          </cell>
          <cell r="CA81" t="str">
            <v xml:space="preserve">LIN NL/365 RD6 </v>
          </cell>
          <cell r="CB81" t="str">
            <v xml:space="preserve">TES COP                                                     </v>
          </cell>
          <cell r="CC81" t="str">
            <v>CO</v>
          </cell>
          <cell r="CD81" t="str">
            <v>Gravados ML</v>
          </cell>
          <cell r="CE81">
            <v>1000000000</v>
          </cell>
          <cell r="CF81">
            <v>979080000</v>
          </cell>
          <cell r="CG81">
            <v>979080000</v>
          </cell>
          <cell r="CH81">
            <v>970000000</v>
          </cell>
          <cell r="CI81">
            <v>970000000</v>
          </cell>
          <cell r="CJ81">
            <v>1070195276.993</v>
          </cell>
          <cell r="CK81">
            <v>1070396001.036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 t="str">
            <v>7130401001</v>
          </cell>
          <cell r="CV81">
            <v>42110000</v>
          </cell>
          <cell r="CW81">
            <v>-9080000</v>
          </cell>
          <cell r="CX81">
            <v>42110000</v>
          </cell>
          <cell r="CY81">
            <v>51190000</v>
          </cell>
          <cell r="CZ81">
            <v>-9080000</v>
          </cell>
          <cell r="DA81">
            <v>1</v>
          </cell>
          <cell r="DB81">
            <v>1</v>
          </cell>
          <cell r="DC81">
            <v>1</v>
          </cell>
          <cell r="DD81">
            <v>3304303</v>
          </cell>
          <cell r="DE81">
            <v>7.0850209999999993</v>
          </cell>
          <cell r="DF81">
            <v>8.5441000000000003</v>
          </cell>
          <cell r="DH81" t="str">
            <v xml:space="preserve">AV </v>
          </cell>
          <cell r="DI81">
            <v>97</v>
          </cell>
          <cell r="DJ81" t="e">
            <v>#N/A</v>
          </cell>
          <cell r="DK81">
            <v>970000000</v>
          </cell>
          <cell r="DL81" t="str">
            <v>TASA FIJA</v>
          </cell>
        </row>
        <row r="82">
          <cell r="A82">
            <v>3307188</v>
          </cell>
          <cell r="B82" t="str">
            <v xml:space="preserve">NEGOCIABLES    </v>
          </cell>
          <cell r="C82" t="str">
            <v>B</v>
          </cell>
          <cell r="D82" t="str">
            <v xml:space="preserve">FI SPOT              </v>
          </cell>
          <cell r="E82" t="str">
            <v>RTFIDBEN11</v>
          </cell>
          <cell r="F82" t="str">
            <v>BDI_RF-NEG_FBRT</v>
          </cell>
          <cell r="G82">
            <v>0</v>
          </cell>
          <cell r="H82">
            <v>4368161</v>
          </cell>
          <cell r="I82">
            <v>4090687</v>
          </cell>
          <cell r="J82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82" t="str">
            <v xml:space="preserve">899999090                             </v>
          </cell>
          <cell r="L82" t="str">
            <v xml:space="preserve">TES COP 7% 4/5/22                  </v>
          </cell>
          <cell r="M82" t="str">
            <v xml:space="preserve">TFIT10040522   </v>
          </cell>
          <cell r="N82" t="str">
            <v xml:space="preserve">COL17CT02864   </v>
          </cell>
          <cell r="O82" t="str">
            <v>DAVIVIENDA</v>
          </cell>
          <cell r="P82" t="str">
            <v>860034313</v>
          </cell>
          <cell r="Q82" t="str">
            <v xml:space="preserve">NACION  </v>
          </cell>
          <cell r="R82" t="str">
            <v xml:space="preserve">                    </v>
          </cell>
          <cell r="S82">
            <v>41033</v>
          </cell>
          <cell r="T82">
            <v>44685</v>
          </cell>
          <cell r="U82">
            <v>2500000000</v>
          </cell>
          <cell r="V82">
            <v>2500000000</v>
          </cell>
          <cell r="W82" t="str">
            <v>7</v>
          </cell>
          <cell r="Y82" t="str">
            <v xml:space="preserve">COP TF nominal, Base 365, Cupon AV      </v>
          </cell>
          <cell r="Z82" t="str">
            <v>I</v>
          </cell>
          <cell r="AA82" t="str">
            <v>A?o Vencido</v>
          </cell>
          <cell r="AB82" t="str">
            <v>COP</v>
          </cell>
          <cell r="AC82" t="str">
            <v>COP</v>
          </cell>
          <cell r="AD82" t="str">
            <v>DCV</v>
          </cell>
          <cell r="AE82">
            <v>41732</v>
          </cell>
          <cell r="AF82">
            <v>41732</v>
          </cell>
          <cell r="AG82">
            <v>2768762500</v>
          </cell>
          <cell r="AH82">
            <v>1</v>
          </cell>
          <cell r="AI82">
            <v>2768762500</v>
          </cell>
          <cell r="AJ82">
            <v>110.7505</v>
          </cell>
          <cell r="AK82">
            <v>6.2951600000000001</v>
          </cell>
          <cell r="AL82">
            <v>6.2952000000000004</v>
          </cell>
          <cell r="AM82">
            <v>2531200000</v>
          </cell>
          <cell r="AN82">
            <v>2531200000</v>
          </cell>
          <cell r="AO82">
            <v>8.0028000000000006</v>
          </cell>
          <cell r="AP82">
            <v>2737200716.5749998</v>
          </cell>
          <cell r="AQ82">
            <v>2520075000</v>
          </cell>
          <cell r="AR82">
            <v>2520075000</v>
          </cell>
          <cell r="AS82">
            <v>8.1052999999999997</v>
          </cell>
          <cell r="AT82">
            <v>2737658432.9675002</v>
          </cell>
          <cell r="AU82">
            <v>6.2931250952999997</v>
          </cell>
          <cell r="AV82">
            <v>6.2931250952999997</v>
          </cell>
          <cell r="AW82">
            <v>457716.39250040054</v>
          </cell>
          <cell r="AX82">
            <v>100.80300000000001</v>
          </cell>
          <cell r="AY82">
            <v>0</v>
          </cell>
          <cell r="AZ82">
            <v>-217583432.9675</v>
          </cell>
          <cell r="BA82" t="str">
            <v>Precio</v>
          </cell>
          <cell r="BB82" t="str">
            <v>COP CEC</v>
          </cell>
          <cell r="BC82">
            <v>3.4500000000000003E-2</v>
          </cell>
          <cell r="BD82">
            <v>100</v>
          </cell>
          <cell r="BE82">
            <v>0</v>
          </cell>
          <cell r="BF82">
            <v>0</v>
          </cell>
          <cell r="BG82">
            <v>0</v>
          </cell>
          <cell r="BH82">
            <v>2242</v>
          </cell>
          <cell r="BI82">
            <v>4.8646000000000003</v>
          </cell>
          <cell r="BJ82">
            <v>4.4998000000000005</v>
          </cell>
          <cell r="BK82" t="str">
            <v xml:space="preserve">CASALINA  </v>
          </cell>
          <cell r="BL82" t="str">
            <v>CARLOS SALINA</v>
          </cell>
          <cell r="BM82">
            <v>42443</v>
          </cell>
          <cell r="BO82" t="str">
            <v xml:space="preserve">                              </v>
          </cell>
          <cell r="BP82" t="str">
            <v>2</v>
          </cell>
          <cell r="BQ82" t="str">
            <v xml:space="preserve">          </v>
          </cell>
          <cell r="BR82">
            <v>6</v>
          </cell>
          <cell r="BS82" t="str">
            <v xml:space="preserve">LIN NL/365 RD6 </v>
          </cell>
          <cell r="BT82">
            <v>1</v>
          </cell>
          <cell r="BU82" t="str">
            <v xml:space="preserve">MTM </v>
          </cell>
          <cell r="BV82" t="str">
            <v>1304010001</v>
          </cell>
          <cell r="BW82" t="str">
            <v xml:space="preserve"> </v>
          </cell>
          <cell r="BX82">
            <v>150547500</v>
          </cell>
          <cell r="BY82">
            <v>2627710959.0907798</v>
          </cell>
          <cell r="BZ82">
            <v>-11125000</v>
          </cell>
          <cell r="CA82" t="str">
            <v xml:space="preserve">LIN NL/365 RD6 </v>
          </cell>
          <cell r="CB82" t="str">
            <v xml:space="preserve">TES COP                                                     </v>
          </cell>
          <cell r="CC82" t="str">
            <v>CO</v>
          </cell>
          <cell r="CD82" t="str">
            <v>Gravados ML</v>
          </cell>
          <cell r="CE82">
            <v>2500000000</v>
          </cell>
          <cell r="CF82">
            <v>2531200000</v>
          </cell>
          <cell r="CG82">
            <v>2531200000</v>
          </cell>
          <cell r="CH82">
            <v>2520075000</v>
          </cell>
          <cell r="CI82">
            <v>2520075000</v>
          </cell>
          <cell r="CJ82">
            <v>2737200716.5749998</v>
          </cell>
          <cell r="CK82">
            <v>2737658432.9675002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 t="str">
            <v>7130401001</v>
          </cell>
          <cell r="CV82">
            <v>101312500</v>
          </cell>
          <cell r="CW82">
            <v>-11125000</v>
          </cell>
          <cell r="CX82">
            <v>101312500</v>
          </cell>
          <cell r="CY82">
            <v>112437500</v>
          </cell>
          <cell r="CZ82">
            <v>-11125000</v>
          </cell>
          <cell r="DA82">
            <v>1</v>
          </cell>
          <cell r="DB82">
            <v>1</v>
          </cell>
          <cell r="DC82">
            <v>1</v>
          </cell>
          <cell r="DD82">
            <v>3307188</v>
          </cell>
          <cell r="DE82">
            <v>6.2951600000000001</v>
          </cell>
          <cell r="DF82">
            <v>8.1052999999999997</v>
          </cell>
          <cell r="DH82" t="str">
            <v xml:space="preserve">AV </v>
          </cell>
          <cell r="DI82">
            <v>100.803</v>
          </cell>
          <cell r="DJ82">
            <v>0.36261211973945817</v>
          </cell>
          <cell r="DK82">
            <v>2520075000</v>
          </cell>
          <cell r="DL82" t="str">
            <v>TASA FIJA</v>
          </cell>
        </row>
        <row r="83">
          <cell r="A83">
            <v>3307209</v>
          </cell>
          <cell r="B83" t="str">
            <v xml:space="preserve">NEGOCIABLES    </v>
          </cell>
          <cell r="C83" t="str">
            <v>B</v>
          </cell>
          <cell r="D83" t="str">
            <v xml:space="preserve">FI SPOT              </v>
          </cell>
          <cell r="E83" t="str">
            <v>RTFIDBEN11</v>
          </cell>
          <cell r="F83" t="str">
            <v>BDI_RF-NEG_FBRT</v>
          </cell>
          <cell r="G83">
            <v>0</v>
          </cell>
          <cell r="H83">
            <v>4694576</v>
          </cell>
          <cell r="I83">
            <v>4090708</v>
          </cell>
          <cell r="J83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83" t="str">
            <v xml:space="preserve">899999090                             </v>
          </cell>
          <cell r="L83" t="str">
            <v xml:space="preserve">TES COP 7.5%  26/8/26              </v>
          </cell>
          <cell r="M83" t="str">
            <v xml:space="preserve">TFIT15260826   </v>
          </cell>
          <cell r="N83" t="str">
            <v xml:space="preserve">COL17CT02625   </v>
          </cell>
          <cell r="O83" t="str">
            <v>BANCO PICHINCHA S A</v>
          </cell>
          <cell r="P83" t="str">
            <v>890200756</v>
          </cell>
          <cell r="Q83" t="str">
            <v xml:space="preserve">NACION  </v>
          </cell>
          <cell r="R83" t="str">
            <v xml:space="preserve">                    </v>
          </cell>
          <cell r="S83">
            <v>40781</v>
          </cell>
          <cell r="T83">
            <v>46260</v>
          </cell>
          <cell r="U83">
            <v>1000000000</v>
          </cell>
          <cell r="V83">
            <v>1000000000</v>
          </cell>
          <cell r="W83" t="str">
            <v>7.5</v>
          </cell>
          <cell r="Y83" t="str">
            <v xml:space="preserve">COP TF nominal, Base 365, Cupon AV      </v>
          </cell>
          <cell r="Z83" t="str">
            <v>I</v>
          </cell>
          <cell r="AA83" t="str">
            <v>A?o Vencido</v>
          </cell>
          <cell r="AB83" t="str">
            <v>COP</v>
          </cell>
          <cell r="AC83" t="str">
            <v>COP</v>
          </cell>
          <cell r="AD83" t="str">
            <v>DCV</v>
          </cell>
          <cell r="AE83">
            <v>41732</v>
          </cell>
          <cell r="AF83">
            <v>41732</v>
          </cell>
          <cell r="AG83">
            <v>1078495000</v>
          </cell>
          <cell r="AH83">
            <v>1</v>
          </cell>
          <cell r="AI83">
            <v>1078495000</v>
          </cell>
          <cell r="AJ83">
            <v>107.84950000000001</v>
          </cell>
          <cell r="AK83">
            <v>7.0801479999999994</v>
          </cell>
          <cell r="AL83">
            <v>7.0801000000000007</v>
          </cell>
          <cell r="AM83">
            <v>979080000</v>
          </cell>
          <cell r="AN83">
            <v>979080000</v>
          </cell>
          <cell r="AO83">
            <v>8.4002999999999997</v>
          </cell>
          <cell r="AP83">
            <v>1070554423.79</v>
          </cell>
          <cell r="AQ83">
            <v>970000000</v>
          </cell>
          <cell r="AR83">
            <v>970000000</v>
          </cell>
          <cell r="AS83">
            <v>8.5441000000000003</v>
          </cell>
          <cell r="AT83">
            <v>1070755081.651</v>
          </cell>
          <cell r="AU83">
            <v>7.0800875776000005</v>
          </cell>
          <cell r="AV83">
            <v>7.0800875776000005</v>
          </cell>
          <cell r="AW83">
            <v>200657.86100006104</v>
          </cell>
          <cell r="AX83">
            <v>97</v>
          </cell>
          <cell r="AY83">
            <v>0</v>
          </cell>
          <cell r="AZ83">
            <v>-100755081.65099999</v>
          </cell>
          <cell r="BA83" t="str">
            <v>Precio</v>
          </cell>
          <cell r="BB83" t="str">
            <v>COP CEC</v>
          </cell>
          <cell r="BC83">
            <v>-3.3100000000000004E-2</v>
          </cell>
          <cell r="BD83">
            <v>100</v>
          </cell>
          <cell r="BE83">
            <v>0</v>
          </cell>
          <cell r="BF83">
            <v>0</v>
          </cell>
          <cell r="BG83">
            <v>0</v>
          </cell>
          <cell r="BH83">
            <v>3817</v>
          </cell>
          <cell r="BI83">
            <v>7.1851000000000003</v>
          </cell>
          <cell r="BJ83">
            <v>6.6195000000000004</v>
          </cell>
          <cell r="BK83" t="str">
            <v xml:space="preserve">CASALINA  </v>
          </cell>
          <cell r="BL83" t="str">
            <v>CARLOS SALINA</v>
          </cell>
          <cell r="BM83">
            <v>42443</v>
          </cell>
          <cell r="BO83" t="str">
            <v xml:space="preserve">                              </v>
          </cell>
          <cell r="BP83" t="str">
            <v>2</v>
          </cell>
          <cell r="BQ83" t="str">
            <v xml:space="preserve">          </v>
          </cell>
          <cell r="BR83">
            <v>5</v>
          </cell>
          <cell r="BS83" t="str">
            <v xml:space="preserve">LIN NL/365 RD6 </v>
          </cell>
          <cell r="BT83">
            <v>1</v>
          </cell>
          <cell r="BU83" t="str">
            <v xml:space="preserve">MTM </v>
          </cell>
          <cell r="BV83" t="str">
            <v>1304010001</v>
          </cell>
          <cell r="BW83" t="str">
            <v xml:space="preserve"> </v>
          </cell>
          <cell r="BX83">
            <v>41096000</v>
          </cell>
          <cell r="BY83">
            <v>1048825235.19775</v>
          </cell>
          <cell r="BZ83">
            <v>-9080000</v>
          </cell>
          <cell r="CA83" t="str">
            <v xml:space="preserve">LIN NL/365 RD6 </v>
          </cell>
          <cell r="CB83" t="str">
            <v xml:space="preserve">TES COP                                                     </v>
          </cell>
          <cell r="CC83" t="str">
            <v>CO</v>
          </cell>
          <cell r="CD83" t="str">
            <v>Gravados ML</v>
          </cell>
          <cell r="CE83">
            <v>1000000000</v>
          </cell>
          <cell r="CF83">
            <v>979080000</v>
          </cell>
          <cell r="CG83">
            <v>979080000</v>
          </cell>
          <cell r="CH83">
            <v>970000000</v>
          </cell>
          <cell r="CI83">
            <v>970000000</v>
          </cell>
          <cell r="CJ83">
            <v>1070554423.79</v>
          </cell>
          <cell r="CK83">
            <v>1070755081.651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 t="str">
            <v>7130401001</v>
          </cell>
          <cell r="CV83">
            <v>41505000</v>
          </cell>
          <cell r="CW83">
            <v>-9080000</v>
          </cell>
          <cell r="CX83">
            <v>41505000</v>
          </cell>
          <cell r="CY83">
            <v>50585000</v>
          </cell>
          <cell r="CZ83">
            <v>-9080000</v>
          </cell>
          <cell r="DA83">
            <v>1</v>
          </cell>
          <cell r="DB83">
            <v>1</v>
          </cell>
          <cell r="DC83">
            <v>1</v>
          </cell>
          <cell r="DD83">
            <v>3307209</v>
          </cell>
          <cell r="DE83">
            <v>7.0801479999999994</v>
          </cell>
          <cell r="DF83">
            <v>8.5441000000000003</v>
          </cell>
          <cell r="DH83" t="str">
            <v xml:space="preserve">AV </v>
          </cell>
          <cell r="DI83">
            <v>97</v>
          </cell>
          <cell r="DJ83" t="e">
            <v>#N/A</v>
          </cell>
          <cell r="DK83">
            <v>970000000</v>
          </cell>
          <cell r="DL83" t="str">
            <v>TASA FIJA</v>
          </cell>
        </row>
        <row r="84">
          <cell r="A84">
            <v>3307521</v>
          </cell>
          <cell r="B84" t="str">
            <v xml:space="preserve">NEGOCIABLES    </v>
          </cell>
          <cell r="C84" t="str">
            <v>B</v>
          </cell>
          <cell r="D84" t="str">
            <v xml:space="preserve">FI SPOT              </v>
          </cell>
          <cell r="E84" t="str">
            <v>RTFIDBEN11</v>
          </cell>
          <cell r="F84" t="str">
            <v>BDI_RF-NEG_FBRT</v>
          </cell>
          <cell r="G84">
            <v>0</v>
          </cell>
          <cell r="H84">
            <v>4694560</v>
          </cell>
          <cell r="I84">
            <v>4091020</v>
          </cell>
          <cell r="J84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84" t="str">
            <v xml:space="preserve">899999090                             </v>
          </cell>
          <cell r="L84" t="str">
            <v xml:space="preserve">TES COP 7.5%  26/8/26              </v>
          </cell>
          <cell r="M84" t="str">
            <v xml:space="preserve">TFIT15260826   </v>
          </cell>
          <cell r="N84" t="str">
            <v xml:space="preserve">COL17CT02625   </v>
          </cell>
          <cell r="O84" t="str">
            <v>BANCO PICHINCHA S A</v>
          </cell>
          <cell r="P84" t="str">
            <v>890200756</v>
          </cell>
          <cell r="Q84" t="str">
            <v xml:space="preserve">NACION  </v>
          </cell>
          <cell r="R84" t="str">
            <v xml:space="preserve">                    </v>
          </cell>
          <cell r="S84">
            <v>40781</v>
          </cell>
          <cell r="T84">
            <v>46260</v>
          </cell>
          <cell r="U84">
            <v>3500000000</v>
          </cell>
          <cell r="V84">
            <v>3500000000</v>
          </cell>
          <cell r="W84" t="str">
            <v>7.5</v>
          </cell>
          <cell r="Y84" t="str">
            <v xml:space="preserve">COP TF nominal, Base 365, Cupon AV      </v>
          </cell>
          <cell r="Z84" t="str">
            <v>I</v>
          </cell>
          <cell r="AA84" t="str">
            <v>A?o Vencido</v>
          </cell>
          <cell r="AB84" t="str">
            <v>COP</v>
          </cell>
          <cell r="AC84" t="str">
            <v>COP</v>
          </cell>
          <cell r="AD84" t="str">
            <v>DCV</v>
          </cell>
          <cell r="AE84">
            <v>41732</v>
          </cell>
          <cell r="AF84">
            <v>41732</v>
          </cell>
          <cell r="AG84">
            <v>3774172500</v>
          </cell>
          <cell r="AH84">
            <v>1</v>
          </cell>
          <cell r="AI84">
            <v>3774172500</v>
          </cell>
          <cell r="AJ84">
            <v>107.8335</v>
          </cell>
          <cell r="AK84">
            <v>7.0820829999999999</v>
          </cell>
          <cell r="AL84">
            <v>7.0821000000000005</v>
          </cell>
          <cell r="AM84">
            <v>3426780000</v>
          </cell>
          <cell r="AN84">
            <v>3426780000</v>
          </cell>
          <cell r="AO84">
            <v>8.4002999999999997</v>
          </cell>
          <cell r="AP84">
            <v>3746441221.2884998</v>
          </cell>
          <cell r="AQ84">
            <v>3395000000</v>
          </cell>
          <cell r="AR84">
            <v>3395000000</v>
          </cell>
          <cell r="AS84">
            <v>8.5441000000000003</v>
          </cell>
          <cell r="AT84">
            <v>3747143615.8204999</v>
          </cell>
          <cell r="AU84">
            <v>7.0820234125999999</v>
          </cell>
          <cell r="AV84">
            <v>7.0820234125999999</v>
          </cell>
          <cell r="AW84">
            <v>702394.53200006485</v>
          </cell>
          <cell r="AX84">
            <v>97</v>
          </cell>
          <cell r="AY84">
            <v>0</v>
          </cell>
          <cell r="AZ84">
            <v>-352143615.82050002</v>
          </cell>
          <cell r="BA84" t="str">
            <v>Precio</v>
          </cell>
          <cell r="BB84" t="str">
            <v>COP CEC</v>
          </cell>
          <cell r="BC84">
            <v>-3.3100000000000004E-2</v>
          </cell>
          <cell r="BD84">
            <v>100</v>
          </cell>
          <cell r="BE84">
            <v>0</v>
          </cell>
          <cell r="BF84">
            <v>0</v>
          </cell>
          <cell r="BG84">
            <v>0</v>
          </cell>
          <cell r="BH84">
            <v>3817</v>
          </cell>
          <cell r="BI84">
            <v>7.1851000000000003</v>
          </cell>
          <cell r="BJ84">
            <v>6.6195000000000004</v>
          </cell>
          <cell r="BK84" t="str">
            <v xml:space="preserve">CASALINA  </v>
          </cell>
          <cell r="BL84" t="str">
            <v>CARLOS SALINA</v>
          </cell>
          <cell r="BM84">
            <v>42443</v>
          </cell>
          <cell r="BO84" t="str">
            <v xml:space="preserve">                              </v>
          </cell>
          <cell r="BP84" t="str">
            <v>2</v>
          </cell>
          <cell r="BQ84" t="str">
            <v xml:space="preserve">          </v>
          </cell>
          <cell r="BR84">
            <v>5</v>
          </cell>
          <cell r="BS84" t="str">
            <v xml:space="preserve">LIN NL/365 RD6 </v>
          </cell>
          <cell r="BT84">
            <v>1</v>
          </cell>
          <cell r="BU84" t="str">
            <v xml:space="preserve">MTM </v>
          </cell>
          <cell r="BV84" t="str">
            <v>1304010001</v>
          </cell>
          <cell r="BW84" t="str">
            <v xml:space="preserve"> </v>
          </cell>
          <cell r="BX84">
            <v>143836000</v>
          </cell>
          <cell r="BY84">
            <v>3670277346.7318997</v>
          </cell>
          <cell r="BZ84">
            <v>-31780000</v>
          </cell>
          <cell r="CA84" t="str">
            <v xml:space="preserve">LIN NL/365 RD6 </v>
          </cell>
          <cell r="CB84" t="str">
            <v xml:space="preserve">TES COP                                                     </v>
          </cell>
          <cell r="CC84" t="str">
            <v>CO</v>
          </cell>
          <cell r="CD84" t="str">
            <v>Gravados ML</v>
          </cell>
          <cell r="CE84">
            <v>3500000000</v>
          </cell>
          <cell r="CF84">
            <v>3426780000</v>
          </cell>
          <cell r="CG84">
            <v>3426780000</v>
          </cell>
          <cell r="CH84">
            <v>3395000000</v>
          </cell>
          <cell r="CI84">
            <v>3395000000</v>
          </cell>
          <cell r="CJ84">
            <v>3746441221.2884998</v>
          </cell>
          <cell r="CK84">
            <v>3747143615.8204999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 t="str">
            <v>7130401001</v>
          </cell>
          <cell r="CV84">
            <v>145827500</v>
          </cell>
          <cell r="CW84">
            <v>-31780000</v>
          </cell>
          <cell r="CX84">
            <v>145827500</v>
          </cell>
          <cell r="CY84">
            <v>177607500</v>
          </cell>
          <cell r="CZ84">
            <v>-31780000</v>
          </cell>
          <cell r="DA84">
            <v>1</v>
          </cell>
          <cell r="DB84">
            <v>1</v>
          </cell>
          <cell r="DC84">
            <v>1</v>
          </cell>
          <cell r="DD84">
            <v>3307521</v>
          </cell>
          <cell r="DE84">
            <v>7.0820829999999999</v>
          </cell>
          <cell r="DF84">
            <v>8.5441000000000003</v>
          </cell>
          <cell r="DH84" t="str">
            <v xml:space="preserve">AV </v>
          </cell>
          <cell r="DI84">
            <v>97</v>
          </cell>
          <cell r="DJ84" t="e">
            <v>#N/A</v>
          </cell>
          <cell r="DK84">
            <v>3395000000</v>
          </cell>
          <cell r="DL84" t="str">
            <v>TASA FIJA</v>
          </cell>
        </row>
        <row r="85">
          <cell r="A85">
            <v>3307841</v>
          </cell>
          <cell r="B85" t="str">
            <v xml:space="preserve">NEGOCIABLES    </v>
          </cell>
          <cell r="C85" t="str">
            <v>B</v>
          </cell>
          <cell r="D85" t="str">
            <v xml:space="preserve">FI SPOT              </v>
          </cell>
          <cell r="E85" t="str">
            <v>RTFIDBEN11</v>
          </cell>
          <cell r="F85" t="str">
            <v>BDI_RF-NEG_FBRT</v>
          </cell>
          <cell r="G85">
            <v>0</v>
          </cell>
          <cell r="H85">
            <v>4694517</v>
          </cell>
          <cell r="I85">
            <v>4091341</v>
          </cell>
          <cell r="J85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85" t="str">
            <v xml:space="preserve">899999090                             </v>
          </cell>
          <cell r="L85" t="str">
            <v xml:space="preserve">TES COP 7.5%  26/8/26              </v>
          </cell>
          <cell r="M85" t="str">
            <v xml:space="preserve">TFIT15260826   </v>
          </cell>
          <cell r="N85" t="str">
            <v xml:space="preserve">COL17CT02625   </v>
          </cell>
          <cell r="O85" t="str">
            <v>GLOBAL SEGURITIES S A COMISIONISTA DE BOLSA</v>
          </cell>
          <cell r="P85" t="str">
            <v>800189604</v>
          </cell>
          <cell r="Q85" t="str">
            <v xml:space="preserve">NACION  </v>
          </cell>
          <cell r="R85" t="str">
            <v xml:space="preserve">                    </v>
          </cell>
          <cell r="S85">
            <v>40781</v>
          </cell>
          <cell r="T85">
            <v>46260</v>
          </cell>
          <cell r="U85">
            <v>500000000</v>
          </cell>
          <cell r="V85">
            <v>500000000</v>
          </cell>
          <cell r="W85" t="str">
            <v>7.5</v>
          </cell>
          <cell r="Y85" t="str">
            <v xml:space="preserve">COP TF nominal, Base 365, Cupon AV      </v>
          </cell>
          <cell r="Z85" t="str">
            <v>I</v>
          </cell>
          <cell r="AA85" t="str">
            <v>A?o Vencido</v>
          </cell>
          <cell r="AB85" t="str">
            <v>COP</v>
          </cell>
          <cell r="AC85" t="str">
            <v>COP</v>
          </cell>
          <cell r="AD85" t="str">
            <v>DCV</v>
          </cell>
          <cell r="AE85">
            <v>41732</v>
          </cell>
          <cell r="AF85">
            <v>41732</v>
          </cell>
          <cell r="AG85">
            <v>539247500</v>
          </cell>
          <cell r="AH85">
            <v>1</v>
          </cell>
          <cell r="AI85">
            <v>539247500</v>
          </cell>
          <cell r="AJ85">
            <v>107.84950000000001</v>
          </cell>
          <cell r="AK85">
            <v>7.0801479999999994</v>
          </cell>
          <cell r="AL85">
            <v>7.0801000000000007</v>
          </cell>
          <cell r="AM85">
            <v>489540000</v>
          </cell>
          <cell r="AN85">
            <v>489540000</v>
          </cell>
          <cell r="AO85">
            <v>8.4002999999999997</v>
          </cell>
          <cell r="AP85">
            <v>535277211.89499998</v>
          </cell>
          <cell r="AQ85">
            <v>485000000</v>
          </cell>
          <cell r="AR85">
            <v>485000000</v>
          </cell>
          <cell r="AS85">
            <v>8.5441000000000003</v>
          </cell>
          <cell r="AT85">
            <v>535377540.82550001</v>
          </cell>
          <cell r="AU85">
            <v>7.0800875776000005</v>
          </cell>
          <cell r="AV85">
            <v>7.0800875776000005</v>
          </cell>
          <cell r="AW85">
            <v>100328.93050003052</v>
          </cell>
          <cell r="AX85">
            <v>97</v>
          </cell>
          <cell r="AY85">
            <v>0</v>
          </cell>
          <cell r="AZ85">
            <v>-50377540.825499997</v>
          </cell>
          <cell r="BA85" t="str">
            <v>Precio</v>
          </cell>
          <cell r="BB85" t="str">
            <v>COP CEC</v>
          </cell>
          <cell r="BC85">
            <v>-3.3100000000000004E-2</v>
          </cell>
          <cell r="BD85">
            <v>100</v>
          </cell>
          <cell r="BE85">
            <v>0</v>
          </cell>
          <cell r="BF85">
            <v>0</v>
          </cell>
          <cell r="BG85">
            <v>0</v>
          </cell>
          <cell r="BH85">
            <v>3817</v>
          </cell>
          <cell r="BI85">
            <v>7.1851000000000003</v>
          </cell>
          <cell r="BJ85">
            <v>6.6195000000000004</v>
          </cell>
          <cell r="BK85" t="str">
            <v xml:space="preserve">CASALINA  </v>
          </cell>
          <cell r="BL85" t="str">
            <v>CARLOS SALINA</v>
          </cell>
          <cell r="BM85">
            <v>42443</v>
          </cell>
          <cell r="BO85" t="str">
            <v xml:space="preserve">                              </v>
          </cell>
          <cell r="BP85" t="str">
            <v>2</v>
          </cell>
          <cell r="BQ85" t="str">
            <v xml:space="preserve">          </v>
          </cell>
          <cell r="BR85">
            <v>5</v>
          </cell>
          <cell r="BS85" t="str">
            <v xml:space="preserve">LIN NL/365 RD6 </v>
          </cell>
          <cell r="BT85">
            <v>1</v>
          </cell>
          <cell r="BU85" t="str">
            <v xml:space="preserve">MTM </v>
          </cell>
          <cell r="BV85" t="str">
            <v>1304010001</v>
          </cell>
          <cell r="BW85" t="str">
            <v xml:space="preserve"> </v>
          </cell>
          <cell r="BX85">
            <v>20548000</v>
          </cell>
          <cell r="BY85">
            <v>524412617.59887499</v>
          </cell>
          <cell r="BZ85">
            <v>-4540000</v>
          </cell>
          <cell r="CA85" t="str">
            <v xml:space="preserve">LIN NL/365 RD6 </v>
          </cell>
          <cell r="CB85" t="str">
            <v xml:space="preserve">TES COP                                                     </v>
          </cell>
          <cell r="CC85" t="str">
            <v>CO</v>
          </cell>
          <cell r="CD85" t="str">
            <v>Gravados ML</v>
          </cell>
          <cell r="CE85">
            <v>500000000</v>
          </cell>
          <cell r="CF85">
            <v>489540000</v>
          </cell>
          <cell r="CG85">
            <v>489540000</v>
          </cell>
          <cell r="CH85">
            <v>485000000</v>
          </cell>
          <cell r="CI85">
            <v>485000000</v>
          </cell>
          <cell r="CJ85">
            <v>535277211.89499998</v>
          </cell>
          <cell r="CK85">
            <v>535377540.82550001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 t="str">
            <v>7130401001</v>
          </cell>
          <cell r="CV85">
            <v>20752500</v>
          </cell>
          <cell r="CW85">
            <v>-4540000</v>
          </cell>
          <cell r="CX85">
            <v>20752500</v>
          </cell>
          <cell r="CY85">
            <v>25292500</v>
          </cell>
          <cell r="CZ85">
            <v>-4540000</v>
          </cell>
          <cell r="DA85">
            <v>1</v>
          </cell>
          <cell r="DB85">
            <v>1</v>
          </cell>
          <cell r="DC85">
            <v>1</v>
          </cell>
          <cell r="DD85">
            <v>3307841</v>
          </cell>
          <cell r="DE85">
            <v>7.0801479999999994</v>
          </cell>
          <cell r="DF85">
            <v>8.5441000000000003</v>
          </cell>
          <cell r="DH85" t="str">
            <v xml:space="preserve">AV </v>
          </cell>
          <cell r="DI85">
            <v>97</v>
          </cell>
          <cell r="DJ85" t="e">
            <v>#N/A</v>
          </cell>
          <cell r="DK85">
            <v>485000000</v>
          </cell>
          <cell r="DL85" t="str">
            <v>TASA FIJA</v>
          </cell>
        </row>
        <row r="86">
          <cell r="A86">
            <v>3332277</v>
          </cell>
          <cell r="B86" t="str">
            <v xml:space="preserve">NEGOCIABLES    </v>
          </cell>
          <cell r="C86" t="str">
            <v>B</v>
          </cell>
          <cell r="D86" t="str">
            <v xml:space="preserve">FI SPOT              </v>
          </cell>
          <cell r="E86" t="str">
            <v>RTFIDBEN11</v>
          </cell>
          <cell r="F86" t="str">
            <v>BDR_RF-NEG_FBRT</v>
          </cell>
          <cell r="G86">
            <v>0</v>
          </cell>
          <cell r="H86">
            <v>5300626</v>
          </cell>
          <cell r="I86">
            <v>4115911</v>
          </cell>
          <cell r="J86" t="str">
            <v xml:space="preserve">BBVA COLOMBIA S A BANCO BILBAO VIZCAYA ARGENTARIA COLOMBIA                                                                                                                                                                                                     </v>
          </cell>
          <cell r="K86" t="str">
            <v xml:space="preserve">860003020                             </v>
          </cell>
          <cell r="L86" t="str">
            <v xml:space="preserve">CDT BBVA IBR+1.6% 11/10/16         </v>
          </cell>
          <cell r="M86" t="str">
            <v xml:space="preserve">CDTBGA80       </v>
          </cell>
          <cell r="N86" t="str">
            <v xml:space="preserve">COB13CD28301   </v>
          </cell>
          <cell r="O86" t="str">
            <v>BBVA COLOMBIA S A BANCO BILBAO VIZCAYA ARGENTARIA COLOMBIA</v>
          </cell>
          <cell r="P86" t="str">
            <v>860003020</v>
          </cell>
          <cell r="Q86" t="str">
            <v xml:space="preserve">AAA     </v>
          </cell>
          <cell r="R86" t="str">
            <v xml:space="preserve">FRC                 </v>
          </cell>
          <cell r="S86">
            <v>41740</v>
          </cell>
          <cell r="T86">
            <v>42654</v>
          </cell>
          <cell r="U86">
            <v>100000000</v>
          </cell>
          <cell r="V86">
            <v>100000000</v>
          </cell>
          <cell r="W86" t="str">
            <v>IBR 1M</v>
          </cell>
          <cell r="X86">
            <v>1.6</v>
          </cell>
          <cell r="Y86" t="str">
            <v xml:space="preserve">COP IBR Inicio, Base 360, Cupon MV      </v>
          </cell>
          <cell r="Z86" t="str">
            <v>I</v>
          </cell>
          <cell r="AA86" t="str">
            <v>Mes Vencido</v>
          </cell>
          <cell r="AB86" t="str">
            <v>COP</v>
          </cell>
          <cell r="AC86" t="str">
            <v>COP</v>
          </cell>
          <cell r="AD86" t="str">
            <v>DECEVAL</v>
          </cell>
          <cell r="AE86">
            <v>41740</v>
          </cell>
          <cell r="AF86">
            <v>41740</v>
          </cell>
          <cell r="AG86">
            <v>100000000</v>
          </cell>
          <cell r="AH86">
            <v>1</v>
          </cell>
          <cell r="AI86">
            <v>100000000</v>
          </cell>
          <cell r="AJ86">
            <v>100</v>
          </cell>
          <cell r="AK86">
            <v>4.8315099999999997</v>
          </cell>
          <cell r="AL86">
            <v>4.36E-2</v>
          </cell>
          <cell r="AM86">
            <v>100038000</v>
          </cell>
          <cell r="AN86">
            <v>100038000</v>
          </cell>
          <cell r="AO86">
            <v>1.7381</v>
          </cell>
          <cell r="AP86">
            <v>100069834.316</v>
          </cell>
          <cell r="AQ86">
            <v>100029000</v>
          </cell>
          <cell r="AR86">
            <v>100029000</v>
          </cell>
          <cell r="AS86">
            <v>1.7908000000000002</v>
          </cell>
          <cell r="AT86">
            <v>100090675.14560001</v>
          </cell>
          <cell r="AU86">
            <v>7.9030403455</v>
          </cell>
          <cell r="AV86">
            <v>7.9083085837000002</v>
          </cell>
          <cell r="AW86">
            <v>20840.829600006342</v>
          </cell>
          <cell r="AX86">
            <v>100.02900000000001</v>
          </cell>
          <cell r="AY86">
            <v>0</v>
          </cell>
          <cell r="AZ86">
            <v>-61675.145600000003</v>
          </cell>
          <cell r="BA86" t="str">
            <v>Precio</v>
          </cell>
          <cell r="BB86" t="str">
            <v>COP IBE FLAT</v>
          </cell>
          <cell r="BC86">
            <v>1.623</v>
          </cell>
          <cell r="BD86">
            <v>100</v>
          </cell>
          <cell r="BE86">
            <v>0</v>
          </cell>
          <cell r="BF86">
            <v>0</v>
          </cell>
          <cell r="BG86">
            <v>0</v>
          </cell>
          <cell r="BH86">
            <v>211</v>
          </cell>
          <cell r="BI86">
            <v>0.56700000000000006</v>
          </cell>
          <cell r="BJ86">
            <v>0.52490000000000003</v>
          </cell>
          <cell r="BK86" t="str">
            <v xml:space="preserve">JUACEPED  </v>
          </cell>
          <cell r="BL86" t="str">
            <v>USUARIO ELIMINADO "PEDIDO"</v>
          </cell>
          <cell r="BM86">
            <v>42443</v>
          </cell>
          <cell r="BO86" t="str">
            <v xml:space="preserve">                              </v>
          </cell>
          <cell r="BP86" t="str">
            <v>26</v>
          </cell>
          <cell r="BQ86" t="str">
            <v xml:space="preserve">          </v>
          </cell>
          <cell r="BR86">
            <v>49</v>
          </cell>
          <cell r="BS86" t="str">
            <v xml:space="preserve">YLD 30/360 RD6 </v>
          </cell>
          <cell r="BT86">
            <v>1</v>
          </cell>
          <cell r="BU86" t="str">
            <v xml:space="preserve">MTM </v>
          </cell>
          <cell r="BV86" t="str">
            <v>1304110012</v>
          </cell>
          <cell r="BW86" t="str">
            <v xml:space="preserve"> </v>
          </cell>
          <cell r="BX86">
            <v>64100</v>
          </cell>
          <cell r="BY86">
            <v>103088616.87501401</v>
          </cell>
          <cell r="BZ86">
            <v>-9000</v>
          </cell>
          <cell r="CA86" t="str">
            <v xml:space="preserve">YLD 30/360 RD6 </v>
          </cell>
          <cell r="CB86" t="str">
            <v xml:space="preserve">CDT                                                         </v>
          </cell>
          <cell r="CC86" t="str">
            <v>CO</v>
          </cell>
          <cell r="CD86" t="str">
            <v>Gravados ML</v>
          </cell>
          <cell r="CE86">
            <v>100000000</v>
          </cell>
          <cell r="CF86">
            <v>100038000</v>
          </cell>
          <cell r="CG86">
            <v>100038000</v>
          </cell>
          <cell r="CH86">
            <v>100029000</v>
          </cell>
          <cell r="CI86">
            <v>100029000</v>
          </cell>
          <cell r="CJ86">
            <v>100069834.316</v>
          </cell>
          <cell r="CK86">
            <v>100090675.14560002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 t="str">
            <v>7130411012</v>
          </cell>
          <cell r="CV86">
            <v>11613100</v>
          </cell>
          <cell r="CW86">
            <v>-9000</v>
          </cell>
          <cell r="CX86">
            <v>11613100</v>
          </cell>
          <cell r="CY86">
            <v>11622100</v>
          </cell>
          <cell r="CZ86">
            <v>-9000</v>
          </cell>
          <cell r="DA86">
            <v>1</v>
          </cell>
          <cell r="DB86">
            <v>1</v>
          </cell>
          <cell r="DC86">
            <v>1</v>
          </cell>
          <cell r="DD86">
            <v>3332277</v>
          </cell>
          <cell r="DE86">
            <v>4.8315099999999997</v>
          </cell>
          <cell r="DF86">
            <v>8.0204000000000004</v>
          </cell>
          <cell r="DH86" t="str">
            <v xml:space="preserve">MV </v>
          </cell>
          <cell r="DI86">
            <v>100.029</v>
          </cell>
          <cell r="DJ86">
            <v>0</v>
          </cell>
          <cell r="DK86">
            <v>100029000</v>
          </cell>
          <cell r="DL86" t="str">
            <v>IBR</v>
          </cell>
        </row>
        <row r="87">
          <cell r="A87">
            <v>3376560</v>
          </cell>
          <cell r="B87" t="str">
            <v xml:space="preserve">NEGOCIABLES    </v>
          </cell>
          <cell r="C87" t="str">
            <v>B</v>
          </cell>
          <cell r="D87" t="str">
            <v xml:space="preserve">FI SPOT              </v>
          </cell>
          <cell r="E87" t="str">
            <v>RTFIDBEN11</v>
          </cell>
          <cell r="F87" t="str">
            <v>BDI_RF-NEG_FBRT</v>
          </cell>
          <cell r="G87">
            <v>0</v>
          </cell>
          <cell r="H87">
            <v>4694501</v>
          </cell>
          <cell r="I87">
            <v>4160524</v>
          </cell>
          <cell r="J87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87" t="str">
            <v xml:space="preserve">899999090                             </v>
          </cell>
          <cell r="L87" t="str">
            <v xml:space="preserve">TES COP 7.5%  26/8/26              </v>
          </cell>
          <cell r="M87" t="str">
            <v xml:space="preserve">TFIT15260826   </v>
          </cell>
          <cell r="N87" t="str">
            <v xml:space="preserve">COL17CT02625   </v>
          </cell>
          <cell r="O87" t="str">
            <v>CREDICORP CAPITAL COLOMBIA SA</v>
          </cell>
          <cell r="P87" t="str">
            <v>860068182</v>
          </cell>
          <cell r="Q87" t="str">
            <v xml:space="preserve">NACION  </v>
          </cell>
          <cell r="R87" t="str">
            <v xml:space="preserve">                    </v>
          </cell>
          <cell r="S87">
            <v>40781</v>
          </cell>
          <cell r="T87">
            <v>46260</v>
          </cell>
          <cell r="U87">
            <v>5000000000</v>
          </cell>
          <cell r="V87">
            <v>5000000000</v>
          </cell>
          <cell r="W87" t="str">
            <v>7.5</v>
          </cell>
          <cell r="Y87" t="str">
            <v xml:space="preserve">COP TF nominal, Base 365, Cupon AV      </v>
          </cell>
          <cell r="Z87" t="str">
            <v>I</v>
          </cell>
          <cell r="AA87" t="str">
            <v>A?o Vencido</v>
          </cell>
          <cell r="AB87" t="str">
            <v>COP</v>
          </cell>
          <cell r="AC87" t="str">
            <v>COP</v>
          </cell>
          <cell r="AD87" t="str">
            <v>DCV</v>
          </cell>
          <cell r="AE87">
            <v>41759</v>
          </cell>
          <cell r="AF87">
            <v>41759</v>
          </cell>
          <cell r="AG87">
            <v>5452965000</v>
          </cell>
          <cell r="AH87">
            <v>1</v>
          </cell>
          <cell r="AI87">
            <v>5452965000</v>
          </cell>
          <cell r="AJ87">
            <v>109.05930000000001</v>
          </cell>
          <cell r="AK87">
            <v>7.0000339999999994</v>
          </cell>
          <cell r="AL87">
            <v>7</v>
          </cell>
          <cell r="AM87">
            <v>4895400000</v>
          </cell>
          <cell r="AN87">
            <v>4895400000</v>
          </cell>
          <cell r="AO87">
            <v>8.4002999999999997</v>
          </cell>
          <cell r="AP87">
            <v>5382414321.64499</v>
          </cell>
          <cell r="AQ87">
            <v>4850000000</v>
          </cell>
          <cell r="AR87">
            <v>4850000000</v>
          </cell>
          <cell r="AS87">
            <v>8.5441000000000003</v>
          </cell>
          <cell r="AT87">
            <v>5383412124.2650003</v>
          </cell>
          <cell r="AU87">
            <v>6.9999468046000004</v>
          </cell>
          <cell r="AV87">
            <v>6.9999468046000004</v>
          </cell>
          <cell r="AW87">
            <v>997802.62001037598</v>
          </cell>
          <cell r="AX87">
            <v>97</v>
          </cell>
          <cell r="AY87">
            <v>0</v>
          </cell>
          <cell r="AZ87">
            <v>-533412124.26499999</v>
          </cell>
          <cell r="BA87" t="str">
            <v>Precio</v>
          </cell>
          <cell r="BB87" t="str">
            <v>COP CEC</v>
          </cell>
          <cell r="BC87">
            <v>-3.3100000000000004E-2</v>
          </cell>
          <cell r="BD87">
            <v>100</v>
          </cell>
          <cell r="BE87">
            <v>0</v>
          </cell>
          <cell r="BF87">
            <v>0</v>
          </cell>
          <cell r="BG87">
            <v>0</v>
          </cell>
          <cell r="BH87">
            <v>3817</v>
          </cell>
          <cell r="BI87">
            <v>7.1851000000000003</v>
          </cell>
          <cell r="BJ87">
            <v>6.6195000000000004</v>
          </cell>
          <cell r="BK87" t="str">
            <v xml:space="preserve">CASALINA  </v>
          </cell>
          <cell r="BL87" t="str">
            <v>CARLOS SALINA</v>
          </cell>
          <cell r="BM87">
            <v>42443</v>
          </cell>
          <cell r="BO87" t="str">
            <v xml:space="preserve">                              </v>
          </cell>
          <cell r="BP87" t="str">
            <v>2</v>
          </cell>
          <cell r="BQ87" t="str">
            <v xml:space="preserve">          </v>
          </cell>
          <cell r="BR87">
            <v>5</v>
          </cell>
          <cell r="BS87" t="str">
            <v xml:space="preserve">LIN NL/365 RD6 </v>
          </cell>
          <cell r="BT87">
            <v>1</v>
          </cell>
          <cell r="BU87" t="str">
            <v xml:space="preserve">MTM </v>
          </cell>
          <cell r="BV87" t="str">
            <v>1304010001</v>
          </cell>
          <cell r="BW87" t="str">
            <v xml:space="preserve"> </v>
          </cell>
          <cell r="BX87">
            <v>205480000</v>
          </cell>
          <cell r="BY87">
            <v>5296146130.8681297</v>
          </cell>
          <cell r="BZ87">
            <v>-45400000</v>
          </cell>
          <cell r="CA87" t="str">
            <v xml:space="preserve">LIN NL/365 RD6 </v>
          </cell>
          <cell r="CB87" t="str">
            <v xml:space="preserve">TES COP                                                     </v>
          </cell>
          <cell r="CC87" t="str">
            <v>CO</v>
          </cell>
          <cell r="CD87" t="str">
            <v>Gravados ML</v>
          </cell>
          <cell r="CE87">
            <v>5000000000</v>
          </cell>
          <cell r="CF87">
            <v>4895400000</v>
          </cell>
          <cell r="CG87">
            <v>4895400000</v>
          </cell>
          <cell r="CH87">
            <v>4850000000</v>
          </cell>
          <cell r="CI87">
            <v>4850000000</v>
          </cell>
          <cell r="CJ87">
            <v>5382414321.64499</v>
          </cell>
          <cell r="CK87">
            <v>5383412124.2650003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 t="str">
            <v>7130401001</v>
          </cell>
          <cell r="CV87">
            <v>147035000</v>
          </cell>
          <cell r="CW87">
            <v>-45400000</v>
          </cell>
          <cell r="CX87">
            <v>147035000</v>
          </cell>
          <cell r="CY87">
            <v>192435000</v>
          </cell>
          <cell r="CZ87">
            <v>-45400000</v>
          </cell>
          <cell r="DA87">
            <v>1</v>
          </cell>
          <cell r="DB87">
            <v>1</v>
          </cell>
          <cell r="DC87">
            <v>1</v>
          </cell>
          <cell r="DD87">
            <v>3376560</v>
          </cell>
          <cell r="DE87">
            <v>7.0000339999999994</v>
          </cell>
          <cell r="DF87">
            <v>8.5441000000000003</v>
          </cell>
          <cell r="DH87" t="str">
            <v xml:space="preserve">AV </v>
          </cell>
          <cell r="DI87">
            <v>97</v>
          </cell>
          <cell r="DJ87" t="e">
            <v>#N/A</v>
          </cell>
          <cell r="DK87">
            <v>4850000000</v>
          </cell>
          <cell r="DL87" t="str">
            <v>TASA FIJA</v>
          </cell>
        </row>
        <row r="88">
          <cell r="A88">
            <v>3384714</v>
          </cell>
          <cell r="B88" t="str">
            <v xml:space="preserve">NEGOCIABLES    </v>
          </cell>
          <cell r="C88" t="str">
            <v>B</v>
          </cell>
          <cell r="D88" t="str">
            <v xml:space="preserve">FI SPOT              </v>
          </cell>
          <cell r="E88" t="str">
            <v>RTFIDBEN11</v>
          </cell>
          <cell r="F88" t="str">
            <v>BDI_RF-NEG_FBRT</v>
          </cell>
          <cell r="G88">
            <v>0</v>
          </cell>
          <cell r="H88">
            <v>4694514</v>
          </cell>
          <cell r="I88">
            <v>4168929</v>
          </cell>
          <cell r="J88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88" t="str">
            <v xml:space="preserve">899999090                             </v>
          </cell>
          <cell r="L88" t="str">
            <v xml:space="preserve">TES COP 7.5%  26/8/26              </v>
          </cell>
          <cell r="M88" t="str">
            <v xml:space="preserve">TFIT15260826   </v>
          </cell>
          <cell r="N88" t="str">
            <v xml:space="preserve">COL17CT02625   </v>
          </cell>
          <cell r="O88" t="str">
            <v>CREDICORP CAPITAL COLOMBIA SA</v>
          </cell>
          <cell r="P88" t="str">
            <v>860068182</v>
          </cell>
          <cell r="Q88" t="str">
            <v xml:space="preserve">NACION  </v>
          </cell>
          <cell r="R88" t="str">
            <v xml:space="preserve">                    </v>
          </cell>
          <cell r="S88">
            <v>40781</v>
          </cell>
          <cell r="T88">
            <v>46260</v>
          </cell>
          <cell r="U88">
            <v>3000000000</v>
          </cell>
          <cell r="V88">
            <v>3000000000</v>
          </cell>
          <cell r="W88" t="str">
            <v>7.5</v>
          </cell>
          <cell r="Y88" t="str">
            <v xml:space="preserve">COP TF nominal, Base 365, Cupon AV      </v>
          </cell>
          <cell r="Z88" t="str">
            <v>I</v>
          </cell>
          <cell r="AA88" t="str">
            <v>A?o Vencido</v>
          </cell>
          <cell r="AB88" t="str">
            <v>COP</v>
          </cell>
          <cell r="AC88" t="str">
            <v>COP</v>
          </cell>
          <cell r="AD88" t="str">
            <v>DCV</v>
          </cell>
          <cell r="AE88">
            <v>41764</v>
          </cell>
          <cell r="AF88">
            <v>41764</v>
          </cell>
          <cell r="AG88">
            <v>3274803000</v>
          </cell>
          <cell r="AH88">
            <v>1</v>
          </cell>
          <cell r="AI88">
            <v>3274803000</v>
          </cell>
          <cell r="AJ88">
            <v>109.1601</v>
          </cell>
          <cell r="AK88">
            <v>7.0000729999999995</v>
          </cell>
          <cell r="AL88">
            <v>7.0001000000000007</v>
          </cell>
          <cell r="AM88">
            <v>2937240000</v>
          </cell>
          <cell r="AN88">
            <v>2937240000</v>
          </cell>
          <cell r="AO88">
            <v>8.4002999999999997</v>
          </cell>
          <cell r="AP88">
            <v>3229439818.6859999</v>
          </cell>
          <cell r="AQ88">
            <v>2910000000</v>
          </cell>
          <cell r="AR88">
            <v>2910000000</v>
          </cell>
          <cell r="AS88">
            <v>8.5441000000000003</v>
          </cell>
          <cell r="AT88">
            <v>3230038501.8870001</v>
          </cell>
          <cell r="AU88">
            <v>6.9999861915000006</v>
          </cell>
          <cell r="AV88">
            <v>6.9999861915000006</v>
          </cell>
          <cell r="AW88">
            <v>598683.20100021362</v>
          </cell>
          <cell r="AX88">
            <v>97</v>
          </cell>
          <cell r="AY88">
            <v>0</v>
          </cell>
          <cell r="AZ88">
            <v>-320038501.88700002</v>
          </cell>
          <cell r="BA88" t="str">
            <v>Precio</v>
          </cell>
          <cell r="BB88" t="str">
            <v>COP CEC</v>
          </cell>
          <cell r="BC88">
            <v>-3.3100000000000004E-2</v>
          </cell>
          <cell r="BD88">
            <v>100</v>
          </cell>
          <cell r="BE88">
            <v>0</v>
          </cell>
          <cell r="BF88">
            <v>0</v>
          </cell>
          <cell r="BG88">
            <v>0</v>
          </cell>
          <cell r="BH88">
            <v>3817</v>
          </cell>
          <cell r="BI88">
            <v>7.1851000000000003</v>
          </cell>
          <cell r="BJ88">
            <v>6.6195000000000004</v>
          </cell>
          <cell r="BK88" t="str">
            <v xml:space="preserve">CASALINA  </v>
          </cell>
          <cell r="BL88" t="str">
            <v>CARLOS SALINA</v>
          </cell>
          <cell r="BM88">
            <v>42443</v>
          </cell>
          <cell r="BO88" t="str">
            <v xml:space="preserve">                              </v>
          </cell>
          <cell r="BP88" t="str">
            <v>2</v>
          </cell>
          <cell r="BQ88" t="str">
            <v xml:space="preserve">          </v>
          </cell>
          <cell r="BR88">
            <v>5</v>
          </cell>
          <cell r="BS88" t="str">
            <v xml:space="preserve">LIN NL/365 RD6 </v>
          </cell>
          <cell r="BT88">
            <v>1</v>
          </cell>
          <cell r="BU88" t="str">
            <v xml:space="preserve">MTM </v>
          </cell>
          <cell r="BV88" t="str">
            <v>1304010001</v>
          </cell>
          <cell r="BW88" t="str">
            <v xml:space="preserve"> </v>
          </cell>
          <cell r="BX88">
            <v>123288000</v>
          </cell>
          <cell r="BY88">
            <v>3179304263.1407199</v>
          </cell>
          <cell r="BZ88">
            <v>-27240000</v>
          </cell>
          <cell r="CA88" t="str">
            <v xml:space="preserve">LIN NL/365 RD6 </v>
          </cell>
          <cell r="CB88" t="str">
            <v xml:space="preserve">TES COP                                                     </v>
          </cell>
          <cell r="CC88" t="str">
            <v>CO</v>
          </cell>
          <cell r="CD88" t="str">
            <v>Gravados ML</v>
          </cell>
          <cell r="CE88">
            <v>3000000000</v>
          </cell>
          <cell r="CF88">
            <v>2937240000</v>
          </cell>
          <cell r="CG88">
            <v>2937240000</v>
          </cell>
          <cell r="CH88">
            <v>2910000000</v>
          </cell>
          <cell r="CI88">
            <v>2910000000</v>
          </cell>
          <cell r="CJ88">
            <v>3229439818.6859999</v>
          </cell>
          <cell r="CK88">
            <v>3230038501.8870001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 t="str">
            <v>7130401001</v>
          </cell>
          <cell r="CV88">
            <v>85197000</v>
          </cell>
          <cell r="CW88">
            <v>-27240000</v>
          </cell>
          <cell r="CX88">
            <v>85197000</v>
          </cell>
          <cell r="CY88">
            <v>112437000</v>
          </cell>
          <cell r="CZ88">
            <v>-27240000</v>
          </cell>
          <cell r="DA88">
            <v>1</v>
          </cell>
          <cell r="DB88">
            <v>1</v>
          </cell>
          <cell r="DC88">
            <v>1</v>
          </cell>
          <cell r="DD88">
            <v>3384714</v>
          </cell>
          <cell r="DE88">
            <v>7.0000729999999995</v>
          </cell>
          <cell r="DF88">
            <v>8.5441000000000003</v>
          </cell>
          <cell r="DH88" t="str">
            <v xml:space="preserve">AV </v>
          </cell>
          <cell r="DI88">
            <v>97</v>
          </cell>
          <cell r="DJ88" t="e">
            <v>#N/A</v>
          </cell>
          <cell r="DK88">
            <v>2910000000</v>
          </cell>
          <cell r="DL88" t="str">
            <v>TASA FIJA</v>
          </cell>
        </row>
        <row r="89">
          <cell r="A89">
            <v>3385972</v>
          </cell>
          <cell r="B89" t="str">
            <v xml:space="preserve">NEGOCIABLES    </v>
          </cell>
          <cell r="C89" t="str">
            <v>B</v>
          </cell>
          <cell r="D89" t="str">
            <v xml:space="preserve">FI SPOT              </v>
          </cell>
          <cell r="E89" t="str">
            <v>RTFIDBEN11</v>
          </cell>
          <cell r="F89" t="str">
            <v>BDI_RF-NEG_FBRT</v>
          </cell>
          <cell r="G89">
            <v>0</v>
          </cell>
          <cell r="H89">
            <v>4694455</v>
          </cell>
          <cell r="I89">
            <v>4170203</v>
          </cell>
          <cell r="J89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89" t="str">
            <v xml:space="preserve">899999090                             </v>
          </cell>
          <cell r="L89" t="str">
            <v xml:space="preserve">TES COP 7.5%  26/8/26              </v>
          </cell>
          <cell r="M89" t="str">
            <v xml:space="preserve">TFIT15260826   </v>
          </cell>
          <cell r="N89" t="str">
            <v xml:space="preserve">COL17CT02625   </v>
          </cell>
          <cell r="O89" t="str">
            <v>CITIBANK COLOMBIA S A CITIBANK</v>
          </cell>
          <cell r="P89" t="str">
            <v>860051135</v>
          </cell>
          <cell r="Q89" t="str">
            <v xml:space="preserve">NACION  </v>
          </cell>
          <cell r="R89" t="str">
            <v xml:space="preserve">                    </v>
          </cell>
          <cell r="S89">
            <v>40781</v>
          </cell>
          <cell r="T89">
            <v>46260</v>
          </cell>
          <cell r="U89">
            <v>1000000000</v>
          </cell>
          <cell r="V89">
            <v>1000000000</v>
          </cell>
          <cell r="W89" t="str">
            <v>7.5</v>
          </cell>
          <cell r="Y89" t="str">
            <v xml:space="preserve">COP TF nominal, Base 365, Cupon AV      </v>
          </cell>
          <cell r="Z89" t="str">
            <v>I</v>
          </cell>
          <cell r="AA89" t="str">
            <v>A?o Vencido</v>
          </cell>
          <cell r="AB89" t="str">
            <v>COP</v>
          </cell>
          <cell r="AC89" t="str">
            <v>COP</v>
          </cell>
          <cell r="AD89" t="str">
            <v>DCV</v>
          </cell>
          <cell r="AE89">
            <v>41764</v>
          </cell>
          <cell r="AF89">
            <v>41764</v>
          </cell>
          <cell r="AG89">
            <v>1087451000</v>
          </cell>
          <cell r="AH89">
            <v>1</v>
          </cell>
          <cell r="AI89">
            <v>1087451000</v>
          </cell>
          <cell r="AJ89">
            <v>108.74510000000001</v>
          </cell>
          <cell r="AK89">
            <v>7.0502019999999996</v>
          </cell>
          <cell r="AL89">
            <v>7.0502000000000002</v>
          </cell>
          <cell r="AM89">
            <v>979080000</v>
          </cell>
          <cell r="AN89">
            <v>979080000</v>
          </cell>
          <cell r="AO89">
            <v>8.4002999999999997</v>
          </cell>
          <cell r="AP89">
            <v>1072765137.341</v>
          </cell>
          <cell r="AQ89">
            <v>970000000</v>
          </cell>
          <cell r="AR89">
            <v>970000000</v>
          </cell>
          <cell r="AS89">
            <v>8.5441000000000003</v>
          </cell>
          <cell r="AT89">
            <v>1072965387.081</v>
          </cell>
          <cell r="AU89">
            <v>7.0501316865999994</v>
          </cell>
          <cell r="AV89">
            <v>7.0501316865999994</v>
          </cell>
          <cell r="AW89">
            <v>200249.74000000954</v>
          </cell>
          <cell r="AX89">
            <v>97</v>
          </cell>
          <cell r="AY89">
            <v>0</v>
          </cell>
          <cell r="AZ89">
            <v>-102965387.081</v>
          </cell>
          <cell r="BA89" t="str">
            <v>Precio</v>
          </cell>
          <cell r="BB89" t="str">
            <v>COP CEC</v>
          </cell>
          <cell r="BC89">
            <v>-3.3100000000000004E-2</v>
          </cell>
          <cell r="BD89">
            <v>100</v>
          </cell>
          <cell r="BE89">
            <v>0</v>
          </cell>
          <cell r="BF89">
            <v>0</v>
          </cell>
          <cell r="BG89">
            <v>0</v>
          </cell>
          <cell r="BH89">
            <v>3817</v>
          </cell>
          <cell r="BI89">
            <v>7.1851000000000003</v>
          </cell>
          <cell r="BJ89">
            <v>6.6195000000000004</v>
          </cell>
          <cell r="BK89" t="str">
            <v xml:space="preserve">CASALINA  </v>
          </cell>
          <cell r="BL89" t="str">
            <v>CARLOS SALINA</v>
          </cell>
          <cell r="BM89">
            <v>42443</v>
          </cell>
          <cell r="BO89" t="str">
            <v xml:space="preserve">                              </v>
          </cell>
          <cell r="BP89" t="str">
            <v>2</v>
          </cell>
          <cell r="BQ89" t="str">
            <v xml:space="preserve">          </v>
          </cell>
          <cell r="BR89">
            <v>5</v>
          </cell>
          <cell r="BS89" t="str">
            <v xml:space="preserve">LIN NL/365 RD6 </v>
          </cell>
          <cell r="BT89">
            <v>1</v>
          </cell>
          <cell r="BU89" t="str">
            <v xml:space="preserve">MTM </v>
          </cell>
          <cell r="BV89" t="str">
            <v>1304010001</v>
          </cell>
          <cell r="BW89" t="str">
            <v xml:space="preserve"> </v>
          </cell>
          <cell r="BX89">
            <v>41096000</v>
          </cell>
          <cell r="BY89">
            <v>1055253075.10209</v>
          </cell>
          <cell r="BZ89">
            <v>-9080000</v>
          </cell>
          <cell r="CA89" t="str">
            <v xml:space="preserve">LIN NL/365 RD6 </v>
          </cell>
          <cell r="CB89" t="str">
            <v xml:space="preserve">TES COP                                                     </v>
          </cell>
          <cell r="CC89" t="str">
            <v>CO</v>
          </cell>
          <cell r="CD89" t="str">
            <v>Gravados ML</v>
          </cell>
          <cell r="CE89">
            <v>1000000000</v>
          </cell>
          <cell r="CF89">
            <v>979080000</v>
          </cell>
          <cell r="CG89">
            <v>979080000</v>
          </cell>
          <cell r="CH89">
            <v>970000000</v>
          </cell>
          <cell r="CI89">
            <v>970000000</v>
          </cell>
          <cell r="CJ89">
            <v>1072765137.341</v>
          </cell>
          <cell r="CK89">
            <v>1072965387.0809999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 t="str">
            <v>7130401001</v>
          </cell>
          <cell r="CV89">
            <v>32549000</v>
          </cell>
          <cell r="CW89">
            <v>-9080000</v>
          </cell>
          <cell r="CX89">
            <v>32549000</v>
          </cell>
          <cell r="CY89">
            <v>41629000</v>
          </cell>
          <cell r="CZ89">
            <v>-9080000</v>
          </cell>
          <cell r="DA89">
            <v>1</v>
          </cell>
          <cell r="DB89">
            <v>1</v>
          </cell>
          <cell r="DC89">
            <v>1</v>
          </cell>
          <cell r="DD89">
            <v>3385972</v>
          </cell>
          <cell r="DE89">
            <v>7.0502019999999996</v>
          </cell>
          <cell r="DF89">
            <v>8.5441000000000003</v>
          </cell>
          <cell r="DH89" t="str">
            <v xml:space="preserve">AV </v>
          </cell>
          <cell r="DI89">
            <v>97</v>
          </cell>
          <cell r="DJ89" t="e">
            <v>#N/A</v>
          </cell>
          <cell r="DK89">
            <v>970000000</v>
          </cell>
          <cell r="DL89" t="str">
            <v>TASA FIJA</v>
          </cell>
        </row>
        <row r="90">
          <cell r="A90">
            <v>3390357</v>
          </cell>
          <cell r="B90" t="str">
            <v xml:space="preserve">NEGOCIABLES    </v>
          </cell>
          <cell r="C90" t="str">
            <v>B</v>
          </cell>
          <cell r="D90" t="str">
            <v xml:space="preserve">FI SPOT              </v>
          </cell>
          <cell r="E90" t="str">
            <v>RTFIDBEN11</v>
          </cell>
          <cell r="F90" t="str">
            <v>BDI_RF-NEG_FBRT</v>
          </cell>
          <cell r="G90">
            <v>0</v>
          </cell>
          <cell r="H90">
            <v>4694489</v>
          </cell>
          <cell r="I90">
            <v>4174600</v>
          </cell>
          <cell r="J90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90" t="str">
            <v xml:space="preserve">899999090                             </v>
          </cell>
          <cell r="L90" t="str">
            <v xml:space="preserve">TES COP 7.5%  26/8/26              </v>
          </cell>
          <cell r="M90" t="str">
            <v xml:space="preserve">TFIT15260826   </v>
          </cell>
          <cell r="N90" t="str">
            <v xml:space="preserve">COL17CT02625   </v>
          </cell>
          <cell r="O90" t="str">
            <v>ULTRASERFINCO S A</v>
          </cell>
          <cell r="P90" t="str">
            <v>800120184</v>
          </cell>
          <cell r="Q90" t="str">
            <v xml:space="preserve">NACION  </v>
          </cell>
          <cell r="R90" t="str">
            <v xml:space="preserve">                    </v>
          </cell>
          <cell r="S90">
            <v>40781</v>
          </cell>
          <cell r="T90">
            <v>46260</v>
          </cell>
          <cell r="U90">
            <v>3000000000</v>
          </cell>
          <cell r="V90">
            <v>3000000000</v>
          </cell>
          <cell r="W90" t="str">
            <v>7.5</v>
          </cell>
          <cell r="Y90" t="str">
            <v xml:space="preserve">COP TF nominal, Base 365, Cupon AV      </v>
          </cell>
          <cell r="Z90" t="str">
            <v>I</v>
          </cell>
          <cell r="AA90" t="str">
            <v>A?o Vencido</v>
          </cell>
          <cell r="AB90" t="str">
            <v>COP</v>
          </cell>
          <cell r="AC90" t="str">
            <v>COP</v>
          </cell>
          <cell r="AD90" t="str">
            <v>DCV</v>
          </cell>
          <cell r="AE90">
            <v>41765</v>
          </cell>
          <cell r="AF90">
            <v>41765</v>
          </cell>
          <cell r="AG90">
            <v>3275388000</v>
          </cell>
          <cell r="AH90">
            <v>1</v>
          </cell>
          <cell r="AI90">
            <v>3275388000</v>
          </cell>
          <cell r="AJ90">
            <v>109.17960000000001</v>
          </cell>
          <cell r="AK90">
            <v>7.0001619999999996</v>
          </cell>
          <cell r="AL90">
            <v>7.0002000000000004</v>
          </cell>
          <cell r="AM90">
            <v>2937240000</v>
          </cell>
          <cell r="AN90">
            <v>2937240000</v>
          </cell>
          <cell r="AO90">
            <v>8.4002999999999997</v>
          </cell>
          <cell r="AP90">
            <v>3229420039.5149999</v>
          </cell>
          <cell r="AQ90">
            <v>2910000000</v>
          </cell>
          <cell r="AR90">
            <v>2910000000</v>
          </cell>
          <cell r="AS90">
            <v>8.5441000000000003</v>
          </cell>
          <cell r="AT90">
            <v>3230018726.3940001</v>
          </cell>
          <cell r="AU90">
            <v>7.0000749785999998</v>
          </cell>
          <cell r="AV90">
            <v>7.0000749785999998</v>
          </cell>
          <cell r="AW90">
            <v>598686.87900018692</v>
          </cell>
          <cell r="AX90">
            <v>97</v>
          </cell>
          <cell r="AY90">
            <v>0</v>
          </cell>
          <cell r="AZ90">
            <v>-320018726.39399999</v>
          </cell>
          <cell r="BA90" t="str">
            <v>Precio</v>
          </cell>
          <cell r="BB90" t="str">
            <v>COP CEC</v>
          </cell>
          <cell r="BC90">
            <v>-3.3100000000000004E-2</v>
          </cell>
          <cell r="BD90">
            <v>100</v>
          </cell>
          <cell r="BE90">
            <v>0</v>
          </cell>
          <cell r="BF90">
            <v>0</v>
          </cell>
          <cell r="BG90">
            <v>0</v>
          </cell>
          <cell r="BH90">
            <v>3817</v>
          </cell>
          <cell r="BI90">
            <v>7.1851000000000003</v>
          </cell>
          <cell r="BJ90">
            <v>6.6195000000000004</v>
          </cell>
          <cell r="BK90" t="str">
            <v xml:space="preserve">CASALINA  </v>
          </cell>
          <cell r="BL90" t="str">
            <v>CARLOS SALINA</v>
          </cell>
          <cell r="BM90">
            <v>42443</v>
          </cell>
          <cell r="BO90" t="str">
            <v xml:space="preserve">                              </v>
          </cell>
          <cell r="BP90" t="str">
            <v>2</v>
          </cell>
          <cell r="BQ90" t="str">
            <v xml:space="preserve">          </v>
          </cell>
          <cell r="BR90">
            <v>5</v>
          </cell>
          <cell r="BS90" t="str">
            <v xml:space="preserve">LIN NL/365 RD6 </v>
          </cell>
          <cell r="BT90">
            <v>1</v>
          </cell>
          <cell r="BU90" t="str">
            <v xml:space="preserve">MTM </v>
          </cell>
          <cell r="BV90" t="str">
            <v>1304010001</v>
          </cell>
          <cell r="BW90" t="str">
            <v xml:space="preserve"> </v>
          </cell>
          <cell r="BX90">
            <v>123288000</v>
          </cell>
          <cell r="BY90">
            <v>3179604495.0625401</v>
          </cell>
          <cell r="BZ90">
            <v>-27240000</v>
          </cell>
          <cell r="CA90" t="str">
            <v xml:space="preserve">LIN NL/365 RD6 </v>
          </cell>
          <cell r="CB90" t="str">
            <v xml:space="preserve">TES COP                                                     </v>
          </cell>
          <cell r="CC90" t="str">
            <v>CO</v>
          </cell>
          <cell r="CD90" t="str">
            <v>Gravados ML</v>
          </cell>
          <cell r="CE90">
            <v>3000000000</v>
          </cell>
          <cell r="CF90">
            <v>2937240000</v>
          </cell>
          <cell r="CG90">
            <v>2937240000</v>
          </cell>
          <cell r="CH90">
            <v>2910000000</v>
          </cell>
          <cell r="CI90">
            <v>2910000000</v>
          </cell>
          <cell r="CJ90">
            <v>3229420039.5149999</v>
          </cell>
          <cell r="CK90">
            <v>3230018726.3940001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 t="str">
            <v>7130401001</v>
          </cell>
          <cell r="CV90">
            <v>84612000</v>
          </cell>
          <cell r="CW90">
            <v>-27240000</v>
          </cell>
          <cell r="CX90">
            <v>84612000</v>
          </cell>
          <cell r="CY90">
            <v>111852000</v>
          </cell>
          <cell r="CZ90">
            <v>-27240000</v>
          </cell>
          <cell r="DA90">
            <v>1</v>
          </cell>
          <cell r="DB90">
            <v>1</v>
          </cell>
          <cell r="DC90">
            <v>1</v>
          </cell>
          <cell r="DD90">
            <v>3390357</v>
          </cell>
          <cell r="DE90">
            <v>7.0001619999999996</v>
          </cell>
          <cell r="DF90">
            <v>8.5441000000000003</v>
          </cell>
          <cell r="DH90" t="str">
            <v xml:space="preserve">AV </v>
          </cell>
          <cell r="DI90">
            <v>97</v>
          </cell>
          <cell r="DJ90" t="e">
            <v>#N/A</v>
          </cell>
          <cell r="DK90">
            <v>2910000000</v>
          </cell>
          <cell r="DL90" t="str">
            <v>TASA FIJA</v>
          </cell>
        </row>
        <row r="91">
          <cell r="A91">
            <v>3428982</v>
          </cell>
          <cell r="B91" t="str">
            <v xml:space="preserve">NEGOCIABLES    </v>
          </cell>
          <cell r="C91" t="str">
            <v>B</v>
          </cell>
          <cell r="D91" t="str">
            <v xml:space="preserve">FI SPOT              </v>
          </cell>
          <cell r="E91" t="str">
            <v>RTFIDBEN11</v>
          </cell>
          <cell r="F91" t="str">
            <v>BDI_RF-NEG_FBRT</v>
          </cell>
          <cell r="G91">
            <v>0</v>
          </cell>
          <cell r="H91">
            <v>3429039</v>
          </cell>
          <cell r="I91">
            <v>4213440</v>
          </cell>
          <cell r="J91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91" t="str">
            <v xml:space="preserve">899999090                             </v>
          </cell>
          <cell r="L91" t="str">
            <v xml:space="preserve">TES COP  11%  24/7/20              </v>
          </cell>
          <cell r="M91" t="str">
            <v xml:space="preserve">TFIT15240720   </v>
          </cell>
          <cell r="N91" t="str">
            <v xml:space="preserve">COL17CT02302   </v>
          </cell>
          <cell r="O91" t="str">
            <v>SOC ADMINISTRADORA DE PENSIONES Y CESANT?S PORVENIR</v>
          </cell>
          <cell r="P91" t="str">
            <v>800144331</v>
          </cell>
          <cell r="Q91" t="str">
            <v xml:space="preserve">NACION  </v>
          </cell>
          <cell r="R91" t="str">
            <v xml:space="preserve">                    </v>
          </cell>
          <cell r="S91">
            <v>38557</v>
          </cell>
          <cell r="T91">
            <v>44036</v>
          </cell>
          <cell r="U91">
            <v>500000000</v>
          </cell>
          <cell r="V91">
            <v>50000000</v>
          </cell>
          <cell r="W91" t="str">
            <v>11</v>
          </cell>
          <cell r="Y91" t="str">
            <v xml:space="preserve">COP TF nominal, Base 365, Cupon AV      </v>
          </cell>
          <cell r="Z91" t="str">
            <v>I</v>
          </cell>
          <cell r="AA91" t="str">
            <v>A?o Vencido</v>
          </cell>
          <cell r="AB91" t="str">
            <v>COP</v>
          </cell>
          <cell r="AC91" t="str">
            <v>COP</v>
          </cell>
          <cell r="AD91" t="str">
            <v>DCV</v>
          </cell>
          <cell r="AE91">
            <v>41779</v>
          </cell>
          <cell r="AF91">
            <v>41779</v>
          </cell>
          <cell r="AG91">
            <v>668590500</v>
          </cell>
          <cell r="AH91">
            <v>1</v>
          </cell>
          <cell r="AI91">
            <v>668590500</v>
          </cell>
          <cell r="AJ91">
            <v>133.71809999999999</v>
          </cell>
          <cell r="AK91">
            <v>6.0802579999999997</v>
          </cell>
          <cell r="AL91">
            <v>6.0803000000000003</v>
          </cell>
          <cell r="AM91">
            <v>59565000</v>
          </cell>
          <cell r="AN91">
            <v>59565000</v>
          </cell>
          <cell r="AO91">
            <v>7.6024000000000003</v>
          </cell>
          <cell r="AP91">
            <v>62653754.245899998</v>
          </cell>
          <cell r="AQ91">
            <v>59397000</v>
          </cell>
          <cell r="AR91">
            <v>59397000</v>
          </cell>
          <cell r="AS91">
            <v>7.6948000000000008</v>
          </cell>
          <cell r="AT91">
            <v>62663881.166299999</v>
          </cell>
          <cell r="AU91">
            <v>6.0766026250000005</v>
          </cell>
          <cell r="AV91">
            <v>6.0766026250000005</v>
          </cell>
          <cell r="AW91">
            <v>10126.920400001109</v>
          </cell>
          <cell r="AX91">
            <v>118.79400000000001</v>
          </cell>
          <cell r="AY91">
            <v>0</v>
          </cell>
          <cell r="AZ91">
            <v>-3266881.1663000002</v>
          </cell>
          <cell r="BA91" t="str">
            <v>Precio</v>
          </cell>
          <cell r="BB91" t="str">
            <v>COP CEC</v>
          </cell>
          <cell r="BC91">
            <v>2.07E-2</v>
          </cell>
          <cell r="BD91">
            <v>100</v>
          </cell>
          <cell r="BE91">
            <v>0</v>
          </cell>
          <cell r="BF91">
            <v>0</v>
          </cell>
          <cell r="BG91">
            <v>0</v>
          </cell>
          <cell r="BH91">
            <v>1593</v>
          </cell>
          <cell r="BI91">
            <v>3.5223</v>
          </cell>
          <cell r="BJ91">
            <v>3.2706</v>
          </cell>
          <cell r="BK91" t="str">
            <v xml:space="preserve">CASALINA  </v>
          </cell>
          <cell r="BL91" t="str">
            <v>CARLOS SALINA</v>
          </cell>
          <cell r="BM91">
            <v>42443</v>
          </cell>
          <cell r="BO91" t="str">
            <v xml:space="preserve">                              </v>
          </cell>
          <cell r="BP91" t="str">
            <v>2</v>
          </cell>
          <cell r="BQ91" t="str">
            <v xml:space="preserve">          </v>
          </cell>
          <cell r="BR91">
            <v>4</v>
          </cell>
          <cell r="BS91" t="str">
            <v xml:space="preserve">LIN NL/365 RD6 </v>
          </cell>
          <cell r="BT91">
            <v>1</v>
          </cell>
          <cell r="BU91" t="str">
            <v xml:space="preserve">MTM </v>
          </cell>
          <cell r="BV91" t="str">
            <v>1304010001</v>
          </cell>
          <cell r="BW91" t="str">
            <v xml:space="preserve"> </v>
          </cell>
          <cell r="BX91">
            <v>3510950</v>
          </cell>
          <cell r="BY91">
            <v>705355187.927876</v>
          </cell>
          <cell r="BZ91">
            <v>-168000</v>
          </cell>
          <cell r="CA91" t="str">
            <v xml:space="preserve">LIN NL/365 RD6 </v>
          </cell>
          <cell r="CB91" t="str">
            <v xml:space="preserve">TES COP                                                     </v>
          </cell>
          <cell r="CC91" t="str">
            <v>CO</v>
          </cell>
          <cell r="CD91" t="str">
            <v>Gravados ML</v>
          </cell>
          <cell r="CE91">
            <v>50000000</v>
          </cell>
          <cell r="CF91">
            <v>59565000</v>
          </cell>
          <cell r="CG91">
            <v>59565000</v>
          </cell>
          <cell r="CH91">
            <v>59397000</v>
          </cell>
          <cell r="CI91">
            <v>59397000</v>
          </cell>
          <cell r="CJ91">
            <v>62653754.245900005</v>
          </cell>
          <cell r="CK91">
            <v>62663881.166299999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 t="str">
            <v>7130401001</v>
          </cell>
          <cell r="CV91">
            <v>-598193500</v>
          </cell>
          <cell r="CW91">
            <v>-168000</v>
          </cell>
          <cell r="CX91">
            <v>-598193500</v>
          </cell>
          <cell r="CY91">
            <v>-598025500</v>
          </cell>
          <cell r="CZ91">
            <v>-168000</v>
          </cell>
          <cell r="DA91">
            <v>1</v>
          </cell>
          <cell r="DB91">
            <v>1</v>
          </cell>
          <cell r="DC91">
            <v>1</v>
          </cell>
          <cell r="DD91">
            <v>3428982</v>
          </cell>
          <cell r="DE91">
            <v>6.0802579999999997</v>
          </cell>
          <cell r="DF91">
            <v>7.6948000000000008</v>
          </cell>
          <cell r="DH91" t="str">
            <v xml:space="preserve">AV </v>
          </cell>
          <cell r="DI91">
            <v>118.794</v>
          </cell>
          <cell r="DJ91">
            <v>0.21579924170120379</v>
          </cell>
          <cell r="DK91">
            <v>59397000</v>
          </cell>
          <cell r="DL91" t="str">
            <v>TASA FIJA</v>
          </cell>
        </row>
        <row r="92">
          <cell r="A92">
            <v>3469772</v>
          </cell>
          <cell r="B92" t="str">
            <v xml:space="preserve">NEGOCIABLES    </v>
          </cell>
          <cell r="C92" t="str">
            <v>B</v>
          </cell>
          <cell r="D92" t="str">
            <v xml:space="preserve">FI SPOT              </v>
          </cell>
          <cell r="E92" t="str">
            <v>RTFIDBEN11</v>
          </cell>
          <cell r="F92" t="str">
            <v>BDI_RF-NEG_FBRT</v>
          </cell>
          <cell r="G92">
            <v>0</v>
          </cell>
          <cell r="H92">
            <v>3469852</v>
          </cell>
          <cell r="I92">
            <v>4254342</v>
          </cell>
          <cell r="J92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92" t="str">
            <v xml:space="preserve">899999090                             </v>
          </cell>
          <cell r="L92" t="str">
            <v xml:space="preserve">TES COP 7% 4/5/22                  </v>
          </cell>
          <cell r="M92" t="str">
            <v xml:space="preserve">TFIT10040522   </v>
          </cell>
          <cell r="N92" t="str">
            <v xml:space="preserve">COL17CT02864   </v>
          </cell>
          <cell r="O92" t="str">
            <v>CREDICORP CAPITAL COLOMBIA SA</v>
          </cell>
          <cell r="P92" t="str">
            <v>860068182</v>
          </cell>
          <cell r="Q92" t="str">
            <v xml:space="preserve">NACION  </v>
          </cell>
          <cell r="R92" t="str">
            <v xml:space="preserve">                    </v>
          </cell>
          <cell r="S92">
            <v>41033</v>
          </cell>
          <cell r="T92">
            <v>44685</v>
          </cell>
          <cell r="U92">
            <v>5000000000</v>
          </cell>
          <cell r="V92">
            <v>1000000000</v>
          </cell>
          <cell r="W92" t="str">
            <v>7</v>
          </cell>
          <cell r="Y92" t="str">
            <v xml:space="preserve">COP TF nominal, Base 365, Cupon AV      </v>
          </cell>
          <cell r="Z92" t="str">
            <v>I</v>
          </cell>
          <cell r="AA92" t="str">
            <v>A?o Vencido</v>
          </cell>
          <cell r="AB92" t="str">
            <v>COP</v>
          </cell>
          <cell r="AC92" t="str">
            <v>COP</v>
          </cell>
          <cell r="AD92" t="str">
            <v>DCV</v>
          </cell>
          <cell r="AE92">
            <v>41795</v>
          </cell>
          <cell r="AF92">
            <v>41795</v>
          </cell>
          <cell r="AG92">
            <v>5253075000</v>
          </cell>
          <cell r="AH92">
            <v>1</v>
          </cell>
          <cell r="AI92">
            <v>5253075000</v>
          </cell>
          <cell r="AJ92">
            <v>105.06150000000001</v>
          </cell>
          <cell r="AK92">
            <v>6.2701529999999996</v>
          </cell>
          <cell r="AL92">
            <v>6.2702</v>
          </cell>
          <cell r="AM92">
            <v>1012480000</v>
          </cell>
          <cell r="AN92">
            <v>1012480000</v>
          </cell>
          <cell r="AO92">
            <v>8.0028000000000006</v>
          </cell>
          <cell r="AP92">
            <v>1096278987.8889999</v>
          </cell>
          <cell r="AQ92">
            <v>1008030000</v>
          </cell>
          <cell r="AR92">
            <v>1008030000</v>
          </cell>
          <cell r="AS92">
            <v>8.1052999999999997</v>
          </cell>
          <cell r="AT92">
            <v>1096461531.335</v>
          </cell>
          <cell r="AU92">
            <v>6.2656353245999998</v>
          </cell>
          <cell r="AV92">
            <v>6.2656353245999998</v>
          </cell>
          <cell r="AW92">
            <v>182543.44600009918</v>
          </cell>
          <cell r="AX92">
            <v>100.80300000000001</v>
          </cell>
          <cell r="AY92">
            <v>0</v>
          </cell>
          <cell r="AZ92">
            <v>-88431531.334999993</v>
          </cell>
          <cell r="BA92" t="str">
            <v>Precio</v>
          </cell>
          <cell r="BB92" t="str">
            <v>COP CEC</v>
          </cell>
          <cell r="BC92">
            <v>3.4500000000000003E-2</v>
          </cell>
          <cell r="BD92">
            <v>100</v>
          </cell>
          <cell r="BE92">
            <v>0</v>
          </cell>
          <cell r="BF92">
            <v>0</v>
          </cell>
          <cell r="BG92">
            <v>0</v>
          </cell>
          <cell r="BH92">
            <v>2242</v>
          </cell>
          <cell r="BI92">
            <v>4.8646000000000003</v>
          </cell>
          <cell r="BJ92">
            <v>4.4998000000000005</v>
          </cell>
          <cell r="BK92" t="str">
            <v xml:space="preserve">CASALINA  </v>
          </cell>
          <cell r="BL92" t="str">
            <v>CARLOS SALINA</v>
          </cell>
          <cell r="BM92">
            <v>42443</v>
          </cell>
          <cell r="BO92" t="str">
            <v xml:space="preserve">                              </v>
          </cell>
          <cell r="BP92" t="str">
            <v>2</v>
          </cell>
          <cell r="BQ92" t="str">
            <v xml:space="preserve">          </v>
          </cell>
          <cell r="BR92">
            <v>5</v>
          </cell>
          <cell r="BS92" t="str">
            <v xml:space="preserve">LIN NL/365 RD6 </v>
          </cell>
          <cell r="BT92">
            <v>1</v>
          </cell>
          <cell r="BU92" t="str">
            <v xml:space="preserve">MTM </v>
          </cell>
          <cell r="BV92" t="str">
            <v>1304010001</v>
          </cell>
          <cell r="BW92" t="str">
            <v xml:space="preserve"> </v>
          </cell>
          <cell r="BX92">
            <v>60219000</v>
          </cell>
          <cell r="BY92">
            <v>5617491300.1981697</v>
          </cell>
          <cell r="BZ92">
            <v>-4450000</v>
          </cell>
          <cell r="CA92" t="str">
            <v xml:space="preserve">LIN NL/365 RD6 </v>
          </cell>
          <cell r="CB92" t="str">
            <v xml:space="preserve">TES COP                                                     </v>
          </cell>
          <cell r="CC92" t="str">
            <v>CO</v>
          </cell>
          <cell r="CD92" t="str">
            <v>Gravados ML</v>
          </cell>
          <cell r="CE92">
            <v>1000000000</v>
          </cell>
          <cell r="CF92">
            <v>1012480000</v>
          </cell>
          <cell r="CG92">
            <v>1012480000</v>
          </cell>
          <cell r="CH92">
            <v>1008030000</v>
          </cell>
          <cell r="CI92">
            <v>1008030000</v>
          </cell>
          <cell r="CJ92">
            <v>1096278987.8889999</v>
          </cell>
          <cell r="CK92">
            <v>1096461531.335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 t="str">
            <v>7130401001</v>
          </cell>
          <cell r="CV92">
            <v>-4175045000</v>
          </cell>
          <cell r="CW92">
            <v>-4450000</v>
          </cell>
          <cell r="CX92">
            <v>-4175045000</v>
          </cell>
          <cell r="CY92">
            <v>-4170595000</v>
          </cell>
          <cell r="CZ92">
            <v>-4450000</v>
          </cell>
          <cell r="DA92">
            <v>1</v>
          </cell>
          <cell r="DB92">
            <v>1</v>
          </cell>
          <cell r="DC92">
            <v>1</v>
          </cell>
          <cell r="DD92">
            <v>3469772</v>
          </cell>
          <cell r="DE92">
            <v>6.2701529999999996</v>
          </cell>
          <cell r="DF92">
            <v>8.1052999999999997</v>
          </cell>
          <cell r="DH92" t="str">
            <v xml:space="preserve">AV </v>
          </cell>
          <cell r="DI92">
            <v>100.803</v>
          </cell>
          <cell r="DJ92">
            <v>0.36261211973945817</v>
          </cell>
          <cell r="DK92">
            <v>1008030000</v>
          </cell>
          <cell r="DL92" t="str">
            <v>TASA FIJA</v>
          </cell>
        </row>
        <row r="93">
          <cell r="A93">
            <v>3553378</v>
          </cell>
          <cell r="B93" t="str">
            <v xml:space="preserve">NEGOCIABLES    </v>
          </cell>
          <cell r="C93" t="str">
            <v>B</v>
          </cell>
          <cell r="D93" t="str">
            <v xml:space="preserve">FI SPOT              </v>
          </cell>
          <cell r="E93" t="str">
            <v>RTFIDBEN11</v>
          </cell>
          <cell r="F93" t="str">
            <v>BDD_RF-NEG_FBRT</v>
          </cell>
          <cell r="G93">
            <v>0</v>
          </cell>
          <cell r="H93">
            <v>4260707</v>
          </cell>
          <cell r="I93">
            <v>4338123</v>
          </cell>
          <cell r="J93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93" t="str">
            <v xml:space="preserve">899999090                             </v>
          </cell>
          <cell r="L93" t="str">
            <v xml:space="preserve">TES UVR 3% 25/3/2033               </v>
          </cell>
          <cell r="M93" t="str">
            <v xml:space="preserve">TUVT20250333   </v>
          </cell>
          <cell r="N93" t="str">
            <v xml:space="preserve">COL17CT02963   </v>
          </cell>
          <cell r="O93" t="str">
            <v>CREDICORP CAPITAL COLOMBIA SA</v>
          </cell>
          <cell r="P93" t="str">
            <v>860068182</v>
          </cell>
          <cell r="Q93" t="str">
            <v xml:space="preserve">NACION  </v>
          </cell>
          <cell r="R93" t="str">
            <v xml:space="preserve">                    </v>
          </cell>
          <cell r="S93">
            <v>41358</v>
          </cell>
          <cell r="T93">
            <v>48663</v>
          </cell>
          <cell r="U93">
            <v>5000000</v>
          </cell>
          <cell r="V93">
            <v>5000000</v>
          </cell>
          <cell r="W93" t="str">
            <v>3</v>
          </cell>
          <cell r="Y93" t="str">
            <v xml:space="preserve">UVR TF nominal, Base 365, Cup?V      </v>
          </cell>
          <cell r="Z93" t="str">
            <v>I</v>
          </cell>
          <cell r="AA93" t="str">
            <v>A?o Vencido</v>
          </cell>
          <cell r="AB93" t="str">
            <v>COP</v>
          </cell>
          <cell r="AC93" t="str">
            <v>UVR</v>
          </cell>
          <cell r="AD93" t="str">
            <v>DCV</v>
          </cell>
          <cell r="AE93">
            <v>41829</v>
          </cell>
          <cell r="AF93">
            <v>41829</v>
          </cell>
          <cell r="AG93">
            <v>4393009.9979385398</v>
          </cell>
          <cell r="AH93">
            <v>213.1020001</v>
          </cell>
          <cell r="AI93">
            <v>936159217.01999998</v>
          </cell>
          <cell r="AJ93">
            <v>87.860200000000006</v>
          </cell>
          <cell r="AK93">
            <v>4.0000780000000002</v>
          </cell>
          <cell r="AL93">
            <v>4.0000999999999998</v>
          </cell>
          <cell r="AM93">
            <v>4439750</v>
          </cell>
          <cell r="AN93">
            <v>1034971874.1671801</v>
          </cell>
          <cell r="AO93">
            <v>4.1734</v>
          </cell>
          <cell r="AP93">
            <v>1057339408.6590199</v>
          </cell>
          <cell r="AQ93">
            <v>4414800</v>
          </cell>
          <cell r="AR93">
            <v>1029610383.59556</v>
          </cell>
          <cell r="AS93">
            <v>4.2202000000000002</v>
          </cell>
          <cell r="AT93">
            <v>1057920267.26729</v>
          </cell>
          <cell r="AU93">
            <v>4.0002907366000002</v>
          </cell>
          <cell r="AV93">
            <v>4.0002907366000002</v>
          </cell>
          <cell r="AW93">
            <v>580858.6082700491</v>
          </cell>
          <cell r="AX93">
            <v>20592.207669299001</v>
          </cell>
          <cell r="AY93">
            <v>0</v>
          </cell>
          <cell r="AZ93">
            <v>-1053505467.26729</v>
          </cell>
          <cell r="BA93" t="str">
            <v>Precio</v>
          </cell>
          <cell r="BB93" t="str">
            <v>COP UVR CEC</v>
          </cell>
          <cell r="BC93">
            <v>1.5700000000000002E-2</v>
          </cell>
          <cell r="BD93">
            <v>100</v>
          </cell>
          <cell r="BE93">
            <v>0</v>
          </cell>
          <cell r="BF93">
            <v>0</v>
          </cell>
          <cell r="BG93">
            <v>0</v>
          </cell>
          <cell r="BH93">
            <v>6220</v>
          </cell>
          <cell r="BI93">
            <v>12.807</v>
          </cell>
          <cell r="BJ93">
            <v>12.288400000000001</v>
          </cell>
          <cell r="BK93" t="str">
            <v xml:space="preserve">NAROJAS   </v>
          </cell>
          <cell r="BL93" t="str">
            <v>NATHALIA ROJAS AMADO</v>
          </cell>
          <cell r="BM93">
            <v>42443</v>
          </cell>
          <cell r="BO93" t="str">
            <v xml:space="preserve">                              </v>
          </cell>
          <cell r="BP93" t="str">
            <v>33</v>
          </cell>
          <cell r="BQ93" t="str">
            <v xml:space="preserve">          </v>
          </cell>
          <cell r="BR93">
            <v>9</v>
          </cell>
          <cell r="BS93" t="str">
            <v xml:space="preserve">LIN NL/365 RD6 </v>
          </cell>
          <cell r="BT93">
            <v>1</v>
          </cell>
          <cell r="BU93" t="str">
            <v xml:space="preserve">MTM </v>
          </cell>
          <cell r="BV93" t="str">
            <v>1304011407</v>
          </cell>
          <cell r="BW93" t="str">
            <v xml:space="preserve"> </v>
          </cell>
          <cell r="BX93">
            <v>145480</v>
          </cell>
          <cell r="BY93">
            <v>56905193.117706999</v>
          </cell>
          <cell r="BZ93">
            <v>-5361490.5716150003</v>
          </cell>
          <cell r="CA93" t="str">
            <v xml:space="preserve">LIN NL/365 RD6 </v>
          </cell>
          <cell r="CB93" t="str">
            <v xml:space="preserve">TES UVR                                                     </v>
          </cell>
          <cell r="CC93" t="str">
            <v>CO</v>
          </cell>
          <cell r="CD93" t="str">
            <v>Gravados ML</v>
          </cell>
          <cell r="CE93">
            <v>5000000</v>
          </cell>
          <cell r="CF93">
            <v>4439750</v>
          </cell>
          <cell r="CG93">
            <v>1034971874.1671801</v>
          </cell>
          <cell r="CH93">
            <v>4414800</v>
          </cell>
          <cell r="CI93">
            <v>1029610383.59556</v>
          </cell>
          <cell r="CJ93">
            <v>1057339408.6590199</v>
          </cell>
          <cell r="CK93">
            <v>1057920267.26729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 t="str">
            <v>7130401407</v>
          </cell>
          <cell r="CV93">
            <v>126141086.44495</v>
          </cell>
          <cell r="CW93">
            <v>-5361490.7124699997</v>
          </cell>
          <cell r="CX93">
            <v>126141086.44495</v>
          </cell>
          <cell r="CY93">
            <v>131502577.15741999</v>
          </cell>
          <cell r="CZ93">
            <v>-5361490.5716150003</v>
          </cell>
          <cell r="DA93">
            <v>233.2178997</v>
          </cell>
          <cell r="DB93">
            <v>233.11489929999999</v>
          </cell>
          <cell r="DC93">
            <v>1</v>
          </cell>
          <cell r="DD93">
            <v>3553378</v>
          </cell>
          <cell r="DE93">
            <v>4.0000780000000002</v>
          </cell>
          <cell r="DF93">
            <v>4.2202000000000002</v>
          </cell>
          <cell r="DH93" t="str">
            <v xml:space="preserve">AV </v>
          </cell>
          <cell r="DI93">
            <v>88.295999999999992</v>
          </cell>
          <cell r="DJ93">
            <v>0</v>
          </cell>
          <cell r="DK93">
            <v>1029610383.6</v>
          </cell>
          <cell r="DL93" t="str">
            <v>UVR</v>
          </cell>
        </row>
        <row r="94">
          <cell r="A94">
            <v>3675696</v>
          </cell>
          <cell r="B94" t="str">
            <v xml:space="preserve">NEGOCIABLES    </v>
          </cell>
          <cell r="C94" t="str">
            <v>B</v>
          </cell>
          <cell r="D94" t="str">
            <v xml:space="preserve">FI SPOT              </v>
          </cell>
          <cell r="E94" t="str">
            <v>RTFIDBEN11</v>
          </cell>
          <cell r="F94" t="str">
            <v>BDD_RF-NEG_FBRT</v>
          </cell>
          <cell r="G94">
            <v>0</v>
          </cell>
          <cell r="H94">
            <v>4413201</v>
          </cell>
          <cell r="I94">
            <v>4460605</v>
          </cell>
          <cell r="J94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94" t="str">
            <v xml:space="preserve">899999090                             </v>
          </cell>
          <cell r="L94" t="str">
            <v xml:space="preserve">TES UVR  4.25%  17/5/17            </v>
          </cell>
          <cell r="M94" t="str">
            <v xml:space="preserve">TUVT08170517   </v>
          </cell>
          <cell r="N94" t="str">
            <v xml:space="preserve">COL17CT02104   </v>
          </cell>
          <cell r="O94" t="str">
            <v>CITIBANK COLOMBIA S A CITIBANK</v>
          </cell>
          <cell r="P94" t="str">
            <v>860051135</v>
          </cell>
          <cell r="Q94" t="str">
            <v xml:space="preserve">NACION  </v>
          </cell>
          <cell r="R94" t="str">
            <v xml:space="preserve">                    </v>
          </cell>
          <cell r="S94">
            <v>39950</v>
          </cell>
          <cell r="T94">
            <v>42872</v>
          </cell>
          <cell r="U94">
            <v>5000000</v>
          </cell>
          <cell r="V94">
            <v>5000000</v>
          </cell>
          <cell r="W94" t="str">
            <v>4.25</v>
          </cell>
          <cell r="Y94" t="str">
            <v xml:space="preserve">UVR TF nominal, Base 365, Cup?V      </v>
          </cell>
          <cell r="Z94" t="str">
            <v>I</v>
          </cell>
          <cell r="AA94" t="str">
            <v>A?o Vencido</v>
          </cell>
          <cell r="AB94" t="str">
            <v>COP</v>
          </cell>
          <cell r="AC94" t="str">
            <v>UVR</v>
          </cell>
          <cell r="AD94" t="str">
            <v>DCV</v>
          </cell>
          <cell r="AE94">
            <v>41876</v>
          </cell>
          <cell r="AF94">
            <v>41876</v>
          </cell>
          <cell r="AG94">
            <v>5299619.9781513903</v>
          </cell>
          <cell r="AH94">
            <v>213.6015008</v>
          </cell>
          <cell r="AI94">
            <v>1132006781.0028</v>
          </cell>
          <cell r="AJ94">
            <v>105.99239996</v>
          </cell>
          <cell r="AK94">
            <v>2.3955109999999999</v>
          </cell>
          <cell r="AL94">
            <v>2.3955000000000002</v>
          </cell>
          <cell r="AM94">
            <v>5326700</v>
          </cell>
          <cell r="AN94">
            <v>1241733134.10131</v>
          </cell>
          <cell r="AO94">
            <v>1.619</v>
          </cell>
          <cell r="AP94">
            <v>1231085554.8093801</v>
          </cell>
          <cell r="AQ94">
            <v>5324900</v>
          </cell>
          <cell r="AR94">
            <v>1241861994.11253</v>
          </cell>
          <cell r="AS94">
            <v>1.6531</v>
          </cell>
          <cell r="AT94">
            <v>1231709227.9019699</v>
          </cell>
          <cell r="AU94">
            <v>2.3907656428999999</v>
          </cell>
          <cell r="AV94">
            <v>2.3907656428999999</v>
          </cell>
          <cell r="AW94">
            <v>623673.09258985519</v>
          </cell>
          <cell r="AX94">
            <v>24837.2398790999</v>
          </cell>
          <cell r="AY94">
            <v>0</v>
          </cell>
          <cell r="AZ94">
            <v>-1226384327.9019699</v>
          </cell>
          <cell r="BA94" t="str">
            <v>Precio</v>
          </cell>
          <cell r="BB94" t="str">
            <v>COP UVR CEC</v>
          </cell>
          <cell r="BC94">
            <v>2.3E-3</v>
          </cell>
          <cell r="BD94">
            <v>100</v>
          </cell>
          <cell r="BE94">
            <v>0</v>
          </cell>
          <cell r="BF94">
            <v>0</v>
          </cell>
          <cell r="BG94">
            <v>0</v>
          </cell>
          <cell r="BH94">
            <v>429</v>
          </cell>
          <cell r="BI94">
            <v>1.1356000000000002</v>
          </cell>
          <cell r="BJ94">
            <v>1.1171</v>
          </cell>
          <cell r="BK94" t="str">
            <v xml:space="preserve">CASALINA  </v>
          </cell>
          <cell r="BL94" t="str">
            <v>CARLOS SALINA</v>
          </cell>
          <cell r="BM94">
            <v>42443</v>
          </cell>
          <cell r="BO94" t="str">
            <v xml:space="preserve">                              </v>
          </cell>
          <cell r="BP94" t="str">
            <v>33</v>
          </cell>
          <cell r="BQ94" t="str">
            <v xml:space="preserve">          </v>
          </cell>
          <cell r="BR94">
            <v>17</v>
          </cell>
          <cell r="BS94" t="str">
            <v xml:space="preserve">LIN NL/365 RD6 </v>
          </cell>
          <cell r="BT94">
            <v>1</v>
          </cell>
          <cell r="BU94" t="str">
            <v xml:space="preserve">MTM </v>
          </cell>
          <cell r="BV94" t="str">
            <v>1304011407</v>
          </cell>
          <cell r="BW94" t="str">
            <v xml:space="preserve"> </v>
          </cell>
          <cell r="BX94">
            <v>175240</v>
          </cell>
          <cell r="BY94">
            <v>78257033.717115</v>
          </cell>
          <cell r="BZ94">
            <v>128860.01122</v>
          </cell>
          <cell r="CA94" t="str">
            <v xml:space="preserve">LIN NL/365 RD6 </v>
          </cell>
          <cell r="CB94" t="str">
            <v xml:space="preserve">TES UVR                                                     </v>
          </cell>
          <cell r="CC94" t="str">
            <v>CO</v>
          </cell>
          <cell r="CD94" t="str">
            <v>Gravados ML</v>
          </cell>
          <cell r="CE94">
            <v>5000000</v>
          </cell>
          <cell r="CF94">
            <v>5326700</v>
          </cell>
          <cell r="CG94">
            <v>1241733134.10131</v>
          </cell>
          <cell r="CH94">
            <v>5324900</v>
          </cell>
          <cell r="CI94">
            <v>1241861994.11253</v>
          </cell>
          <cell r="CJ94">
            <v>1231085554.8093801</v>
          </cell>
          <cell r="CK94">
            <v>1231709227.9019699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 t="str">
            <v>7130401407</v>
          </cell>
          <cell r="CV94">
            <v>156817712.95219001</v>
          </cell>
          <cell r="CW94">
            <v>128859.84138</v>
          </cell>
          <cell r="CX94">
            <v>156817712.95219001</v>
          </cell>
          <cell r="CY94">
            <v>156688853.11081001</v>
          </cell>
          <cell r="CZ94">
            <v>128860.01122</v>
          </cell>
          <cell r="DA94">
            <v>233.2178997</v>
          </cell>
          <cell r="DB94">
            <v>233.11489929999999</v>
          </cell>
          <cell r="DC94">
            <v>1</v>
          </cell>
          <cell r="DD94">
            <v>3675696</v>
          </cell>
          <cell r="DE94">
            <v>2.3955109999999999</v>
          </cell>
          <cell r="DF94">
            <v>1.6531</v>
          </cell>
          <cell r="DH94" t="str">
            <v xml:space="preserve">AV </v>
          </cell>
          <cell r="DI94">
            <v>106.498</v>
          </cell>
          <cell r="DJ94">
            <v>0</v>
          </cell>
          <cell r="DK94">
            <v>1241861994.1099999</v>
          </cell>
          <cell r="DL94" t="str">
            <v>UVR</v>
          </cell>
        </row>
        <row r="95">
          <cell r="A95">
            <v>3696711</v>
          </cell>
          <cell r="B95" t="str">
            <v xml:space="preserve">NEGOCIABLES    </v>
          </cell>
          <cell r="C95" t="str">
            <v>B</v>
          </cell>
          <cell r="D95" t="str">
            <v xml:space="preserve">FI SPOT              </v>
          </cell>
          <cell r="E95" t="str">
            <v>RTFIDBEN11</v>
          </cell>
          <cell r="F95" t="str">
            <v>BDD_RF-NEG_FBRT</v>
          </cell>
          <cell r="G95">
            <v>0</v>
          </cell>
          <cell r="H95">
            <v>4413191</v>
          </cell>
          <cell r="I95">
            <v>4481602</v>
          </cell>
          <cell r="J95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95" t="str">
            <v xml:space="preserve">899999090                             </v>
          </cell>
          <cell r="L95" t="str">
            <v xml:space="preserve">TES UVR  4.25%  17/5/17            </v>
          </cell>
          <cell r="M95" t="str">
            <v xml:space="preserve">TUVT08170517   </v>
          </cell>
          <cell r="N95" t="str">
            <v xml:space="preserve">COL17CT02104   </v>
          </cell>
          <cell r="O95" t="str">
            <v>BANCO COLPATRIA RED MULTIBANCA COLPATRIA S A COLPATRIA RED</v>
          </cell>
          <cell r="P95" t="str">
            <v>860034594</v>
          </cell>
          <cell r="Q95" t="str">
            <v xml:space="preserve">NACION  </v>
          </cell>
          <cell r="R95" t="str">
            <v xml:space="preserve">                    </v>
          </cell>
          <cell r="S95">
            <v>39950</v>
          </cell>
          <cell r="T95">
            <v>42872</v>
          </cell>
          <cell r="U95">
            <v>2500000</v>
          </cell>
          <cell r="V95">
            <v>2500000</v>
          </cell>
          <cell r="W95" t="str">
            <v>4.25</v>
          </cell>
          <cell r="Y95" t="str">
            <v xml:space="preserve">UVR TF nominal, Base 365, Cup?V      </v>
          </cell>
          <cell r="Z95" t="str">
            <v>I</v>
          </cell>
          <cell r="AA95" t="str">
            <v>A?o Vencido</v>
          </cell>
          <cell r="AB95" t="str">
            <v>COP</v>
          </cell>
          <cell r="AC95" t="str">
            <v>UVR</v>
          </cell>
          <cell r="AD95" t="str">
            <v>DCV</v>
          </cell>
          <cell r="AE95">
            <v>41884</v>
          </cell>
          <cell r="AF95">
            <v>41884</v>
          </cell>
          <cell r="AG95">
            <v>2649312.5029694801</v>
          </cell>
          <cell r="AH95">
            <v>213.68409969999999</v>
          </cell>
          <cell r="AI95">
            <v>566115957.02098703</v>
          </cell>
          <cell r="AJ95">
            <v>105.97249997</v>
          </cell>
          <cell r="AK95">
            <v>2.423486</v>
          </cell>
          <cell r="AL95">
            <v>2.4235000000000002</v>
          </cell>
          <cell r="AM95">
            <v>2663350</v>
          </cell>
          <cell r="AN95">
            <v>620866567.05065501</v>
          </cell>
          <cell r="AO95">
            <v>1.619</v>
          </cell>
          <cell r="AP95">
            <v>615350957.82780302</v>
          </cell>
          <cell r="AQ95">
            <v>2662450</v>
          </cell>
          <cell r="AR95">
            <v>620930997.056265</v>
          </cell>
          <cell r="AS95">
            <v>1.6531</v>
          </cell>
          <cell r="AT95">
            <v>615663159.16072094</v>
          </cell>
          <cell r="AU95">
            <v>2.4188120684000003</v>
          </cell>
          <cell r="AV95">
            <v>2.4188120684000003</v>
          </cell>
          <cell r="AW95">
            <v>312201.3329179287</v>
          </cell>
          <cell r="AX95">
            <v>24837.2398790999</v>
          </cell>
          <cell r="AY95">
            <v>0</v>
          </cell>
          <cell r="AZ95">
            <v>-613000709.16072094</v>
          </cell>
          <cell r="BA95" t="str">
            <v>Precio</v>
          </cell>
          <cell r="BB95" t="str">
            <v>COP UVR CEC</v>
          </cell>
          <cell r="BC95">
            <v>2.3E-3</v>
          </cell>
          <cell r="BD95">
            <v>100</v>
          </cell>
          <cell r="BE95">
            <v>0</v>
          </cell>
          <cell r="BF95">
            <v>0</v>
          </cell>
          <cell r="BG95">
            <v>0</v>
          </cell>
          <cell r="BH95">
            <v>429</v>
          </cell>
          <cell r="BI95">
            <v>1.1356000000000002</v>
          </cell>
          <cell r="BJ95">
            <v>1.1171</v>
          </cell>
          <cell r="BK95" t="str">
            <v xml:space="preserve">CASALINA  </v>
          </cell>
          <cell r="BL95" t="str">
            <v>CARLOS SALINA</v>
          </cell>
          <cell r="BM95">
            <v>42443</v>
          </cell>
          <cell r="BO95" t="str">
            <v xml:space="preserve">                              </v>
          </cell>
          <cell r="BP95" t="str">
            <v>33</v>
          </cell>
          <cell r="BQ95" t="str">
            <v xml:space="preserve">          </v>
          </cell>
          <cell r="BR95">
            <v>17</v>
          </cell>
          <cell r="BS95" t="str">
            <v xml:space="preserve">LIN NL/365 RD6 </v>
          </cell>
          <cell r="BT95">
            <v>1</v>
          </cell>
          <cell r="BU95" t="str">
            <v xml:space="preserve">MTM </v>
          </cell>
          <cell r="BV95" t="str">
            <v>1304011407</v>
          </cell>
          <cell r="BW95" t="str">
            <v xml:space="preserve"> </v>
          </cell>
          <cell r="BX95">
            <v>87620</v>
          </cell>
          <cell r="BY95">
            <v>39552487.796921</v>
          </cell>
          <cell r="BZ95">
            <v>64430.00561</v>
          </cell>
          <cell r="CA95" t="str">
            <v xml:space="preserve">LIN NL/365 RD6 </v>
          </cell>
          <cell r="CB95" t="str">
            <v xml:space="preserve">TES UVR                                                     </v>
          </cell>
          <cell r="CC95" t="str">
            <v>CO</v>
          </cell>
          <cell r="CD95" t="str">
            <v>Gravados ML</v>
          </cell>
          <cell r="CE95">
            <v>2500000</v>
          </cell>
          <cell r="CF95">
            <v>2663350</v>
          </cell>
          <cell r="CG95">
            <v>620866567.05065501</v>
          </cell>
          <cell r="CH95">
            <v>2662450</v>
          </cell>
          <cell r="CI95">
            <v>620930997.056265</v>
          </cell>
          <cell r="CJ95">
            <v>615350957.82780302</v>
          </cell>
          <cell r="CK95">
            <v>615663159.16072094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 t="str">
            <v>7130401407</v>
          </cell>
          <cell r="CV95">
            <v>78296289.956510007</v>
          </cell>
          <cell r="CW95">
            <v>64429.920693</v>
          </cell>
          <cell r="CX95">
            <v>78296289.956510007</v>
          </cell>
          <cell r="CY95">
            <v>78231860.035816997</v>
          </cell>
          <cell r="CZ95">
            <v>64430.00561</v>
          </cell>
          <cell r="DA95">
            <v>233.2178997</v>
          </cell>
          <cell r="DB95">
            <v>233.11489929999999</v>
          </cell>
          <cell r="DC95">
            <v>1</v>
          </cell>
          <cell r="DD95">
            <v>3696711</v>
          </cell>
          <cell r="DE95">
            <v>2.423486</v>
          </cell>
          <cell r="DF95">
            <v>1.6531</v>
          </cell>
          <cell r="DH95" t="str">
            <v xml:space="preserve">AV </v>
          </cell>
          <cell r="DI95">
            <v>106.498</v>
          </cell>
          <cell r="DJ95">
            <v>0</v>
          </cell>
          <cell r="DK95">
            <v>620930997.05999994</v>
          </cell>
          <cell r="DL95" t="str">
            <v>UVR</v>
          </cell>
        </row>
        <row r="96">
          <cell r="A96">
            <v>3850542</v>
          </cell>
          <cell r="B96" t="str">
            <v xml:space="preserve">NEGOCIABLES    </v>
          </cell>
          <cell r="C96" t="str">
            <v>B</v>
          </cell>
          <cell r="D96" t="str">
            <v xml:space="preserve">FI SPOT              </v>
          </cell>
          <cell r="E96" t="str">
            <v>RTFIDBEN11</v>
          </cell>
          <cell r="F96" t="str">
            <v>BDI_RF-NEG_FBRT</v>
          </cell>
          <cell r="G96">
            <v>0</v>
          </cell>
          <cell r="H96">
            <v>4694577</v>
          </cell>
          <cell r="I96">
            <v>4636216</v>
          </cell>
          <cell r="J96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96" t="str">
            <v xml:space="preserve">899999090                             </v>
          </cell>
          <cell r="L96" t="str">
            <v xml:space="preserve">TES COP 7.5%  26/8/26              </v>
          </cell>
          <cell r="M96" t="str">
            <v xml:space="preserve">TFIT15260826   </v>
          </cell>
          <cell r="N96" t="str">
            <v xml:space="preserve">COL17CT02625   </v>
          </cell>
          <cell r="O96" t="str">
            <v>CORREDORES DAVIVIENDA S A COMISIONISTA DE BOLSA</v>
          </cell>
          <cell r="P96" t="str">
            <v>860079174</v>
          </cell>
          <cell r="Q96" t="str">
            <v xml:space="preserve">NACION  </v>
          </cell>
          <cell r="R96" t="str">
            <v xml:space="preserve">                    </v>
          </cell>
          <cell r="S96">
            <v>40781</v>
          </cell>
          <cell r="T96">
            <v>46260</v>
          </cell>
          <cell r="U96">
            <v>1500000000</v>
          </cell>
          <cell r="V96">
            <v>1500000000</v>
          </cell>
          <cell r="W96" t="str">
            <v>7.5</v>
          </cell>
          <cell r="Y96" t="str">
            <v xml:space="preserve">COP TF nominal, Base 365, Cupon AV      </v>
          </cell>
          <cell r="Z96" t="str">
            <v>I</v>
          </cell>
          <cell r="AA96" t="str">
            <v>A?o Vencido</v>
          </cell>
          <cell r="AB96" t="str">
            <v>COP</v>
          </cell>
          <cell r="AC96" t="str">
            <v>COP</v>
          </cell>
          <cell r="AD96" t="str">
            <v>DCV</v>
          </cell>
          <cell r="AE96">
            <v>41936</v>
          </cell>
          <cell r="AF96">
            <v>41936</v>
          </cell>
          <cell r="AG96">
            <v>1581559500</v>
          </cell>
          <cell r="AH96">
            <v>1</v>
          </cell>
          <cell r="AI96">
            <v>1581559500</v>
          </cell>
          <cell r="AJ96">
            <v>105.43730000000001</v>
          </cell>
          <cell r="AK96">
            <v>6.9601799999999994</v>
          </cell>
          <cell r="AL96">
            <v>6.9602000000000004</v>
          </cell>
          <cell r="AM96">
            <v>1468620000</v>
          </cell>
          <cell r="AN96">
            <v>1468620000</v>
          </cell>
          <cell r="AO96">
            <v>8.4002999999999997</v>
          </cell>
          <cell r="AP96">
            <v>1619173319.7735</v>
          </cell>
          <cell r="AQ96">
            <v>1455000000</v>
          </cell>
          <cell r="AR96">
            <v>1455000000</v>
          </cell>
          <cell r="AS96">
            <v>8.5441000000000003</v>
          </cell>
          <cell r="AT96">
            <v>1619471831.892</v>
          </cell>
          <cell r="AU96">
            <v>6.9600801986</v>
          </cell>
          <cell r="AV96">
            <v>6.9600801986</v>
          </cell>
          <cell r="AW96">
            <v>298512.11849999428</v>
          </cell>
          <cell r="AX96">
            <v>97</v>
          </cell>
          <cell r="AY96">
            <v>0</v>
          </cell>
          <cell r="AZ96">
            <v>-164471831.89199999</v>
          </cell>
          <cell r="BA96" t="str">
            <v>Precio</v>
          </cell>
          <cell r="BB96" t="str">
            <v>COP CEC</v>
          </cell>
          <cell r="BC96">
            <v>-3.3100000000000004E-2</v>
          </cell>
          <cell r="BD96">
            <v>100</v>
          </cell>
          <cell r="BE96">
            <v>0</v>
          </cell>
          <cell r="BF96">
            <v>0</v>
          </cell>
          <cell r="BG96">
            <v>0</v>
          </cell>
          <cell r="BH96">
            <v>3817</v>
          </cell>
          <cell r="BI96">
            <v>7.1851000000000003</v>
          </cell>
          <cell r="BJ96">
            <v>6.6195000000000004</v>
          </cell>
          <cell r="BK96" t="str">
            <v xml:space="preserve">CASALINA  </v>
          </cell>
          <cell r="BL96" t="str">
            <v>CARLOS SALINA</v>
          </cell>
          <cell r="BM96">
            <v>42443</v>
          </cell>
          <cell r="BO96" t="str">
            <v xml:space="preserve">                              </v>
          </cell>
          <cell r="BP96" t="str">
            <v>2</v>
          </cell>
          <cell r="BQ96" t="str">
            <v xml:space="preserve">          </v>
          </cell>
          <cell r="BR96">
            <v>4</v>
          </cell>
          <cell r="BS96" t="str">
            <v xml:space="preserve">LIN NL/365 RD6 </v>
          </cell>
          <cell r="BT96">
            <v>1</v>
          </cell>
          <cell r="BU96" t="str">
            <v xml:space="preserve">MTM </v>
          </cell>
          <cell r="BV96" t="str">
            <v>1304010001</v>
          </cell>
          <cell r="BW96" t="str">
            <v xml:space="preserve"> </v>
          </cell>
          <cell r="BX96">
            <v>61644000</v>
          </cell>
          <cell r="BY96">
            <v>1618249025.8559301</v>
          </cell>
          <cell r="BZ96">
            <v>-13620000</v>
          </cell>
          <cell r="CA96" t="str">
            <v xml:space="preserve">LIN NL/365 RD6 </v>
          </cell>
          <cell r="CB96" t="str">
            <v xml:space="preserve">TES COP                                                     </v>
          </cell>
          <cell r="CC96" t="str">
            <v>CO</v>
          </cell>
          <cell r="CD96" t="str">
            <v>Gravados ML</v>
          </cell>
          <cell r="CE96">
            <v>1500000000</v>
          </cell>
          <cell r="CF96">
            <v>1468620000</v>
          </cell>
          <cell r="CG96">
            <v>1468620000</v>
          </cell>
          <cell r="CH96">
            <v>1455000000</v>
          </cell>
          <cell r="CI96">
            <v>1455000000</v>
          </cell>
          <cell r="CJ96">
            <v>1619173319.7735</v>
          </cell>
          <cell r="CK96">
            <v>1619471831.8919997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 t="str">
            <v>7130401001</v>
          </cell>
          <cell r="CV96">
            <v>-14059500</v>
          </cell>
          <cell r="CW96">
            <v>-13620000</v>
          </cell>
          <cell r="CX96">
            <v>-14059500</v>
          </cell>
          <cell r="CY96">
            <v>-439500</v>
          </cell>
          <cell r="CZ96">
            <v>-13620000</v>
          </cell>
          <cell r="DA96">
            <v>1</v>
          </cell>
          <cell r="DB96">
            <v>1</v>
          </cell>
          <cell r="DC96">
            <v>1</v>
          </cell>
          <cell r="DD96">
            <v>3850542</v>
          </cell>
          <cell r="DE96">
            <v>6.9601799999999994</v>
          </cell>
          <cell r="DF96">
            <v>8.5441000000000003</v>
          </cell>
          <cell r="DH96" t="str">
            <v xml:space="preserve">AV </v>
          </cell>
          <cell r="DI96">
            <v>97</v>
          </cell>
          <cell r="DJ96" t="e">
            <v>#N/A</v>
          </cell>
          <cell r="DK96">
            <v>1455000000</v>
          </cell>
          <cell r="DL96" t="str">
            <v>TASA FIJA</v>
          </cell>
        </row>
        <row r="97">
          <cell r="A97">
            <v>3850721</v>
          </cell>
          <cell r="B97" t="str">
            <v xml:space="preserve">NEGOCIABLES    </v>
          </cell>
          <cell r="C97" t="str">
            <v>B</v>
          </cell>
          <cell r="D97" t="str">
            <v xml:space="preserve">FI SPOT              </v>
          </cell>
          <cell r="E97" t="str">
            <v>RTFIDBEN11</v>
          </cell>
          <cell r="F97" t="str">
            <v>BDI_RF-NEG_FBRT</v>
          </cell>
          <cell r="G97">
            <v>0</v>
          </cell>
          <cell r="H97">
            <v>4599254</v>
          </cell>
          <cell r="I97">
            <v>4636397</v>
          </cell>
          <cell r="J97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97" t="str">
            <v xml:space="preserve">899999090                             </v>
          </cell>
          <cell r="L97" t="str">
            <v xml:space="preserve">TES COP  10%  24/7/24              </v>
          </cell>
          <cell r="M97" t="str">
            <v xml:space="preserve">TFIT16240724   </v>
          </cell>
          <cell r="N97" t="str">
            <v xml:space="preserve">COL17CT02385   </v>
          </cell>
          <cell r="O97" t="str">
            <v>CITIBANK COLOMBIA S A CITIBANK</v>
          </cell>
          <cell r="P97" t="str">
            <v>860051135</v>
          </cell>
          <cell r="Q97" t="str">
            <v xml:space="preserve">NACION  </v>
          </cell>
          <cell r="R97" t="str">
            <v xml:space="preserve">                    </v>
          </cell>
          <cell r="S97">
            <v>39653</v>
          </cell>
          <cell r="T97">
            <v>45497</v>
          </cell>
          <cell r="U97">
            <v>2000000000</v>
          </cell>
          <cell r="V97">
            <v>2000000000</v>
          </cell>
          <cell r="W97" t="str">
            <v>10</v>
          </cell>
          <cell r="Y97" t="str">
            <v xml:space="preserve">COP TF nominal, Base 365, Cupon AV      </v>
          </cell>
          <cell r="Z97" t="str">
            <v>I</v>
          </cell>
          <cell r="AA97" t="str">
            <v>A?o Vencido</v>
          </cell>
          <cell r="AB97" t="str">
            <v>COP</v>
          </cell>
          <cell r="AC97" t="str">
            <v>COP</v>
          </cell>
          <cell r="AD97" t="str">
            <v>DCV</v>
          </cell>
          <cell r="AE97">
            <v>41936</v>
          </cell>
          <cell r="AF97">
            <v>41936</v>
          </cell>
          <cell r="AG97">
            <v>2521410000</v>
          </cell>
          <cell r="AH97">
            <v>1</v>
          </cell>
          <cell r="AI97">
            <v>2521410000</v>
          </cell>
          <cell r="AJ97">
            <v>126.07050000000001</v>
          </cell>
          <cell r="AK97">
            <v>6.634093</v>
          </cell>
          <cell r="AL97">
            <v>6.6341000000000001</v>
          </cell>
          <cell r="AM97">
            <v>2342860000</v>
          </cell>
          <cell r="AN97">
            <v>2342860000</v>
          </cell>
          <cell r="AO97">
            <v>8.1554000000000002</v>
          </cell>
          <cell r="AP97">
            <v>2547576531.7639999</v>
          </cell>
          <cell r="AQ97">
            <v>2327820000</v>
          </cell>
          <cell r="AR97">
            <v>2327820000</v>
          </cell>
          <cell r="AS97">
            <v>8.2788000000000004</v>
          </cell>
          <cell r="AT97">
            <v>2548024821.388</v>
          </cell>
          <cell r="AU97">
            <v>6.6329456770999995</v>
          </cell>
          <cell r="AV97">
            <v>6.6329456770999995</v>
          </cell>
          <cell r="AW97">
            <v>448289.62400007248</v>
          </cell>
          <cell r="AX97">
            <v>116.39100000000001</v>
          </cell>
          <cell r="AY97">
            <v>0</v>
          </cell>
          <cell r="AZ97">
            <v>-220204821.38800001</v>
          </cell>
          <cell r="BA97" t="str">
            <v>Precio</v>
          </cell>
          <cell r="BB97" t="str">
            <v>COP CEC</v>
          </cell>
          <cell r="BC97">
            <v>-5.5900000000000005E-2</v>
          </cell>
          <cell r="BD97">
            <v>100</v>
          </cell>
          <cell r="BE97">
            <v>0</v>
          </cell>
          <cell r="BF97">
            <v>0</v>
          </cell>
          <cell r="BG97">
            <v>0</v>
          </cell>
          <cell r="BH97">
            <v>3054</v>
          </cell>
          <cell r="BI97">
            <v>5.8355000000000006</v>
          </cell>
          <cell r="BJ97">
            <v>5.3893000000000004</v>
          </cell>
          <cell r="BK97" t="str">
            <v xml:space="preserve">CASALINA  </v>
          </cell>
          <cell r="BL97" t="str">
            <v>CARLOS SALINA</v>
          </cell>
          <cell r="BM97">
            <v>42443</v>
          </cell>
          <cell r="BO97" t="str">
            <v xml:space="preserve">                              </v>
          </cell>
          <cell r="BP97" t="str">
            <v>2</v>
          </cell>
          <cell r="BQ97" t="str">
            <v xml:space="preserve">          </v>
          </cell>
          <cell r="BR97">
            <v>4</v>
          </cell>
          <cell r="BS97" t="str">
            <v xml:space="preserve">LIN NL/365 RD6 </v>
          </cell>
          <cell r="BT97">
            <v>1</v>
          </cell>
          <cell r="BU97" t="str">
            <v xml:space="preserve">MTM </v>
          </cell>
          <cell r="BV97" t="str">
            <v>1304010001</v>
          </cell>
          <cell r="BW97" t="str">
            <v xml:space="preserve"> </v>
          </cell>
          <cell r="BX97">
            <v>127672000</v>
          </cell>
          <cell r="BY97">
            <v>2158267264.4028101</v>
          </cell>
          <cell r="BZ97">
            <v>-15040000</v>
          </cell>
          <cell r="CA97" t="str">
            <v xml:space="preserve">LIN NL/365 RD6 </v>
          </cell>
          <cell r="CB97" t="str">
            <v xml:space="preserve">TES COP                                                     </v>
          </cell>
          <cell r="CC97" t="str">
            <v>CO</v>
          </cell>
          <cell r="CD97" t="str">
            <v>Gravados ML</v>
          </cell>
          <cell r="CE97">
            <v>2000000000</v>
          </cell>
          <cell r="CF97">
            <v>2342860000</v>
          </cell>
          <cell r="CG97">
            <v>2342860000</v>
          </cell>
          <cell r="CH97">
            <v>2327820000</v>
          </cell>
          <cell r="CI97">
            <v>2327820000</v>
          </cell>
          <cell r="CJ97">
            <v>2547576531.7639999</v>
          </cell>
          <cell r="CK97">
            <v>2548024821.388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 t="str">
            <v>7130401001</v>
          </cell>
          <cell r="CV97">
            <v>6410000</v>
          </cell>
          <cell r="CW97">
            <v>-15040000</v>
          </cell>
          <cell r="CX97">
            <v>6410000</v>
          </cell>
          <cell r="CY97">
            <v>21450000</v>
          </cell>
          <cell r="CZ97">
            <v>-15040000</v>
          </cell>
          <cell r="DA97">
            <v>1</v>
          </cell>
          <cell r="DB97">
            <v>1</v>
          </cell>
          <cell r="DC97">
            <v>1</v>
          </cell>
          <cell r="DD97">
            <v>3850721</v>
          </cell>
          <cell r="DE97">
            <v>6.634093</v>
          </cell>
          <cell r="DF97">
            <v>8.2788000000000004</v>
          </cell>
          <cell r="DH97" t="str">
            <v xml:space="preserve">AV </v>
          </cell>
          <cell r="DI97">
            <v>116.39100000000001</v>
          </cell>
          <cell r="DJ97" t="e">
            <v>#N/A</v>
          </cell>
          <cell r="DK97">
            <v>2327820000</v>
          </cell>
          <cell r="DL97" t="str">
            <v>TASA FIJA</v>
          </cell>
        </row>
        <row r="98">
          <cell r="A98">
            <v>3853945</v>
          </cell>
          <cell r="B98" t="str">
            <v xml:space="preserve">NEGOCIABLES    </v>
          </cell>
          <cell r="C98" t="str">
            <v>B</v>
          </cell>
          <cell r="D98" t="str">
            <v xml:space="preserve">FI SPOT              </v>
          </cell>
          <cell r="E98" t="str">
            <v>RTFIDBEN11</v>
          </cell>
          <cell r="F98" t="str">
            <v>BDD_RF-NEG_FBRT</v>
          </cell>
          <cell r="G98">
            <v>0</v>
          </cell>
          <cell r="H98">
            <v>4413232</v>
          </cell>
          <cell r="I98">
            <v>4639638</v>
          </cell>
          <cell r="J98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98" t="str">
            <v xml:space="preserve">899999090                             </v>
          </cell>
          <cell r="L98" t="str">
            <v xml:space="preserve">TES UVR  4.25%  17/5/17            </v>
          </cell>
          <cell r="M98" t="str">
            <v xml:space="preserve">TUVT08170517   </v>
          </cell>
          <cell r="N98" t="str">
            <v xml:space="preserve">COL17CT02104   </v>
          </cell>
          <cell r="O98" t="str">
            <v>DAVIVIENDA</v>
          </cell>
          <cell r="P98" t="str">
            <v>860034313</v>
          </cell>
          <cell r="Q98" t="str">
            <v xml:space="preserve">NACION  </v>
          </cell>
          <cell r="R98" t="str">
            <v xml:space="preserve">                    </v>
          </cell>
          <cell r="S98">
            <v>39950</v>
          </cell>
          <cell r="T98">
            <v>42872</v>
          </cell>
          <cell r="U98">
            <v>2500000</v>
          </cell>
          <cell r="V98">
            <v>2500000</v>
          </cell>
          <cell r="W98" t="str">
            <v>4.25</v>
          </cell>
          <cell r="Y98" t="str">
            <v xml:space="preserve">UVR TF nominal, Base 365, Cup?V      </v>
          </cell>
          <cell r="Z98" t="str">
            <v>I</v>
          </cell>
          <cell r="AA98" t="str">
            <v>A?o Vencido</v>
          </cell>
          <cell r="AB98" t="str">
            <v>COP</v>
          </cell>
          <cell r="AC98" t="str">
            <v>UVR</v>
          </cell>
          <cell r="AD98" t="str">
            <v>DCV</v>
          </cell>
          <cell r="AE98">
            <v>41939</v>
          </cell>
          <cell r="AF98">
            <v>41939</v>
          </cell>
          <cell r="AG98">
            <v>2666372.5089447699</v>
          </cell>
          <cell r="AH98">
            <v>214.36209909999999</v>
          </cell>
          <cell r="AI98">
            <v>571569207.99993503</v>
          </cell>
          <cell r="AJ98">
            <v>106.65489991</v>
          </cell>
          <cell r="AK98">
            <v>2.305393</v>
          </cell>
          <cell r="AL98">
            <v>2.3054000000000001</v>
          </cell>
          <cell r="AM98">
            <v>2663350</v>
          </cell>
          <cell r="AN98">
            <v>620866567.05065501</v>
          </cell>
          <cell r="AO98">
            <v>1.619</v>
          </cell>
          <cell r="AP98">
            <v>616161477.44966197</v>
          </cell>
          <cell r="AQ98">
            <v>2662450</v>
          </cell>
          <cell r="AR98">
            <v>620930997.056265</v>
          </cell>
          <cell r="AS98">
            <v>1.6531</v>
          </cell>
          <cell r="AT98">
            <v>616472136.45378196</v>
          </cell>
          <cell r="AU98">
            <v>2.3004174955000001</v>
          </cell>
          <cell r="AV98">
            <v>2.3004174955000001</v>
          </cell>
          <cell r="AW98">
            <v>310659.00411999226</v>
          </cell>
          <cell r="AX98">
            <v>24837.2398790999</v>
          </cell>
          <cell r="AY98">
            <v>0</v>
          </cell>
          <cell r="AZ98">
            <v>-613809686.45378196</v>
          </cell>
          <cell r="BA98" t="str">
            <v>Precio</v>
          </cell>
          <cell r="BB98" t="str">
            <v>COP UVR CEC</v>
          </cell>
          <cell r="BC98">
            <v>2.3E-3</v>
          </cell>
          <cell r="BD98">
            <v>100</v>
          </cell>
          <cell r="BE98">
            <v>0</v>
          </cell>
          <cell r="BF98">
            <v>0</v>
          </cell>
          <cell r="BG98">
            <v>0</v>
          </cell>
          <cell r="BH98">
            <v>429</v>
          </cell>
          <cell r="BI98">
            <v>1.1356000000000002</v>
          </cell>
          <cell r="BJ98">
            <v>1.1171</v>
          </cell>
          <cell r="BK98" t="str">
            <v xml:space="preserve">CASALINA  </v>
          </cell>
          <cell r="BL98" t="str">
            <v>CARLOS SALINA</v>
          </cell>
          <cell r="BM98">
            <v>42443</v>
          </cell>
          <cell r="BO98" t="str">
            <v xml:space="preserve">                              </v>
          </cell>
          <cell r="BP98" t="str">
            <v>33</v>
          </cell>
          <cell r="BQ98" t="str">
            <v xml:space="preserve">          </v>
          </cell>
          <cell r="BR98">
            <v>17</v>
          </cell>
          <cell r="BS98" t="str">
            <v xml:space="preserve">LIN NL/365 RD6 </v>
          </cell>
          <cell r="BT98">
            <v>1</v>
          </cell>
          <cell r="BU98" t="str">
            <v xml:space="preserve">MTM </v>
          </cell>
          <cell r="BV98" t="str">
            <v>1304011407</v>
          </cell>
          <cell r="BW98" t="str">
            <v xml:space="preserve"> </v>
          </cell>
          <cell r="BX98">
            <v>87620</v>
          </cell>
          <cell r="BY98">
            <v>37706546.147297002</v>
          </cell>
          <cell r="BZ98">
            <v>64430.00561</v>
          </cell>
          <cell r="CA98" t="str">
            <v xml:space="preserve">LIN NL/365 RD6 </v>
          </cell>
          <cell r="CB98" t="str">
            <v xml:space="preserve">TES UVR                                                     </v>
          </cell>
          <cell r="CC98" t="str">
            <v>CO</v>
          </cell>
          <cell r="CD98" t="str">
            <v>Gravados ML</v>
          </cell>
          <cell r="CE98">
            <v>2500000</v>
          </cell>
          <cell r="CF98">
            <v>2663350</v>
          </cell>
          <cell r="CG98">
            <v>620866567.05065501</v>
          </cell>
          <cell r="CH98">
            <v>2662450</v>
          </cell>
          <cell r="CI98">
            <v>620930997.056265</v>
          </cell>
          <cell r="CJ98">
            <v>616161477.44966197</v>
          </cell>
          <cell r="CK98">
            <v>616472136.45378196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 t="str">
            <v>7130401407</v>
          </cell>
          <cell r="CV98">
            <v>72843038.977561995</v>
          </cell>
          <cell r="CW98">
            <v>64429.920693</v>
          </cell>
          <cell r="CX98">
            <v>72843038.977561995</v>
          </cell>
          <cell r="CY98">
            <v>72778609.056869</v>
          </cell>
          <cell r="CZ98">
            <v>64430.00561</v>
          </cell>
          <cell r="DA98">
            <v>233.2178997</v>
          </cell>
          <cell r="DB98">
            <v>233.11489929999999</v>
          </cell>
          <cell r="DC98">
            <v>1</v>
          </cell>
          <cell r="DD98">
            <v>3853945</v>
          </cell>
          <cell r="DE98">
            <v>2.305393</v>
          </cell>
          <cell r="DF98">
            <v>1.6531</v>
          </cell>
          <cell r="DH98" t="str">
            <v xml:space="preserve">AV </v>
          </cell>
          <cell r="DI98">
            <v>106.498</v>
          </cell>
          <cell r="DJ98">
            <v>0</v>
          </cell>
          <cell r="DK98">
            <v>620930997.05999994</v>
          </cell>
          <cell r="DL98" t="str">
            <v>UVR</v>
          </cell>
        </row>
        <row r="99">
          <cell r="A99">
            <v>3932996</v>
          </cell>
          <cell r="B99" t="str">
            <v xml:space="preserve">NEGOCIABLES    </v>
          </cell>
          <cell r="C99" t="str">
            <v>B</v>
          </cell>
          <cell r="D99" t="str">
            <v xml:space="preserve">FI SPOT              </v>
          </cell>
          <cell r="E99" t="str">
            <v>RTFIDBEN11</v>
          </cell>
          <cell r="F99" t="str">
            <v>BDI_RF-NEG_FBRT</v>
          </cell>
          <cell r="G99">
            <v>0</v>
          </cell>
          <cell r="H99">
            <v>4599711</v>
          </cell>
          <cell r="I99">
            <v>4719149</v>
          </cell>
          <cell r="J99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99" t="str">
            <v xml:space="preserve">899999090                             </v>
          </cell>
          <cell r="L99" t="str">
            <v xml:space="preserve">TES COP  11%  24/7/20              </v>
          </cell>
          <cell r="M99" t="str">
            <v xml:space="preserve">TFIT15240720   </v>
          </cell>
          <cell r="N99" t="str">
            <v xml:space="preserve">COL17CT02302   </v>
          </cell>
          <cell r="O99" t="str">
            <v>CORREDORES DAVIVIENDA S A COMISIONISTA DE BOLSA</v>
          </cell>
          <cell r="P99" t="str">
            <v>860079174</v>
          </cell>
          <cell r="Q99" t="str">
            <v xml:space="preserve">NACION  </v>
          </cell>
          <cell r="R99" t="str">
            <v xml:space="preserve">                    </v>
          </cell>
          <cell r="S99">
            <v>38557</v>
          </cell>
          <cell r="T99">
            <v>44036</v>
          </cell>
          <cell r="U99">
            <v>6000000000</v>
          </cell>
          <cell r="V99">
            <v>6000000000</v>
          </cell>
          <cell r="W99" t="str">
            <v>11</v>
          </cell>
          <cell r="Y99" t="str">
            <v xml:space="preserve">COP TF nominal, Base 365, Cupon AV      </v>
          </cell>
          <cell r="Z99" t="str">
            <v>I</v>
          </cell>
          <cell r="AA99" t="str">
            <v>A?o Vencido</v>
          </cell>
          <cell r="AB99" t="str">
            <v>COP</v>
          </cell>
          <cell r="AC99" t="str">
            <v>COP</v>
          </cell>
          <cell r="AD99" t="str">
            <v>DCV</v>
          </cell>
          <cell r="AE99">
            <v>41964</v>
          </cell>
          <cell r="AF99">
            <v>41964</v>
          </cell>
          <cell r="AG99">
            <v>7694844000</v>
          </cell>
          <cell r="AH99">
            <v>1</v>
          </cell>
          <cell r="AI99">
            <v>7694844000</v>
          </cell>
          <cell r="AJ99">
            <v>128.2474</v>
          </cell>
          <cell r="AK99">
            <v>5.7701229999999999</v>
          </cell>
          <cell r="AL99">
            <v>5.7701000000000002</v>
          </cell>
          <cell r="AM99">
            <v>7147800000</v>
          </cell>
          <cell r="AN99">
            <v>7147800000</v>
          </cell>
          <cell r="AO99">
            <v>7.6024000000000003</v>
          </cell>
          <cell r="AP99">
            <v>7597199663.7480001</v>
          </cell>
          <cell r="AQ99">
            <v>7127640000</v>
          </cell>
          <cell r="AR99">
            <v>7127640000</v>
          </cell>
          <cell r="AS99">
            <v>7.6948000000000008</v>
          </cell>
          <cell r="AT99">
            <v>7598366618.8739996</v>
          </cell>
          <cell r="AU99">
            <v>5.7662101779999997</v>
          </cell>
          <cell r="AV99">
            <v>5.7662101779999997</v>
          </cell>
          <cell r="AW99">
            <v>1166955.1259994507</v>
          </cell>
          <cell r="AX99">
            <v>118.79400000000001</v>
          </cell>
          <cell r="AY99">
            <v>0</v>
          </cell>
          <cell r="AZ99">
            <v>-470726618.87400001</v>
          </cell>
          <cell r="BA99" t="str">
            <v>Precio</v>
          </cell>
          <cell r="BB99" t="str">
            <v>COP CEC</v>
          </cell>
          <cell r="BC99">
            <v>2.07E-2</v>
          </cell>
          <cell r="BD99">
            <v>100</v>
          </cell>
          <cell r="BE99">
            <v>0</v>
          </cell>
          <cell r="BF99">
            <v>0</v>
          </cell>
          <cell r="BG99">
            <v>0</v>
          </cell>
          <cell r="BH99">
            <v>1593</v>
          </cell>
          <cell r="BI99">
            <v>3.5223</v>
          </cell>
          <cell r="BJ99">
            <v>3.2706</v>
          </cell>
          <cell r="BK99" t="str">
            <v xml:space="preserve">CASALINA  </v>
          </cell>
          <cell r="BL99" t="str">
            <v>CARLOS SALINA</v>
          </cell>
          <cell r="BM99">
            <v>42443</v>
          </cell>
          <cell r="BO99" t="str">
            <v xml:space="preserve">                              </v>
          </cell>
          <cell r="BP99" t="str">
            <v>2</v>
          </cell>
          <cell r="BQ99" t="str">
            <v xml:space="preserve">          </v>
          </cell>
          <cell r="BR99">
            <v>4</v>
          </cell>
          <cell r="BS99" t="str">
            <v xml:space="preserve">LIN NL/365 RD6 </v>
          </cell>
          <cell r="BT99">
            <v>1</v>
          </cell>
          <cell r="BU99" t="str">
            <v xml:space="preserve">MTM </v>
          </cell>
          <cell r="BV99" t="str">
            <v>1304010001</v>
          </cell>
          <cell r="BW99" t="str">
            <v xml:space="preserve"> </v>
          </cell>
          <cell r="BX99">
            <v>421314000</v>
          </cell>
          <cell r="BY99">
            <v>6380420992.6531801</v>
          </cell>
          <cell r="BZ99">
            <v>-20160000</v>
          </cell>
          <cell r="CA99" t="str">
            <v xml:space="preserve">LIN NL/365 RD6 </v>
          </cell>
          <cell r="CB99" t="str">
            <v xml:space="preserve">TES COP                                                     </v>
          </cell>
          <cell r="CC99" t="str">
            <v>CO</v>
          </cell>
          <cell r="CD99" t="str">
            <v>Gravados ML</v>
          </cell>
          <cell r="CE99">
            <v>6000000000</v>
          </cell>
          <cell r="CF99">
            <v>7147800000</v>
          </cell>
          <cell r="CG99">
            <v>7147800000</v>
          </cell>
          <cell r="CH99">
            <v>7127640000</v>
          </cell>
          <cell r="CI99">
            <v>7127640000</v>
          </cell>
          <cell r="CJ99">
            <v>7597199663.7480001</v>
          </cell>
          <cell r="CK99">
            <v>7598366618.8739986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 t="str">
            <v>7130401001</v>
          </cell>
          <cell r="CV99">
            <v>92796000</v>
          </cell>
          <cell r="CW99">
            <v>-20160000</v>
          </cell>
          <cell r="CX99">
            <v>92796000</v>
          </cell>
          <cell r="CY99">
            <v>112956000</v>
          </cell>
          <cell r="CZ99">
            <v>-20160000</v>
          </cell>
          <cell r="DA99">
            <v>1</v>
          </cell>
          <cell r="DB99">
            <v>1</v>
          </cell>
          <cell r="DC99">
            <v>1</v>
          </cell>
          <cell r="DD99">
            <v>3932996</v>
          </cell>
          <cell r="DE99">
            <v>5.7701229999999999</v>
          </cell>
          <cell r="DF99">
            <v>7.6948000000000008</v>
          </cell>
          <cell r="DH99" t="str">
            <v xml:space="preserve">AV </v>
          </cell>
          <cell r="DI99">
            <v>118.794</v>
          </cell>
          <cell r="DJ99" t="e">
            <v>#N/A</v>
          </cell>
          <cell r="DK99">
            <v>7127640000</v>
          </cell>
          <cell r="DL99" t="str">
            <v>TASA FIJA</v>
          </cell>
        </row>
        <row r="100">
          <cell r="A100">
            <v>3933633</v>
          </cell>
          <cell r="B100" t="str">
            <v xml:space="preserve">NEGOCIABLES    </v>
          </cell>
          <cell r="C100" t="str">
            <v>B</v>
          </cell>
          <cell r="D100" t="str">
            <v xml:space="preserve">FI SPOT              </v>
          </cell>
          <cell r="E100" t="str">
            <v>RTFIDBEN11</v>
          </cell>
          <cell r="F100" t="str">
            <v>BDI_RF-NEG_FBRT</v>
          </cell>
          <cell r="G100">
            <v>0</v>
          </cell>
          <cell r="H100">
            <v>4599823</v>
          </cell>
          <cell r="I100">
            <v>4719786</v>
          </cell>
          <cell r="J100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100" t="str">
            <v xml:space="preserve">899999090                             </v>
          </cell>
          <cell r="L100" t="str">
            <v xml:space="preserve">TES COP  11%  24/7/20              </v>
          </cell>
          <cell r="M100" t="str">
            <v xml:space="preserve">TFIT15240720   </v>
          </cell>
          <cell r="N100" t="str">
            <v xml:space="preserve">COL17CT02302   </v>
          </cell>
          <cell r="O100" t="str">
            <v>ADCAP COLOMBIA SA COMISIONISTA DE BOLSA</v>
          </cell>
          <cell r="P100" t="str">
            <v>890931609</v>
          </cell>
          <cell r="Q100" t="str">
            <v xml:space="preserve">NACION  </v>
          </cell>
          <cell r="R100" t="str">
            <v xml:space="preserve">                    </v>
          </cell>
          <cell r="S100">
            <v>38557</v>
          </cell>
          <cell r="T100">
            <v>44036</v>
          </cell>
          <cell r="U100">
            <v>2000000000</v>
          </cell>
          <cell r="V100">
            <v>2000000000</v>
          </cell>
          <cell r="W100" t="str">
            <v>11</v>
          </cell>
          <cell r="Y100" t="str">
            <v xml:space="preserve">COP TF nominal, Base 365, Cupon AV      </v>
          </cell>
          <cell r="Z100" t="str">
            <v>I</v>
          </cell>
          <cell r="AA100" t="str">
            <v>A?o Vencido</v>
          </cell>
          <cell r="AB100" t="str">
            <v>COP</v>
          </cell>
          <cell r="AC100" t="str">
            <v>COP</v>
          </cell>
          <cell r="AD100" t="str">
            <v>DCV</v>
          </cell>
          <cell r="AE100">
            <v>41964</v>
          </cell>
          <cell r="AF100">
            <v>41964</v>
          </cell>
          <cell r="AG100">
            <v>2564948000</v>
          </cell>
          <cell r="AH100">
            <v>1</v>
          </cell>
          <cell r="AI100">
            <v>2564948000</v>
          </cell>
          <cell r="AJ100">
            <v>128.2474</v>
          </cell>
          <cell r="AK100">
            <v>5.7701229999999999</v>
          </cell>
          <cell r="AL100">
            <v>5.7701000000000002</v>
          </cell>
          <cell r="AM100">
            <v>2382600000</v>
          </cell>
          <cell r="AN100">
            <v>2382600000</v>
          </cell>
          <cell r="AO100">
            <v>7.6024000000000003</v>
          </cell>
          <cell r="AP100">
            <v>2532399887.9159999</v>
          </cell>
          <cell r="AQ100">
            <v>2375880000</v>
          </cell>
          <cell r="AR100">
            <v>2375880000</v>
          </cell>
          <cell r="AS100">
            <v>7.6948000000000008</v>
          </cell>
          <cell r="AT100">
            <v>2532788872.9580002</v>
          </cell>
          <cell r="AU100">
            <v>5.7662101779999997</v>
          </cell>
          <cell r="AV100">
            <v>5.7662101779999997</v>
          </cell>
          <cell r="AW100">
            <v>388985.04200029373</v>
          </cell>
          <cell r="AX100">
            <v>118.79400000000001</v>
          </cell>
          <cell r="AY100">
            <v>0</v>
          </cell>
          <cell r="AZ100">
            <v>-156908872.958</v>
          </cell>
          <cell r="BA100" t="str">
            <v>Precio</v>
          </cell>
          <cell r="BB100" t="str">
            <v>COP CEC</v>
          </cell>
          <cell r="BC100">
            <v>2.07E-2</v>
          </cell>
          <cell r="BD100">
            <v>100</v>
          </cell>
          <cell r="BE100">
            <v>0</v>
          </cell>
          <cell r="BF100">
            <v>0</v>
          </cell>
          <cell r="BG100">
            <v>0</v>
          </cell>
          <cell r="BH100">
            <v>1593</v>
          </cell>
          <cell r="BI100">
            <v>3.5223</v>
          </cell>
          <cell r="BJ100">
            <v>3.2706</v>
          </cell>
          <cell r="BK100" t="str">
            <v xml:space="preserve">CASALINA  </v>
          </cell>
          <cell r="BL100" t="str">
            <v>CARLOS SALINA</v>
          </cell>
          <cell r="BM100">
            <v>42443</v>
          </cell>
          <cell r="BO100" t="str">
            <v xml:space="preserve">                              </v>
          </cell>
          <cell r="BP100" t="str">
            <v>2</v>
          </cell>
          <cell r="BQ100" t="str">
            <v xml:space="preserve">          </v>
          </cell>
          <cell r="BR100">
            <v>4</v>
          </cell>
          <cell r="BS100" t="str">
            <v xml:space="preserve">LIN NL/365 RD6 </v>
          </cell>
          <cell r="BT100">
            <v>1</v>
          </cell>
          <cell r="BU100" t="str">
            <v xml:space="preserve">MTM </v>
          </cell>
          <cell r="BV100" t="str">
            <v>1304010001</v>
          </cell>
          <cell r="BW100" t="str">
            <v xml:space="preserve"> </v>
          </cell>
          <cell r="BX100">
            <v>140438000</v>
          </cell>
          <cell r="BY100">
            <v>2126806997.55106</v>
          </cell>
          <cell r="BZ100">
            <v>-6720000</v>
          </cell>
          <cell r="CA100" t="str">
            <v xml:space="preserve">LIN NL/365 RD6 </v>
          </cell>
          <cell r="CB100" t="str">
            <v xml:space="preserve">TES COP                                                     </v>
          </cell>
          <cell r="CC100" t="str">
            <v>CO</v>
          </cell>
          <cell r="CD100" t="str">
            <v>Gravados ML</v>
          </cell>
          <cell r="CE100">
            <v>2000000000</v>
          </cell>
          <cell r="CF100">
            <v>2382600000</v>
          </cell>
          <cell r="CG100">
            <v>2382600000</v>
          </cell>
          <cell r="CH100">
            <v>2375880000</v>
          </cell>
          <cell r="CI100">
            <v>2375880000</v>
          </cell>
          <cell r="CJ100">
            <v>2532399887.9159999</v>
          </cell>
          <cell r="CK100">
            <v>2532788872.9580002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 t="str">
            <v>7130401001</v>
          </cell>
          <cell r="CV100">
            <v>30932000</v>
          </cell>
          <cell r="CW100">
            <v>-6720000</v>
          </cell>
          <cell r="CX100">
            <v>30932000</v>
          </cell>
          <cell r="CY100">
            <v>37652000</v>
          </cell>
          <cell r="CZ100">
            <v>-6720000</v>
          </cell>
          <cell r="DA100">
            <v>1</v>
          </cell>
          <cell r="DB100">
            <v>1</v>
          </cell>
          <cell r="DC100">
            <v>1</v>
          </cell>
          <cell r="DD100">
            <v>3933633</v>
          </cell>
          <cell r="DE100">
            <v>5.7701229999999999</v>
          </cell>
          <cell r="DF100">
            <v>7.6948000000000008</v>
          </cell>
          <cell r="DH100" t="str">
            <v xml:space="preserve">AV </v>
          </cell>
          <cell r="DI100">
            <v>118.794</v>
          </cell>
          <cell r="DJ100" t="e">
            <v>#N/A</v>
          </cell>
          <cell r="DK100">
            <v>2375880000</v>
          </cell>
          <cell r="DL100" t="str">
            <v>TASA FIJA</v>
          </cell>
        </row>
        <row r="101">
          <cell r="A101">
            <v>3941378</v>
          </cell>
          <cell r="B101" t="str">
            <v xml:space="preserve">NEGOCIABLES    </v>
          </cell>
          <cell r="C101" t="str">
            <v>B</v>
          </cell>
          <cell r="D101" t="str">
            <v xml:space="preserve">FI SPOT              </v>
          </cell>
          <cell r="E101" t="str">
            <v>RTFIDBEN11</v>
          </cell>
          <cell r="F101" t="str">
            <v>BDI_RF-NEG_FBRT</v>
          </cell>
          <cell r="G101">
            <v>0</v>
          </cell>
          <cell r="H101">
            <v>5290395</v>
          </cell>
          <cell r="I101">
            <v>4727625</v>
          </cell>
          <cell r="J101" t="str">
            <v xml:space="preserve">BANCO COLPATRIA RED MULTIBANCA COLPATRIA S A COLPATRIA RED                                                                                                                                                                                                     </v>
          </cell>
          <cell r="K101" t="str">
            <v xml:space="preserve">860034594                             </v>
          </cell>
          <cell r="L101" t="str">
            <v xml:space="preserve">CDT COLPATRIA 5.8695% 9/9/16 B     </v>
          </cell>
          <cell r="M101" t="str">
            <v xml:space="preserve">CDTCLPS0V      </v>
          </cell>
          <cell r="N101" t="str">
            <v xml:space="preserve">COB19CD54528   </v>
          </cell>
          <cell r="O101" t="str">
            <v>ACCIONES Y VALORES S A</v>
          </cell>
          <cell r="P101" t="str">
            <v>860071562</v>
          </cell>
          <cell r="Q101" t="str">
            <v xml:space="preserve">AAA     </v>
          </cell>
          <cell r="R101" t="str">
            <v xml:space="preserve">VRR                 </v>
          </cell>
          <cell r="S101">
            <v>41891</v>
          </cell>
          <cell r="T101">
            <v>42622</v>
          </cell>
          <cell r="U101">
            <v>2000000000</v>
          </cell>
          <cell r="V101">
            <v>2000000000</v>
          </cell>
          <cell r="W101" t="str">
            <v>5.8695</v>
          </cell>
          <cell r="Y101" t="str">
            <v xml:space="preserve">CDT TF nominal, Base 360, Cupon TV      </v>
          </cell>
          <cell r="Z101" t="str">
            <v>I</v>
          </cell>
          <cell r="AA101" t="str">
            <v>Trimestre Vencido</v>
          </cell>
          <cell r="AB101" t="str">
            <v>COP</v>
          </cell>
          <cell r="AC101" t="str">
            <v>COP</v>
          </cell>
          <cell r="AD101" t="str">
            <v>DECEVAL</v>
          </cell>
          <cell r="AE101">
            <v>41968</v>
          </cell>
          <cell r="AF101">
            <v>41968</v>
          </cell>
          <cell r="AG101">
            <v>2033500000</v>
          </cell>
          <cell r="AH101">
            <v>1</v>
          </cell>
          <cell r="AI101">
            <v>2033500000</v>
          </cell>
          <cell r="AJ101">
            <v>101.67500000000001</v>
          </cell>
          <cell r="AK101">
            <v>5.7303169999999994</v>
          </cell>
          <cell r="AL101">
            <v>5.7303000000000006</v>
          </cell>
          <cell r="AM101">
            <v>1985360000</v>
          </cell>
          <cell r="AN101">
            <v>1985360000</v>
          </cell>
          <cell r="AO101">
            <v>7.6912000000000003</v>
          </cell>
          <cell r="AP101">
            <v>2003311597.2639999</v>
          </cell>
          <cell r="AQ101">
            <v>1985280000</v>
          </cell>
          <cell r="AR101">
            <v>1985280000</v>
          </cell>
          <cell r="AS101">
            <v>7.7450000000000001</v>
          </cell>
          <cell r="AT101">
            <v>2003617378.552</v>
          </cell>
          <cell r="AU101">
            <v>5.7289527984999999</v>
          </cell>
          <cell r="AV101">
            <v>5.7289527986</v>
          </cell>
          <cell r="AW101">
            <v>305781.28800010681</v>
          </cell>
          <cell r="AX101">
            <v>99.26400000000001</v>
          </cell>
          <cell r="AY101">
            <v>0</v>
          </cell>
          <cell r="AZ101">
            <v>-18337378.552000001</v>
          </cell>
          <cell r="BA101" t="str">
            <v>Precio</v>
          </cell>
          <cell r="BB101" t="str">
            <v>COP CRCDT</v>
          </cell>
          <cell r="BC101">
            <v>3.8E-3</v>
          </cell>
          <cell r="BD101">
            <v>100</v>
          </cell>
          <cell r="BE101">
            <v>0</v>
          </cell>
          <cell r="BF101">
            <v>0</v>
          </cell>
          <cell r="BG101">
            <v>0</v>
          </cell>
          <cell r="BH101">
            <v>179</v>
          </cell>
          <cell r="BI101">
            <v>0.48680000000000001</v>
          </cell>
          <cell r="BJ101">
            <v>0.45180000000000003</v>
          </cell>
          <cell r="BK101" t="str">
            <v xml:space="preserve">MVALDERR  </v>
          </cell>
          <cell r="BL101" t="str">
            <v>MARIA DEL PILAR VALDERRAMA GUERRERO</v>
          </cell>
          <cell r="BM101">
            <v>42443</v>
          </cell>
          <cell r="BO101" t="str">
            <v xml:space="preserve">                              </v>
          </cell>
          <cell r="BP101" t="str">
            <v>26</v>
          </cell>
          <cell r="BQ101" t="str">
            <v xml:space="preserve">          </v>
          </cell>
          <cell r="BR101">
            <v>10</v>
          </cell>
          <cell r="BS101" t="str">
            <v xml:space="preserve">LIN 30/360 RD6 </v>
          </cell>
          <cell r="BT101">
            <v>1</v>
          </cell>
          <cell r="BU101" t="str">
            <v xml:space="preserve">MTM </v>
          </cell>
          <cell r="BV101" t="str">
            <v>1304110012</v>
          </cell>
          <cell r="BW101" t="str">
            <v xml:space="preserve"> </v>
          </cell>
          <cell r="BX101">
            <v>1630000</v>
          </cell>
          <cell r="BY101">
            <v>2003772203.55632</v>
          </cell>
          <cell r="BZ101">
            <v>-80000</v>
          </cell>
          <cell r="CA101" t="str">
            <v xml:space="preserve">LIN 30/360 RD6 </v>
          </cell>
          <cell r="CB101" t="str">
            <v xml:space="preserve">CDT                                                         </v>
          </cell>
          <cell r="CC101" t="str">
            <v>CO</v>
          </cell>
          <cell r="CD101" t="str">
            <v>Gravados ML</v>
          </cell>
          <cell r="CE101">
            <v>2000000000</v>
          </cell>
          <cell r="CF101">
            <v>1985360000</v>
          </cell>
          <cell r="CG101">
            <v>1985360000</v>
          </cell>
          <cell r="CH101">
            <v>1985280000</v>
          </cell>
          <cell r="CI101">
            <v>1985280000</v>
          </cell>
          <cell r="CJ101">
            <v>2003311597.2639999</v>
          </cell>
          <cell r="CK101">
            <v>2003617378.552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 t="str">
            <v>7130411012</v>
          </cell>
          <cell r="CV101">
            <v>127868000</v>
          </cell>
          <cell r="CW101">
            <v>-80000</v>
          </cell>
          <cell r="CX101">
            <v>127868000</v>
          </cell>
          <cell r="CY101">
            <v>127948000</v>
          </cell>
          <cell r="CZ101">
            <v>-80000</v>
          </cell>
          <cell r="DA101">
            <v>1</v>
          </cell>
          <cell r="DB101">
            <v>1</v>
          </cell>
          <cell r="DC101">
            <v>1</v>
          </cell>
          <cell r="DD101">
            <v>3941378</v>
          </cell>
          <cell r="DE101">
            <v>5.7303169999999994</v>
          </cell>
          <cell r="DF101">
            <v>7.7450000000000001</v>
          </cell>
          <cell r="DH101" t="str">
            <v xml:space="preserve">TV </v>
          </cell>
          <cell r="DI101">
            <v>99.263999999999996</v>
          </cell>
          <cell r="DJ101" t="e">
            <v>#N/A</v>
          </cell>
          <cell r="DK101">
            <v>1985280000</v>
          </cell>
          <cell r="DL101" t="str">
            <v>TASA FIJA</v>
          </cell>
        </row>
        <row r="102">
          <cell r="A102">
            <v>3977903</v>
          </cell>
          <cell r="B102" t="str">
            <v xml:space="preserve">NEGOCIABLES    </v>
          </cell>
          <cell r="C102" t="str">
            <v>B</v>
          </cell>
          <cell r="D102" t="str">
            <v xml:space="preserve">FI SPOT              </v>
          </cell>
          <cell r="E102" t="str">
            <v>RTFIDBEN11</v>
          </cell>
          <cell r="F102" t="str">
            <v>BDI_RF-NEG_FBRT</v>
          </cell>
          <cell r="G102">
            <v>0</v>
          </cell>
          <cell r="H102">
            <v>5280649</v>
          </cell>
          <cell r="I102">
            <v>4764253</v>
          </cell>
          <cell r="J102" t="str">
            <v xml:space="preserve">BBVA COLOMBIA S A BANCO BILBAO VIZCAYA ARGENTARIA COLOMBIA                                                                                                                                                                                                     </v>
          </cell>
          <cell r="K102" t="str">
            <v xml:space="preserve">860003020                             </v>
          </cell>
          <cell r="L102" t="str">
            <v xml:space="preserve">CDT BBVA 5.5821% 5/12/16           </v>
          </cell>
          <cell r="M102" t="str">
            <v xml:space="preserve">CDTBGAS0V      </v>
          </cell>
          <cell r="N102" t="str">
            <v xml:space="preserve">COB13CD35280   </v>
          </cell>
          <cell r="O102" t="str">
            <v>BBVA COLOMBIA S A BANCO BILBAO VIZCAYA ARGENTARIA COLOMBIA</v>
          </cell>
          <cell r="P102" t="str">
            <v>860003020</v>
          </cell>
          <cell r="Q102" t="str">
            <v xml:space="preserve">AAA     </v>
          </cell>
          <cell r="R102" t="str">
            <v xml:space="preserve">FRC                 </v>
          </cell>
          <cell r="S102">
            <v>41978</v>
          </cell>
          <cell r="T102">
            <v>42709</v>
          </cell>
          <cell r="U102">
            <v>1000000000</v>
          </cell>
          <cell r="V102">
            <v>1000000000</v>
          </cell>
          <cell r="W102" t="str">
            <v>5.5821</v>
          </cell>
          <cell r="Y102" t="str">
            <v xml:space="preserve">CDT TF nominal, Base 360, Cupon TV      </v>
          </cell>
          <cell r="Z102" t="str">
            <v>I</v>
          </cell>
          <cell r="AA102" t="str">
            <v>Trimestre Vencido</v>
          </cell>
          <cell r="AB102" t="str">
            <v>COP</v>
          </cell>
          <cell r="AC102" t="str">
            <v>COP</v>
          </cell>
          <cell r="AD102" t="str">
            <v>DECEVAL</v>
          </cell>
          <cell r="AE102">
            <v>41978</v>
          </cell>
          <cell r="AF102">
            <v>41978</v>
          </cell>
          <cell r="AG102">
            <v>1000000000</v>
          </cell>
          <cell r="AH102">
            <v>1</v>
          </cell>
          <cell r="AI102">
            <v>1000000000</v>
          </cell>
          <cell r="AJ102">
            <v>100</v>
          </cell>
          <cell r="AK102">
            <v>5.7002739999999994</v>
          </cell>
          <cell r="AL102">
            <v>4.8037999999999998</v>
          </cell>
          <cell r="AM102">
            <v>986060000</v>
          </cell>
          <cell r="AN102">
            <v>986060000</v>
          </cell>
          <cell r="AO102">
            <v>7.931</v>
          </cell>
          <cell r="AP102">
            <v>1001025454.513</v>
          </cell>
          <cell r="AQ102">
            <v>986100000</v>
          </cell>
          <cell r="AR102">
            <v>986100000</v>
          </cell>
          <cell r="AS102">
            <v>7.9563000000000006</v>
          </cell>
          <cell r="AT102">
            <v>1001177498.91</v>
          </cell>
          <cell r="AU102">
            <v>5.7000462545000001</v>
          </cell>
          <cell r="AV102">
            <v>5.7000462545000001</v>
          </cell>
          <cell r="AW102">
            <v>152044.39699995518</v>
          </cell>
          <cell r="AX102">
            <v>98.61</v>
          </cell>
          <cell r="AY102">
            <v>0</v>
          </cell>
          <cell r="AZ102">
            <v>-15077498.91</v>
          </cell>
          <cell r="BA102" t="str">
            <v>Precio</v>
          </cell>
          <cell r="BB102" t="str">
            <v>COP CRCDT</v>
          </cell>
          <cell r="BC102">
            <v>-6.5700000000000008E-2</v>
          </cell>
          <cell r="BD102">
            <v>100</v>
          </cell>
          <cell r="BE102">
            <v>0</v>
          </cell>
          <cell r="BF102">
            <v>0</v>
          </cell>
          <cell r="BG102">
            <v>0</v>
          </cell>
          <cell r="BH102">
            <v>266</v>
          </cell>
          <cell r="BI102">
            <v>0.71840000000000004</v>
          </cell>
          <cell r="BJ102">
            <v>0.66539999999999999</v>
          </cell>
          <cell r="BK102" t="str">
            <v xml:space="preserve">NAROJAS   </v>
          </cell>
          <cell r="BL102" t="str">
            <v>NATHALIA ROJAS AMADO</v>
          </cell>
          <cell r="BM102">
            <v>42443</v>
          </cell>
          <cell r="BO102" t="str">
            <v xml:space="preserve">                              </v>
          </cell>
          <cell r="BP102" t="str">
            <v>26</v>
          </cell>
          <cell r="BQ102" t="str">
            <v xml:space="preserve">          </v>
          </cell>
          <cell r="BR102">
            <v>7</v>
          </cell>
          <cell r="BS102" t="str">
            <v xml:space="preserve">LIN 30/360 RD6 </v>
          </cell>
          <cell r="BT102">
            <v>1</v>
          </cell>
          <cell r="BU102" t="str">
            <v xml:space="preserve">MTM </v>
          </cell>
          <cell r="BV102" t="str">
            <v>1304110012</v>
          </cell>
          <cell r="BW102" t="str">
            <v xml:space="preserve"> </v>
          </cell>
          <cell r="BX102">
            <v>1396000</v>
          </cell>
          <cell r="BY102">
            <v>1004788400.9315499</v>
          </cell>
          <cell r="BZ102">
            <v>40000</v>
          </cell>
          <cell r="CA102" t="str">
            <v xml:space="preserve">LIN 30/360 RD6 </v>
          </cell>
          <cell r="CB102" t="str">
            <v xml:space="preserve">CDT                                                         </v>
          </cell>
          <cell r="CC102" t="str">
            <v>CO</v>
          </cell>
          <cell r="CD102" t="str">
            <v>Gravados ML</v>
          </cell>
          <cell r="CE102">
            <v>1000000000</v>
          </cell>
          <cell r="CF102">
            <v>986060000</v>
          </cell>
          <cell r="CG102">
            <v>986060000</v>
          </cell>
          <cell r="CH102">
            <v>986100000</v>
          </cell>
          <cell r="CI102">
            <v>986100000</v>
          </cell>
          <cell r="CJ102">
            <v>1001025454.513</v>
          </cell>
          <cell r="CK102">
            <v>1001177498.91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 t="str">
            <v>7130411012</v>
          </cell>
          <cell r="CV102">
            <v>55875000</v>
          </cell>
          <cell r="CW102">
            <v>40000</v>
          </cell>
          <cell r="CX102">
            <v>55875000</v>
          </cell>
          <cell r="CY102">
            <v>55835000</v>
          </cell>
          <cell r="CZ102">
            <v>40000</v>
          </cell>
          <cell r="DA102">
            <v>1</v>
          </cell>
          <cell r="DB102">
            <v>1</v>
          </cell>
          <cell r="DC102">
            <v>1</v>
          </cell>
          <cell r="DD102">
            <v>3977903</v>
          </cell>
          <cell r="DE102">
            <v>5.7002739999999994</v>
          </cell>
          <cell r="DF102">
            <v>7.9563000000000006</v>
          </cell>
          <cell r="DH102" t="str">
            <v xml:space="preserve">TV </v>
          </cell>
          <cell r="DI102">
            <v>98.61</v>
          </cell>
          <cell r="DJ102" t="e">
            <v>#N/A</v>
          </cell>
          <cell r="DK102">
            <v>986100000</v>
          </cell>
          <cell r="DL102" t="str">
            <v>TASA FIJA</v>
          </cell>
        </row>
        <row r="103">
          <cell r="A103">
            <v>4004699</v>
          </cell>
          <cell r="B103" t="str">
            <v xml:space="preserve">NEGOCIABLES    </v>
          </cell>
          <cell r="C103" t="str">
            <v>B</v>
          </cell>
          <cell r="D103" t="str">
            <v xml:space="preserve">FI SPOT              </v>
          </cell>
          <cell r="E103" t="str">
            <v>RTFIDBEN11</v>
          </cell>
          <cell r="F103" t="str">
            <v>BDD_RF-NEG_FBRT</v>
          </cell>
          <cell r="G103">
            <v>0</v>
          </cell>
          <cell r="H103">
            <v>4413195</v>
          </cell>
          <cell r="I103">
            <v>4791193</v>
          </cell>
          <cell r="J103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103" t="str">
            <v xml:space="preserve">899999090                             </v>
          </cell>
          <cell r="L103" t="str">
            <v xml:space="preserve">TES UVR  4.25%  17/5/17            </v>
          </cell>
          <cell r="M103" t="str">
            <v xml:space="preserve">TUVT08170517   </v>
          </cell>
          <cell r="N103" t="str">
            <v xml:space="preserve">COL17CT02104   </v>
          </cell>
          <cell r="O103" t="str">
            <v>BANCO COLPATRIA RED MULTIBANCA COLPATRIA S A COLPATRIA RED</v>
          </cell>
          <cell r="P103" t="str">
            <v>860034594</v>
          </cell>
          <cell r="Q103" t="str">
            <v xml:space="preserve">NACION  </v>
          </cell>
          <cell r="R103" t="str">
            <v xml:space="preserve">                    </v>
          </cell>
          <cell r="S103">
            <v>39950</v>
          </cell>
          <cell r="T103">
            <v>42872</v>
          </cell>
          <cell r="U103">
            <v>10000000</v>
          </cell>
          <cell r="V103">
            <v>10000000</v>
          </cell>
          <cell r="W103" t="str">
            <v>4.25</v>
          </cell>
          <cell r="Y103" t="str">
            <v xml:space="preserve">UVR TF nominal, Base 365, Cup?V      </v>
          </cell>
          <cell r="Z103" t="str">
            <v>I</v>
          </cell>
          <cell r="AA103" t="str">
            <v>A?o Vencido</v>
          </cell>
          <cell r="AB103" t="str">
            <v>COP</v>
          </cell>
          <cell r="AC103" t="str">
            <v>UVR</v>
          </cell>
          <cell r="AD103" t="str">
            <v>DCV</v>
          </cell>
          <cell r="AE103">
            <v>41989</v>
          </cell>
          <cell r="AF103">
            <v>41989</v>
          </cell>
          <cell r="AG103">
            <v>10860510.025269</v>
          </cell>
          <cell r="AH103">
            <v>214.8981995</v>
          </cell>
          <cell r="AI103">
            <v>2333904050.0819998</v>
          </cell>
          <cell r="AJ103">
            <v>108.60510000000001</v>
          </cell>
          <cell r="AK103">
            <v>1.6404159999999999</v>
          </cell>
          <cell r="AL103">
            <v>1.6404000000000001</v>
          </cell>
          <cell r="AM103">
            <v>10653400</v>
          </cell>
          <cell r="AN103">
            <v>2483466268.20262</v>
          </cell>
          <cell r="AO103">
            <v>1.619</v>
          </cell>
          <cell r="AP103">
            <v>2483054931.53719</v>
          </cell>
          <cell r="AQ103">
            <v>10649800</v>
          </cell>
          <cell r="AR103">
            <v>2483723988.22506</v>
          </cell>
          <cell r="AS103">
            <v>1.6531</v>
          </cell>
          <cell r="AT103">
            <v>2484262349.1124501</v>
          </cell>
          <cell r="AU103">
            <v>1.6337491927000001</v>
          </cell>
          <cell r="AV103">
            <v>1.6337491927000001</v>
          </cell>
          <cell r="AW103">
            <v>1207417.5752601624</v>
          </cell>
          <cell r="AX103">
            <v>24837.2398790999</v>
          </cell>
          <cell r="AY103">
            <v>0</v>
          </cell>
          <cell r="AZ103">
            <v>-2473612549.1124501</v>
          </cell>
          <cell r="BA103" t="str">
            <v>Precio</v>
          </cell>
          <cell r="BB103" t="str">
            <v>COP UVR CEC</v>
          </cell>
          <cell r="BC103">
            <v>2.3E-3</v>
          </cell>
          <cell r="BD103">
            <v>100</v>
          </cell>
          <cell r="BE103">
            <v>0</v>
          </cell>
          <cell r="BF103">
            <v>0</v>
          </cell>
          <cell r="BG103">
            <v>0</v>
          </cell>
          <cell r="BH103">
            <v>429</v>
          </cell>
          <cell r="BI103">
            <v>1.1356000000000002</v>
          </cell>
          <cell r="BJ103">
            <v>1.1171</v>
          </cell>
          <cell r="BK103" t="str">
            <v xml:space="preserve">CASALINA  </v>
          </cell>
          <cell r="BL103" t="str">
            <v>CARLOS SALINA</v>
          </cell>
          <cell r="BM103">
            <v>42443</v>
          </cell>
          <cell r="BO103" t="str">
            <v xml:space="preserve">                              </v>
          </cell>
          <cell r="BP103" t="str">
            <v>33</v>
          </cell>
          <cell r="BQ103" t="str">
            <v xml:space="preserve">          </v>
          </cell>
          <cell r="BR103">
            <v>17</v>
          </cell>
          <cell r="BS103" t="str">
            <v xml:space="preserve">LIN NL/365 RD6 </v>
          </cell>
          <cell r="BT103">
            <v>1</v>
          </cell>
          <cell r="BU103" t="str">
            <v xml:space="preserve">MTM </v>
          </cell>
          <cell r="BV103" t="str">
            <v>1304011407</v>
          </cell>
          <cell r="BW103" t="str">
            <v xml:space="preserve"> </v>
          </cell>
          <cell r="BX103">
            <v>350480</v>
          </cell>
          <cell r="BY103">
            <v>114962684.85641199</v>
          </cell>
          <cell r="BZ103">
            <v>257720.02244</v>
          </cell>
          <cell r="CA103" t="str">
            <v xml:space="preserve">LIN NL/365 RD6 </v>
          </cell>
          <cell r="CB103" t="str">
            <v xml:space="preserve">TES UVR                                                     </v>
          </cell>
          <cell r="CC103" t="str">
            <v>CO</v>
          </cell>
          <cell r="CD103" t="str">
            <v>Gravados ML</v>
          </cell>
          <cell r="CE103">
            <v>10000000</v>
          </cell>
          <cell r="CF103">
            <v>10653400</v>
          </cell>
          <cell r="CG103">
            <v>2483466268.20262</v>
          </cell>
          <cell r="CH103">
            <v>10649800</v>
          </cell>
          <cell r="CI103">
            <v>2483723988.22506</v>
          </cell>
          <cell r="CJ103">
            <v>2483054931.53719</v>
          </cell>
          <cell r="CK103">
            <v>2484262349.1124501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 t="str">
            <v>7130401407</v>
          </cell>
          <cell r="CV103">
            <v>243744937.82799</v>
          </cell>
          <cell r="CW103">
            <v>257719.68278</v>
          </cell>
          <cell r="CX103">
            <v>243744937.82799</v>
          </cell>
          <cell r="CY103">
            <v>243487218.14521</v>
          </cell>
          <cell r="CZ103">
            <v>257720.02244</v>
          </cell>
          <cell r="DA103">
            <v>233.2178997</v>
          </cell>
          <cell r="DB103">
            <v>233.11489929999999</v>
          </cell>
          <cell r="DC103">
            <v>1</v>
          </cell>
          <cell r="DD103">
            <v>4004699</v>
          </cell>
          <cell r="DE103">
            <v>1.6404159999999999</v>
          </cell>
          <cell r="DF103">
            <v>1.6531</v>
          </cell>
          <cell r="DH103" t="str">
            <v xml:space="preserve">AV </v>
          </cell>
          <cell r="DI103">
            <v>106.498</v>
          </cell>
          <cell r="DJ103">
            <v>0</v>
          </cell>
          <cell r="DK103">
            <v>2483723988.23</v>
          </cell>
          <cell r="DL103" t="str">
            <v>UVR</v>
          </cell>
        </row>
        <row r="104">
          <cell r="A104">
            <v>4137718</v>
          </cell>
          <cell r="B104" t="str">
            <v xml:space="preserve">NEGOCIABLES    </v>
          </cell>
          <cell r="C104" t="str">
            <v>B</v>
          </cell>
          <cell r="D104" t="str">
            <v xml:space="preserve">FI CONTADO T+3       </v>
          </cell>
          <cell r="E104" t="str">
            <v>RTFIDBEN11</v>
          </cell>
          <cell r="F104" t="str">
            <v>BDR_RF-NEG_FBRT</v>
          </cell>
          <cell r="G104">
            <v>0</v>
          </cell>
          <cell r="H104">
            <v>4775897</v>
          </cell>
          <cell r="I104">
            <v>4925353</v>
          </cell>
          <cell r="J104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104" t="str">
            <v xml:space="preserve">899999090                             </v>
          </cell>
          <cell r="L104" t="str">
            <v xml:space="preserve">COLOM 7.375 03/19                  </v>
          </cell>
          <cell r="M104" t="str">
            <v xml:space="preserve">US195325BL83   </v>
          </cell>
          <cell r="N104" t="str">
            <v xml:space="preserve">US195325BL83   </v>
          </cell>
          <cell r="O104" t="str">
            <v>MORGAN STANLEY AND CO INC NEW YORK EE UU</v>
          </cell>
          <cell r="P104" t="str">
            <v>4001341464</v>
          </cell>
          <cell r="Q104" t="str">
            <v xml:space="preserve">BBB     </v>
          </cell>
          <cell r="R104" t="str">
            <v xml:space="preserve">S&amp;P                 </v>
          </cell>
          <cell r="S104">
            <v>39826</v>
          </cell>
          <cell r="T104">
            <v>43542</v>
          </cell>
          <cell r="U104">
            <v>260000</v>
          </cell>
          <cell r="V104">
            <v>260000</v>
          </cell>
          <cell r="W104" t="str">
            <v>7.375</v>
          </cell>
          <cell r="Y104" t="str">
            <v xml:space="preserve">USD 6M FX 3E/360 FNN                    </v>
          </cell>
          <cell r="Z104" t="str">
            <v>I</v>
          </cell>
          <cell r="AA104" t="str">
            <v>Semestre Vencido</v>
          </cell>
          <cell r="AB104" t="str">
            <v>USD</v>
          </cell>
          <cell r="AC104" t="str">
            <v>USD</v>
          </cell>
          <cell r="AD104" t="str">
            <v>CLSTREAM</v>
          </cell>
          <cell r="AE104">
            <v>42045</v>
          </cell>
          <cell r="AF104">
            <v>42048</v>
          </cell>
          <cell r="AG104">
            <v>313743.25998888997</v>
          </cell>
          <cell r="AH104">
            <v>2380.79</v>
          </cell>
          <cell r="AI104">
            <v>746956815.94894898</v>
          </cell>
          <cell r="AJ104">
            <v>120.67048461111101</v>
          </cell>
          <cell r="AK104">
            <v>2.798241</v>
          </cell>
          <cell r="AL104">
            <v>2.7026000000000003</v>
          </cell>
          <cell r="AM104">
            <v>303069.00001155998</v>
          </cell>
          <cell r="AN104">
            <v>958946684.31657696</v>
          </cell>
          <cell r="AO104">
            <v>2.87</v>
          </cell>
          <cell r="AP104">
            <v>960895493.52078402</v>
          </cell>
          <cell r="AQ104">
            <v>303110.59998843999</v>
          </cell>
          <cell r="AR104">
            <v>962664110.03328598</v>
          </cell>
          <cell r="AS104">
            <v>2.8677000000000001</v>
          </cell>
          <cell r="AT104">
            <v>964560863.3280679</v>
          </cell>
          <cell r="AU104">
            <v>2.7923502761000001</v>
          </cell>
          <cell r="AV104">
            <v>2.7923502761000001</v>
          </cell>
          <cell r="AW104">
            <v>3665369.8072838783</v>
          </cell>
          <cell r="AX104">
            <v>116.580999995556</v>
          </cell>
          <cell r="AY104">
            <v>3585798.3978632451</v>
          </cell>
          <cell r="AZ104">
            <v>-964257752.72807896</v>
          </cell>
          <cell r="BA104" t="str">
            <v>Precio</v>
          </cell>
          <cell r="BB104" t="str">
            <v>USD: BONOS NUEVA</v>
          </cell>
          <cell r="BC104">
            <v>1.5463</v>
          </cell>
          <cell r="BD104">
            <v>100</v>
          </cell>
          <cell r="BE104">
            <v>0</v>
          </cell>
          <cell r="BF104">
            <v>0</v>
          </cell>
          <cell r="BG104">
            <v>0</v>
          </cell>
          <cell r="BH104">
            <v>1099</v>
          </cell>
          <cell r="BI104">
            <v>2.6870000000000003</v>
          </cell>
          <cell r="BJ104">
            <v>2.6121000000000003</v>
          </cell>
          <cell r="BK104" t="str">
            <v xml:space="preserve">CASALINA  </v>
          </cell>
          <cell r="BL104" t="str">
            <v>CARLOS SALINA</v>
          </cell>
          <cell r="BM104">
            <v>42443</v>
          </cell>
          <cell r="BO104" t="str">
            <v xml:space="preserve">                              </v>
          </cell>
          <cell r="BP104" t="str">
            <v>6</v>
          </cell>
          <cell r="BQ104" t="str">
            <v xml:space="preserve">          </v>
          </cell>
          <cell r="BR104">
            <v>4</v>
          </cell>
          <cell r="BS104" t="str">
            <v xml:space="preserve">LIN 30E/360    </v>
          </cell>
          <cell r="BT104">
            <v>3175.95</v>
          </cell>
          <cell r="BU104" t="str">
            <v xml:space="preserve">MTM </v>
          </cell>
          <cell r="BV104" t="str">
            <v>1304020111</v>
          </cell>
          <cell r="BW104" t="str">
            <v xml:space="preserve"> </v>
          </cell>
          <cell r="BX104">
            <v>9374.4444559999993</v>
          </cell>
          <cell r="BY104">
            <v>267953.738319</v>
          </cell>
          <cell r="BZ104">
            <v>3717425.7167443</v>
          </cell>
          <cell r="CA104" t="str">
            <v xml:space="preserve">LIN 30E/360    </v>
          </cell>
          <cell r="CB104" t="str">
            <v xml:space="preserve">YANKEES                                                     </v>
          </cell>
          <cell r="CC104" t="str">
            <v>CO</v>
          </cell>
          <cell r="CD104" t="str">
            <v>Gravados ME</v>
          </cell>
          <cell r="CE104">
            <v>260000</v>
          </cell>
          <cell r="CF104">
            <v>303069.00001155998</v>
          </cell>
          <cell r="CG104">
            <v>958946684.31657696</v>
          </cell>
          <cell r="CH104">
            <v>303110.59998843999</v>
          </cell>
          <cell r="CI104">
            <v>962664110.03328598</v>
          </cell>
          <cell r="CJ104">
            <v>960895493.52078402</v>
          </cell>
          <cell r="CK104">
            <v>964560863.3280679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 t="str">
            <v>7130402111</v>
          </cell>
          <cell r="CV104">
            <v>8542.3399989999998</v>
          </cell>
          <cell r="CW104">
            <v>41.599975999999998</v>
          </cell>
          <cell r="CX104">
            <v>218681580.16269901</v>
          </cell>
          <cell r="CY104">
            <v>214964154.44596502</v>
          </cell>
          <cell r="CZ104">
            <v>3717425.7167443</v>
          </cell>
          <cell r="DA104">
            <v>3175.95</v>
          </cell>
          <cell r="DB104">
            <v>3164.12</v>
          </cell>
          <cell r="DC104">
            <v>2371.31</v>
          </cell>
          <cell r="DD104">
            <v>4137718</v>
          </cell>
          <cell r="DE104">
            <v>2.798241</v>
          </cell>
          <cell r="DF104">
            <v>2.8677000000000001</v>
          </cell>
          <cell r="DH104" t="str">
            <v xml:space="preserve">SV </v>
          </cell>
          <cell r="DI104">
            <v>116.58099999555385</v>
          </cell>
          <cell r="DJ104">
            <v>0</v>
          </cell>
          <cell r="DK104">
            <v>962664110.02999997</v>
          </cell>
          <cell r="DL104" t="str">
            <v>TASA FIJA</v>
          </cell>
        </row>
        <row r="105">
          <cell r="A105">
            <v>4180061</v>
          </cell>
          <cell r="B105" t="str">
            <v xml:space="preserve">NEGOCIABLES    </v>
          </cell>
          <cell r="C105" t="str">
            <v>B</v>
          </cell>
          <cell r="D105" t="str">
            <v xml:space="preserve">FI SPOT              </v>
          </cell>
          <cell r="E105" t="str">
            <v>RTFIDBEN11</v>
          </cell>
          <cell r="F105" t="str">
            <v>BDD_RF-NEG_FBRT</v>
          </cell>
          <cell r="G105">
            <v>0</v>
          </cell>
          <cell r="H105">
            <v>5295435</v>
          </cell>
          <cell r="I105">
            <v>4967957</v>
          </cell>
          <cell r="J105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105" t="str">
            <v xml:space="preserve">899999090                             </v>
          </cell>
          <cell r="L105" t="str">
            <v xml:space="preserve">TES UVR 3.50% 10/3/21              </v>
          </cell>
          <cell r="M105" t="str">
            <v xml:space="preserve">TUVT10100321   </v>
          </cell>
          <cell r="N105" t="str">
            <v xml:space="preserve">COL17CT02872   </v>
          </cell>
          <cell r="O105" t="str">
            <v>CREDICORP CAPITAL COLOMBIA SA</v>
          </cell>
          <cell r="P105" t="str">
            <v>860068182</v>
          </cell>
          <cell r="Q105" t="str">
            <v xml:space="preserve">NACION  </v>
          </cell>
          <cell r="R105" t="str">
            <v xml:space="preserve">                    </v>
          </cell>
          <cell r="S105">
            <v>40612</v>
          </cell>
          <cell r="T105">
            <v>44265</v>
          </cell>
          <cell r="U105">
            <v>25000000</v>
          </cell>
          <cell r="V105">
            <v>25000000</v>
          </cell>
          <cell r="W105" t="str">
            <v>3.5</v>
          </cell>
          <cell r="Y105" t="str">
            <v xml:space="preserve">UVR TF nominal, Base 365, Cup?V      </v>
          </cell>
          <cell r="Z105" t="str">
            <v>I</v>
          </cell>
          <cell r="AA105" t="str">
            <v>A?o Vencido</v>
          </cell>
          <cell r="AB105" t="str">
            <v>COP</v>
          </cell>
          <cell r="AC105" t="str">
            <v>UVR</v>
          </cell>
          <cell r="AD105" t="str">
            <v>DCV</v>
          </cell>
          <cell r="AE105">
            <v>42060</v>
          </cell>
          <cell r="AF105">
            <v>42060</v>
          </cell>
          <cell r="AG105">
            <v>27014324.997499999</v>
          </cell>
          <cell r="AH105">
            <v>216.24170000000001</v>
          </cell>
          <cell r="AI105">
            <v>5841623561.8119001</v>
          </cell>
          <cell r="AJ105">
            <v>108.05729999</v>
          </cell>
          <cell r="AK105">
            <v>2.6500889999999999</v>
          </cell>
          <cell r="AL105">
            <v>2.6501000000000001</v>
          </cell>
          <cell r="AM105">
            <v>24923500</v>
          </cell>
          <cell r="AN105">
            <v>5810039192.7035503</v>
          </cell>
          <cell r="AO105">
            <v>3.5743</v>
          </cell>
          <cell r="AP105">
            <v>6058502628.8267002</v>
          </cell>
          <cell r="AQ105">
            <v>24820250</v>
          </cell>
          <cell r="AR105">
            <v>5788526575.0289297</v>
          </cell>
          <cell r="AS105">
            <v>3.6687000000000003</v>
          </cell>
          <cell r="AT105">
            <v>6061613779.9575596</v>
          </cell>
          <cell r="AU105">
            <v>2.6493534460000001</v>
          </cell>
          <cell r="AV105">
            <v>2.6493534460000001</v>
          </cell>
          <cell r="AW105">
            <v>3111151.130859375</v>
          </cell>
          <cell r="AX105">
            <v>23154.106297178503</v>
          </cell>
          <cell r="AY105">
            <v>0</v>
          </cell>
          <cell r="AZ105">
            <v>-6036793529.9575596</v>
          </cell>
          <cell r="BA105" t="str">
            <v>Precio</v>
          </cell>
          <cell r="BB105" t="str">
            <v>COP UVR CEC</v>
          </cell>
          <cell r="BC105">
            <v>4.7400000000000005E-2</v>
          </cell>
          <cell r="BD105">
            <v>100</v>
          </cell>
          <cell r="BE105">
            <v>0</v>
          </cell>
          <cell r="BF105">
            <v>0</v>
          </cell>
          <cell r="BG105">
            <v>0</v>
          </cell>
          <cell r="BH105">
            <v>1822</v>
          </cell>
          <cell r="BI105">
            <v>4.6607000000000003</v>
          </cell>
          <cell r="BJ105">
            <v>4.4957000000000003</v>
          </cell>
          <cell r="BK105" t="str">
            <v xml:space="preserve">CASALINA  </v>
          </cell>
          <cell r="BL105" t="str">
            <v>CARLOS SALINA</v>
          </cell>
          <cell r="BM105">
            <v>42443</v>
          </cell>
          <cell r="BO105" t="str">
            <v xml:space="preserve">                              </v>
          </cell>
          <cell r="BP105" t="str">
            <v>33</v>
          </cell>
          <cell r="BQ105" t="str">
            <v xml:space="preserve">          </v>
          </cell>
          <cell r="BR105">
            <v>16</v>
          </cell>
          <cell r="BS105" t="str">
            <v xml:space="preserve">LIN NL/365 RD6 </v>
          </cell>
          <cell r="BT105">
            <v>1</v>
          </cell>
          <cell r="BU105" t="str">
            <v xml:space="preserve">MTM </v>
          </cell>
          <cell r="BV105" t="str">
            <v>1304011407</v>
          </cell>
          <cell r="BW105" t="str">
            <v xml:space="preserve"> </v>
          </cell>
          <cell r="BX105">
            <v>9600</v>
          </cell>
          <cell r="BY105">
            <v>70937229.484188005</v>
          </cell>
          <cell r="BZ105">
            <v>-21512617.674625002</v>
          </cell>
          <cell r="CA105" t="str">
            <v xml:space="preserve">LIN NL/365 RD6 </v>
          </cell>
          <cell r="CB105" t="str">
            <v xml:space="preserve">TES UVR                                                     </v>
          </cell>
          <cell r="CC105" t="str">
            <v>CO</v>
          </cell>
          <cell r="CD105" t="str">
            <v>Gravados ML</v>
          </cell>
          <cell r="CE105">
            <v>25000000</v>
          </cell>
          <cell r="CF105">
            <v>24923500</v>
          </cell>
          <cell r="CG105">
            <v>5810039192.7035494</v>
          </cell>
          <cell r="CH105">
            <v>24820250</v>
          </cell>
          <cell r="CI105">
            <v>5788526575.0289297</v>
          </cell>
          <cell r="CJ105">
            <v>6058502628.8267002</v>
          </cell>
          <cell r="CK105">
            <v>6061613779.9575596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 t="str">
            <v>7130401407</v>
          </cell>
          <cell r="CV105">
            <v>340381062.48272002</v>
          </cell>
          <cell r="CW105">
            <v>-21512618.466469999</v>
          </cell>
          <cell r="CX105">
            <v>340381062.48272002</v>
          </cell>
          <cell r="CY105">
            <v>361893680.94919002</v>
          </cell>
          <cell r="CZ105">
            <v>-21512617.674625002</v>
          </cell>
          <cell r="DA105">
            <v>233.2178997</v>
          </cell>
          <cell r="DB105">
            <v>233.11489929999999</v>
          </cell>
          <cell r="DC105">
            <v>1</v>
          </cell>
          <cell r="DD105">
            <v>4180061</v>
          </cell>
          <cell r="DE105">
            <v>2.6500889999999999</v>
          </cell>
          <cell r="DF105">
            <v>3.6687000000000003</v>
          </cell>
          <cell r="DH105" t="str">
            <v xml:space="preserve">AV </v>
          </cell>
          <cell r="DI105">
            <v>99.280999999999992</v>
          </cell>
          <cell r="DJ105">
            <v>0</v>
          </cell>
          <cell r="DK105">
            <v>5788526575.0299997</v>
          </cell>
          <cell r="DL105" t="str">
            <v>UVR</v>
          </cell>
        </row>
        <row r="106">
          <cell r="A106">
            <v>4181359</v>
          </cell>
          <cell r="B106" t="str">
            <v xml:space="preserve">NEGOCIABLES    </v>
          </cell>
          <cell r="C106" t="str">
            <v>B</v>
          </cell>
          <cell r="D106" t="str">
            <v xml:space="preserve">FI SPOT              </v>
          </cell>
          <cell r="E106" t="str">
            <v>RTFIDBEN11</v>
          </cell>
          <cell r="F106" t="str">
            <v>BDD_RF-NEG_FBRT</v>
          </cell>
          <cell r="G106">
            <v>0</v>
          </cell>
          <cell r="H106">
            <v>4260706</v>
          </cell>
          <cell r="I106">
            <v>4969253</v>
          </cell>
          <cell r="J106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106" t="str">
            <v xml:space="preserve">899999090                             </v>
          </cell>
          <cell r="L106" t="str">
            <v xml:space="preserve">TES UVR 3% 25/3/2033               </v>
          </cell>
          <cell r="M106" t="str">
            <v xml:space="preserve">TUVT20250333   </v>
          </cell>
          <cell r="N106" t="str">
            <v xml:space="preserve">COL17CT02963   </v>
          </cell>
          <cell r="O106" t="str">
            <v>BBVA COLOMBIA S A BANCO BILBAO VIZCAYA ARGENTARIA COLOMBIA</v>
          </cell>
          <cell r="P106" t="str">
            <v>860003020</v>
          </cell>
          <cell r="Q106" t="str">
            <v xml:space="preserve">NACION  </v>
          </cell>
          <cell r="R106" t="str">
            <v xml:space="preserve">                    </v>
          </cell>
          <cell r="S106">
            <v>41358</v>
          </cell>
          <cell r="T106">
            <v>48663</v>
          </cell>
          <cell r="U106">
            <v>5000000</v>
          </cell>
          <cell r="V106">
            <v>5000000</v>
          </cell>
          <cell r="W106" t="str">
            <v>3</v>
          </cell>
          <cell r="Y106" t="str">
            <v xml:space="preserve">UVR TF nominal, Base 365, Cup?V      </v>
          </cell>
          <cell r="Z106" t="str">
            <v>I</v>
          </cell>
          <cell r="AA106" t="str">
            <v>A?o Vencido</v>
          </cell>
          <cell r="AB106" t="str">
            <v>COP</v>
          </cell>
          <cell r="AC106" t="str">
            <v>UVR</v>
          </cell>
          <cell r="AD106" t="str">
            <v>DCV</v>
          </cell>
          <cell r="AE106">
            <v>42060</v>
          </cell>
          <cell r="AF106">
            <v>42060</v>
          </cell>
          <cell r="AG106">
            <v>4558695.0020000003</v>
          </cell>
          <cell r="AH106">
            <v>216.24170000000001</v>
          </cell>
          <cell r="AI106">
            <v>985779957.01398396</v>
          </cell>
          <cell r="AJ106">
            <v>91.173900040000007</v>
          </cell>
          <cell r="AK106">
            <v>3.9060219999999997</v>
          </cell>
          <cell r="AL106">
            <v>3.9060000000000001</v>
          </cell>
          <cell r="AM106">
            <v>4439750</v>
          </cell>
          <cell r="AN106">
            <v>1034971874.1671801</v>
          </cell>
          <cell r="AO106">
            <v>4.1734</v>
          </cell>
          <cell r="AP106">
            <v>1069752434.14886</v>
          </cell>
          <cell r="AQ106">
            <v>4414800</v>
          </cell>
          <cell r="AR106">
            <v>1029610383.59556</v>
          </cell>
          <cell r="AS106">
            <v>4.2202000000000002</v>
          </cell>
          <cell r="AT106">
            <v>1070337458.13036</v>
          </cell>
          <cell r="AU106">
            <v>3.9062138684000001</v>
          </cell>
          <cell r="AV106">
            <v>3.9062138684000001</v>
          </cell>
          <cell r="AW106">
            <v>585023.98150002956</v>
          </cell>
          <cell r="AX106">
            <v>20592.207669299001</v>
          </cell>
          <cell r="AY106">
            <v>0</v>
          </cell>
          <cell r="AZ106">
            <v>-1065922658.13036</v>
          </cell>
          <cell r="BA106" t="str">
            <v>Precio</v>
          </cell>
          <cell r="BB106" t="str">
            <v>COP UVR CEC</v>
          </cell>
          <cell r="BC106">
            <v>1.5700000000000002E-2</v>
          </cell>
          <cell r="BD106">
            <v>100</v>
          </cell>
          <cell r="BE106">
            <v>0</v>
          </cell>
          <cell r="BF106">
            <v>0</v>
          </cell>
          <cell r="BG106">
            <v>0</v>
          </cell>
          <cell r="BH106">
            <v>6220</v>
          </cell>
          <cell r="BI106">
            <v>12.807</v>
          </cell>
          <cell r="BJ106">
            <v>12.288400000000001</v>
          </cell>
          <cell r="BK106" t="str">
            <v xml:space="preserve">CASALINA  </v>
          </cell>
          <cell r="BL106" t="str">
            <v>CARLOS SALINA</v>
          </cell>
          <cell r="BM106">
            <v>42443</v>
          </cell>
          <cell r="BO106" t="str">
            <v xml:space="preserve">                              </v>
          </cell>
          <cell r="BP106" t="str">
            <v>33</v>
          </cell>
          <cell r="BQ106" t="str">
            <v xml:space="preserve">          </v>
          </cell>
          <cell r="BR106">
            <v>9</v>
          </cell>
          <cell r="BS106" t="str">
            <v xml:space="preserve">LIN NL/365 RD6 </v>
          </cell>
          <cell r="BT106">
            <v>1</v>
          </cell>
          <cell r="BU106" t="str">
            <v xml:space="preserve">MTM </v>
          </cell>
          <cell r="BV106" t="str">
            <v>1304011407</v>
          </cell>
          <cell r="BW106" t="str">
            <v xml:space="preserve"> </v>
          </cell>
          <cell r="BX106">
            <v>145480</v>
          </cell>
          <cell r="BY106">
            <v>31781287.805615999</v>
          </cell>
          <cell r="BZ106">
            <v>-5361490.5716150003</v>
          </cell>
          <cell r="CA106" t="str">
            <v xml:space="preserve">LIN NL/365 RD6 </v>
          </cell>
          <cell r="CB106" t="str">
            <v xml:space="preserve">TES UVR                                                     </v>
          </cell>
          <cell r="CC106" t="str">
            <v>CO</v>
          </cell>
          <cell r="CD106" t="str">
            <v>Gravados ML</v>
          </cell>
          <cell r="CE106">
            <v>5000000</v>
          </cell>
          <cell r="CF106">
            <v>4439750</v>
          </cell>
          <cell r="CG106">
            <v>1034971874.1671801</v>
          </cell>
          <cell r="CH106">
            <v>4414800</v>
          </cell>
          <cell r="CI106">
            <v>1029610383.59556</v>
          </cell>
          <cell r="CJ106">
            <v>1069752434.14886</v>
          </cell>
          <cell r="CK106">
            <v>1070337458.13036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 t="str">
            <v>7130401407</v>
          </cell>
          <cell r="CV106">
            <v>76520346.450966999</v>
          </cell>
          <cell r="CW106">
            <v>-5361490.7124699997</v>
          </cell>
          <cell r="CX106">
            <v>76520346.450966999</v>
          </cell>
          <cell r="CY106">
            <v>81881837.163436994</v>
          </cell>
          <cell r="CZ106">
            <v>-5361490.5716150003</v>
          </cell>
          <cell r="DA106">
            <v>233.2178997</v>
          </cell>
          <cell r="DB106">
            <v>233.11489929999999</v>
          </cell>
          <cell r="DC106">
            <v>1</v>
          </cell>
          <cell r="DD106">
            <v>4181359</v>
          </cell>
          <cell r="DE106">
            <v>3.9060219999999997</v>
          </cell>
          <cell r="DF106">
            <v>4.2202000000000002</v>
          </cell>
          <cell r="DH106" t="str">
            <v xml:space="preserve">AV </v>
          </cell>
          <cell r="DI106">
            <v>88.295999999999992</v>
          </cell>
          <cell r="DJ106">
            <v>0</v>
          </cell>
          <cell r="DK106">
            <v>1029610383.6</v>
          </cell>
          <cell r="DL106" t="str">
            <v>UVR</v>
          </cell>
        </row>
        <row r="107">
          <cell r="A107">
            <v>4181994</v>
          </cell>
          <cell r="B107" t="str">
            <v xml:space="preserve">NEGOCIABLES    </v>
          </cell>
          <cell r="C107" t="str">
            <v>B</v>
          </cell>
          <cell r="D107" t="str">
            <v xml:space="preserve">FI SPOT              </v>
          </cell>
          <cell r="E107" t="str">
            <v>RTFIDBEN11</v>
          </cell>
          <cell r="F107" t="str">
            <v>BDD_RF-NEG_FBRT</v>
          </cell>
          <cell r="G107">
            <v>0</v>
          </cell>
          <cell r="H107">
            <v>5295426</v>
          </cell>
          <cell r="I107">
            <v>4969887</v>
          </cell>
          <cell r="J107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107" t="str">
            <v xml:space="preserve">899999090                             </v>
          </cell>
          <cell r="L107" t="str">
            <v xml:space="preserve">TES UVR 3.50% 10/3/21              </v>
          </cell>
          <cell r="M107" t="str">
            <v xml:space="preserve">TUVT10100321   </v>
          </cell>
          <cell r="N107" t="str">
            <v xml:space="preserve">COL17CT02872   </v>
          </cell>
          <cell r="O107" t="str">
            <v>CITIBANK COLOMBIA S A CITIBANK</v>
          </cell>
          <cell r="P107" t="str">
            <v>860051135</v>
          </cell>
          <cell r="Q107" t="str">
            <v xml:space="preserve">NACION  </v>
          </cell>
          <cell r="R107" t="str">
            <v xml:space="preserve">                    </v>
          </cell>
          <cell r="S107">
            <v>40612</v>
          </cell>
          <cell r="T107">
            <v>44265</v>
          </cell>
          <cell r="U107">
            <v>5000000</v>
          </cell>
          <cell r="V107">
            <v>5000000</v>
          </cell>
          <cell r="W107" t="str">
            <v>3.5</v>
          </cell>
          <cell r="Y107" t="str">
            <v xml:space="preserve">UVR TF nominal, Base 365, Cup?V      </v>
          </cell>
          <cell r="Z107" t="str">
            <v>I</v>
          </cell>
          <cell r="AA107" t="str">
            <v>A?o Vencido</v>
          </cell>
          <cell r="AB107" t="str">
            <v>COP</v>
          </cell>
          <cell r="AC107" t="str">
            <v>UVR</v>
          </cell>
          <cell r="AD107" t="str">
            <v>DCV</v>
          </cell>
          <cell r="AE107">
            <v>42060</v>
          </cell>
          <cell r="AF107">
            <v>42060</v>
          </cell>
          <cell r="AG107">
            <v>5413314.9990000101</v>
          </cell>
          <cell r="AH107">
            <v>216.24170000000001</v>
          </cell>
          <cell r="AI107">
            <v>1170584438.0192599</v>
          </cell>
          <cell r="AJ107">
            <v>108.26629998</v>
          </cell>
          <cell r="AK107">
            <v>2.6132610000000001</v>
          </cell>
          <cell r="AL107">
            <v>2.6133000000000002</v>
          </cell>
          <cell r="AM107">
            <v>4984700</v>
          </cell>
          <cell r="AN107">
            <v>1162007838.54071</v>
          </cell>
          <cell r="AO107">
            <v>3.5743</v>
          </cell>
          <cell r="AP107">
            <v>1213735393.6414299</v>
          </cell>
          <cell r="AQ107">
            <v>4964050</v>
          </cell>
          <cell r="AR107">
            <v>1157705315.00579</v>
          </cell>
          <cell r="AS107">
            <v>3.6687000000000003</v>
          </cell>
          <cell r="AT107">
            <v>1214357473.98102</v>
          </cell>
          <cell r="AU107">
            <v>2.6124956064</v>
          </cell>
          <cell r="AV107">
            <v>2.6124956064</v>
          </cell>
          <cell r="AW107">
            <v>622080.33959007263</v>
          </cell>
          <cell r="AX107">
            <v>23154.106297178503</v>
          </cell>
          <cell r="AY107">
            <v>0</v>
          </cell>
          <cell r="AZ107">
            <v>-1209393423.98102</v>
          </cell>
          <cell r="BA107" t="str">
            <v>Precio</v>
          </cell>
          <cell r="BB107" t="str">
            <v>COP UVR CEC</v>
          </cell>
          <cell r="BC107">
            <v>4.7400000000000005E-2</v>
          </cell>
          <cell r="BD107">
            <v>100</v>
          </cell>
          <cell r="BE107">
            <v>0</v>
          </cell>
          <cell r="BF107">
            <v>0</v>
          </cell>
          <cell r="BG107">
            <v>0</v>
          </cell>
          <cell r="BH107">
            <v>1822</v>
          </cell>
          <cell r="BI107">
            <v>4.6607000000000003</v>
          </cell>
          <cell r="BJ107">
            <v>4.4957000000000003</v>
          </cell>
          <cell r="BK107" t="str">
            <v xml:space="preserve">CASALINA  </v>
          </cell>
          <cell r="BL107" t="str">
            <v>CARLOS SALINA</v>
          </cell>
          <cell r="BM107">
            <v>42443</v>
          </cell>
          <cell r="BO107" t="str">
            <v xml:space="preserve">                              </v>
          </cell>
          <cell r="BP107" t="str">
            <v>33</v>
          </cell>
          <cell r="BQ107" t="str">
            <v xml:space="preserve">          </v>
          </cell>
          <cell r="BR107">
            <v>16</v>
          </cell>
          <cell r="BS107" t="str">
            <v xml:space="preserve">LIN NL/365 RD6 </v>
          </cell>
          <cell r="BT107">
            <v>1</v>
          </cell>
          <cell r="BU107" t="str">
            <v xml:space="preserve">MTM </v>
          </cell>
          <cell r="BV107" t="str">
            <v>1304011407</v>
          </cell>
          <cell r="BW107" t="str">
            <v xml:space="preserve"> </v>
          </cell>
          <cell r="BX107">
            <v>1920</v>
          </cell>
          <cell r="BY107">
            <v>11810066.268874999</v>
          </cell>
          <cell r="BZ107">
            <v>-4302523.5349249998</v>
          </cell>
          <cell r="CA107" t="str">
            <v xml:space="preserve">LIN NL/365 RD6 </v>
          </cell>
          <cell r="CB107" t="str">
            <v xml:space="preserve">TES UVR                                                     </v>
          </cell>
          <cell r="CC107" t="str">
            <v>CO</v>
          </cell>
          <cell r="CD107" t="str">
            <v>Gravados ML</v>
          </cell>
          <cell r="CE107">
            <v>5000000</v>
          </cell>
          <cell r="CF107">
            <v>4984700</v>
          </cell>
          <cell r="CG107">
            <v>1162007838.54071</v>
          </cell>
          <cell r="CH107">
            <v>4964050</v>
          </cell>
          <cell r="CI107">
            <v>1157705315.00579</v>
          </cell>
          <cell r="CJ107">
            <v>1213735393.6414299</v>
          </cell>
          <cell r="CK107">
            <v>1214357473.98102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 t="str">
            <v>7130401407</v>
          </cell>
          <cell r="CV107">
            <v>65816486.839659996</v>
          </cell>
          <cell r="CW107">
            <v>-4302523.6933000004</v>
          </cell>
          <cell r="CX107">
            <v>65816486.839659996</v>
          </cell>
          <cell r="CY107">
            <v>70119010.532959998</v>
          </cell>
          <cell r="CZ107">
            <v>-4302523.5349249998</v>
          </cell>
          <cell r="DA107">
            <v>233.2178997</v>
          </cell>
          <cell r="DB107">
            <v>233.11489929999999</v>
          </cell>
          <cell r="DC107">
            <v>1</v>
          </cell>
          <cell r="DD107">
            <v>4181994</v>
          </cell>
          <cell r="DE107">
            <v>2.6132610000000001</v>
          </cell>
          <cell r="DF107">
            <v>3.6687000000000003</v>
          </cell>
          <cell r="DH107" t="str">
            <v xml:space="preserve">AV </v>
          </cell>
          <cell r="DI107">
            <v>99.280999999999992</v>
          </cell>
          <cell r="DJ107">
            <v>0</v>
          </cell>
          <cell r="DK107">
            <v>1157705315.01</v>
          </cell>
          <cell r="DL107" t="str">
            <v>UVR</v>
          </cell>
        </row>
        <row r="108">
          <cell r="A108">
            <v>4184068</v>
          </cell>
          <cell r="B108" t="str">
            <v xml:space="preserve">NEGOCIABLES    </v>
          </cell>
          <cell r="C108" t="str">
            <v>B</v>
          </cell>
          <cell r="D108" t="str">
            <v xml:space="preserve">FI SPOT              </v>
          </cell>
          <cell r="E108" t="str">
            <v>RTFIDBEN11</v>
          </cell>
          <cell r="F108" t="str">
            <v>BDD_RF-NEG_FBRT</v>
          </cell>
          <cell r="G108">
            <v>0</v>
          </cell>
          <cell r="H108">
            <v>4260703</v>
          </cell>
          <cell r="I108">
            <v>4971989</v>
          </cell>
          <cell r="J108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108" t="str">
            <v xml:space="preserve">899999090                             </v>
          </cell>
          <cell r="L108" t="str">
            <v xml:space="preserve">TES UVR 3% 25/3/2033               </v>
          </cell>
          <cell r="M108" t="str">
            <v xml:space="preserve">TUVT20250333   </v>
          </cell>
          <cell r="N108" t="str">
            <v xml:space="preserve">COL17CT02963   </v>
          </cell>
          <cell r="O108" t="str">
            <v>CITIBANK COLOMBIA S A CITIBANK</v>
          </cell>
          <cell r="P108" t="str">
            <v>860051135</v>
          </cell>
          <cell r="Q108" t="str">
            <v xml:space="preserve">NACION  </v>
          </cell>
          <cell r="R108" t="str">
            <v xml:space="preserve">                    </v>
          </cell>
          <cell r="S108">
            <v>41358</v>
          </cell>
          <cell r="T108">
            <v>48663</v>
          </cell>
          <cell r="U108">
            <v>5000000</v>
          </cell>
          <cell r="V108">
            <v>5000000</v>
          </cell>
          <cell r="W108" t="str">
            <v>3</v>
          </cell>
          <cell r="Y108" t="str">
            <v xml:space="preserve">UVR TF nominal, Base 365, Cup?V      </v>
          </cell>
          <cell r="Z108" t="str">
            <v>I</v>
          </cell>
          <cell r="AA108" t="str">
            <v>A?o Vencido</v>
          </cell>
          <cell r="AB108" t="str">
            <v>COP</v>
          </cell>
          <cell r="AC108" t="str">
            <v>UVR</v>
          </cell>
          <cell r="AD108" t="str">
            <v>DCV</v>
          </cell>
          <cell r="AE108">
            <v>42061</v>
          </cell>
          <cell r="AF108">
            <v>42061</v>
          </cell>
          <cell r="AG108">
            <v>4562655.0167664904</v>
          </cell>
          <cell r="AH108">
            <v>216.29099930000001</v>
          </cell>
          <cell r="AI108">
            <v>986861213.03758204</v>
          </cell>
          <cell r="AJ108">
            <v>91.253100040000007</v>
          </cell>
          <cell r="AK108">
            <v>3.900147</v>
          </cell>
          <cell r="AL108">
            <v>3.9001000000000001</v>
          </cell>
          <cell r="AM108">
            <v>4439750</v>
          </cell>
          <cell r="AN108">
            <v>1034971874.1671801</v>
          </cell>
          <cell r="AO108">
            <v>4.1734</v>
          </cell>
          <cell r="AP108">
            <v>1070534006.03982</v>
          </cell>
          <cell r="AQ108">
            <v>4414800</v>
          </cell>
          <cell r="AR108">
            <v>1029610383.59556</v>
          </cell>
          <cell r="AS108">
            <v>4.2202000000000002</v>
          </cell>
          <cell r="AT108">
            <v>1071119291.46902</v>
          </cell>
          <cell r="AU108">
            <v>3.9003372214000001</v>
          </cell>
          <cell r="AV108">
            <v>3.9003372214000001</v>
          </cell>
          <cell r="AW108">
            <v>585285.42920005322</v>
          </cell>
          <cell r="AX108">
            <v>20592.207669299001</v>
          </cell>
          <cell r="AY108">
            <v>0</v>
          </cell>
          <cell r="AZ108">
            <v>-1066704491.46902</v>
          </cell>
          <cell r="BA108" t="str">
            <v>Precio</v>
          </cell>
          <cell r="BB108" t="str">
            <v>COP UVR CEC</v>
          </cell>
          <cell r="BC108">
            <v>1.5700000000000002E-2</v>
          </cell>
          <cell r="BD108">
            <v>100</v>
          </cell>
          <cell r="BE108">
            <v>0</v>
          </cell>
          <cell r="BF108">
            <v>0</v>
          </cell>
          <cell r="BG108">
            <v>0</v>
          </cell>
          <cell r="BH108">
            <v>6220</v>
          </cell>
          <cell r="BI108">
            <v>12.807</v>
          </cell>
          <cell r="BJ108">
            <v>12.288400000000001</v>
          </cell>
          <cell r="BK108" t="str">
            <v xml:space="preserve">CASALINA  </v>
          </cell>
          <cell r="BL108" t="str">
            <v>CARLOS SALINA</v>
          </cell>
          <cell r="BM108">
            <v>42443</v>
          </cell>
          <cell r="BO108" t="str">
            <v xml:space="preserve">                              </v>
          </cell>
          <cell r="BP108" t="str">
            <v>33</v>
          </cell>
          <cell r="BQ108" t="str">
            <v xml:space="preserve">          </v>
          </cell>
          <cell r="BR108">
            <v>9</v>
          </cell>
          <cell r="BS108" t="str">
            <v xml:space="preserve">LIN NL/365 RD6 </v>
          </cell>
          <cell r="BT108">
            <v>1</v>
          </cell>
          <cell r="BU108" t="str">
            <v xml:space="preserve">MTM </v>
          </cell>
          <cell r="BV108" t="str">
            <v>1304011407</v>
          </cell>
          <cell r="BW108" t="str">
            <v xml:space="preserve"> </v>
          </cell>
          <cell r="BX108">
            <v>145480</v>
          </cell>
          <cell r="BY108">
            <v>30768915.213971999</v>
          </cell>
          <cell r="BZ108">
            <v>-5361490.5716150003</v>
          </cell>
          <cell r="CA108" t="str">
            <v xml:space="preserve">LIN NL/365 RD6 </v>
          </cell>
          <cell r="CB108" t="str">
            <v xml:space="preserve">TES UVR                                                     </v>
          </cell>
          <cell r="CC108" t="str">
            <v>CO</v>
          </cell>
          <cell r="CD108" t="str">
            <v>Gravados ML</v>
          </cell>
          <cell r="CE108">
            <v>5000000</v>
          </cell>
          <cell r="CF108">
            <v>4439750</v>
          </cell>
          <cell r="CG108">
            <v>1034971874.1671801</v>
          </cell>
          <cell r="CH108">
            <v>4414800</v>
          </cell>
          <cell r="CI108">
            <v>1029610383.59556</v>
          </cell>
          <cell r="CJ108">
            <v>1070534006.03982</v>
          </cell>
          <cell r="CK108">
            <v>1071119291.4690201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 t="str">
            <v>7130401407</v>
          </cell>
          <cell r="CV108">
            <v>75439090.427368</v>
          </cell>
          <cell r="CW108">
            <v>-5361490.7124699997</v>
          </cell>
          <cell r="CX108">
            <v>75439090.427368</v>
          </cell>
          <cell r="CY108">
            <v>80800581.139837995</v>
          </cell>
          <cell r="CZ108">
            <v>-5361490.5716150003</v>
          </cell>
          <cell r="DA108">
            <v>233.2178997</v>
          </cell>
          <cell r="DB108">
            <v>233.11489929999999</v>
          </cell>
          <cell r="DC108">
            <v>1</v>
          </cell>
          <cell r="DD108">
            <v>4184068</v>
          </cell>
          <cell r="DE108">
            <v>3.900147</v>
          </cell>
          <cell r="DF108">
            <v>4.2202000000000002</v>
          </cell>
          <cell r="DH108" t="str">
            <v xml:space="preserve">AV </v>
          </cell>
          <cell r="DI108">
            <v>88.295999999999992</v>
          </cell>
          <cell r="DJ108">
            <v>0</v>
          </cell>
          <cell r="DK108">
            <v>1029610383.6</v>
          </cell>
          <cell r="DL108" t="str">
            <v>UVR</v>
          </cell>
        </row>
        <row r="109">
          <cell r="A109">
            <v>4185793</v>
          </cell>
          <cell r="B109" t="str">
            <v xml:space="preserve">NEGOCIABLES    </v>
          </cell>
          <cell r="C109" t="str">
            <v>B</v>
          </cell>
          <cell r="D109" t="str">
            <v xml:space="preserve">FI SPOT              </v>
          </cell>
          <cell r="E109" t="str">
            <v>RTFIDBEN11</v>
          </cell>
          <cell r="F109" t="str">
            <v>BDD_RF-NEG_FBRT</v>
          </cell>
          <cell r="G109">
            <v>0</v>
          </cell>
          <cell r="H109">
            <v>4321827</v>
          </cell>
          <cell r="I109">
            <v>4973742</v>
          </cell>
          <cell r="J109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109" t="str">
            <v xml:space="preserve">899999090                             </v>
          </cell>
          <cell r="L109" t="str">
            <v xml:space="preserve">TES UVR 3.5% 17/4/2019             </v>
          </cell>
          <cell r="M109" t="str">
            <v xml:space="preserve">TUVT06170419   </v>
          </cell>
          <cell r="N109" t="str">
            <v xml:space="preserve">COL17CT03003   </v>
          </cell>
          <cell r="O109" t="str">
            <v>CREDICORP CAPITAL COLOMBIA SA</v>
          </cell>
          <cell r="P109" t="str">
            <v>860068182</v>
          </cell>
          <cell r="Q109" t="str">
            <v xml:space="preserve">NACION  </v>
          </cell>
          <cell r="R109" t="str">
            <v xml:space="preserve">                    </v>
          </cell>
          <cell r="S109">
            <v>41381</v>
          </cell>
          <cell r="T109">
            <v>43572</v>
          </cell>
          <cell r="U109">
            <v>15000000</v>
          </cell>
          <cell r="V109">
            <v>15000000</v>
          </cell>
          <cell r="W109" t="str">
            <v>3.5</v>
          </cell>
          <cell r="Y109" t="str">
            <v xml:space="preserve">UVR TF nominal, Base 365, Cup?V      </v>
          </cell>
          <cell r="Z109" t="str">
            <v>I</v>
          </cell>
          <cell r="AA109" t="str">
            <v>A?o Vencido</v>
          </cell>
          <cell r="AB109" t="str">
            <v>COP</v>
          </cell>
          <cell r="AC109" t="str">
            <v>UVR</v>
          </cell>
          <cell r="AD109" t="str">
            <v>DCV</v>
          </cell>
          <cell r="AE109">
            <v>42061</v>
          </cell>
          <cell r="AF109">
            <v>42061</v>
          </cell>
          <cell r="AG109">
            <v>16469625.053301999</v>
          </cell>
          <cell r="AH109">
            <v>216.29099930000001</v>
          </cell>
          <cell r="AI109">
            <v>3562231660.875</v>
          </cell>
          <cell r="AJ109">
            <v>109.7975</v>
          </cell>
          <cell r="AK109">
            <v>1.7851299999999999</v>
          </cell>
          <cell r="AL109">
            <v>1.7851000000000001</v>
          </cell>
          <cell r="AM109">
            <v>15700350</v>
          </cell>
          <cell r="AN109">
            <v>3659985509.2247596</v>
          </cell>
          <cell r="AO109">
            <v>2.9824999999999999</v>
          </cell>
          <cell r="AP109">
            <v>3786576500.9639101</v>
          </cell>
          <cell r="AQ109">
            <v>15691950</v>
          </cell>
          <cell r="AR109">
            <v>3659643621.1974196</v>
          </cell>
          <cell r="AS109">
            <v>3.0044</v>
          </cell>
          <cell r="AT109">
            <v>3788432993.38765</v>
          </cell>
          <cell r="AU109">
            <v>1.7828990310999999</v>
          </cell>
          <cell r="AV109">
            <v>1.7828990311999999</v>
          </cell>
          <cell r="AW109">
            <v>1856492.4237399101</v>
          </cell>
          <cell r="AX109">
            <v>24397.624138221097</v>
          </cell>
          <cell r="AY109">
            <v>0</v>
          </cell>
          <cell r="AZ109">
            <v>-3772741043.38765</v>
          </cell>
          <cell r="BA109" t="str">
            <v>Precio</v>
          </cell>
          <cell r="BB109" t="str">
            <v>COP UVR CEC</v>
          </cell>
          <cell r="BC109">
            <v>-2.07E-2</v>
          </cell>
          <cell r="BD109">
            <v>100</v>
          </cell>
          <cell r="BE109">
            <v>0</v>
          </cell>
          <cell r="BF109">
            <v>0</v>
          </cell>
          <cell r="BG109">
            <v>0</v>
          </cell>
          <cell r="BH109">
            <v>1129</v>
          </cell>
          <cell r="BI109">
            <v>2.8968000000000003</v>
          </cell>
          <cell r="BJ109">
            <v>2.8123</v>
          </cell>
          <cell r="BK109" t="str">
            <v xml:space="preserve">CASALINA  </v>
          </cell>
          <cell r="BL109" t="str">
            <v>CARLOS SALINA</v>
          </cell>
          <cell r="BM109">
            <v>42443</v>
          </cell>
          <cell r="BO109" t="str">
            <v xml:space="preserve">                              </v>
          </cell>
          <cell r="BP109" t="str">
            <v>33</v>
          </cell>
          <cell r="BQ109" t="str">
            <v xml:space="preserve">          </v>
          </cell>
          <cell r="BR109">
            <v>9</v>
          </cell>
          <cell r="BS109" t="str">
            <v xml:space="preserve">LIN NL/365 RD6 </v>
          </cell>
          <cell r="BT109">
            <v>1</v>
          </cell>
          <cell r="BU109" t="str">
            <v xml:space="preserve">MTM </v>
          </cell>
          <cell r="BV109" t="str">
            <v>1304011407</v>
          </cell>
          <cell r="BW109" t="str">
            <v xml:space="preserve"> </v>
          </cell>
          <cell r="BX109">
            <v>476100</v>
          </cell>
          <cell r="BY109">
            <v>48004468.018149003</v>
          </cell>
          <cell r="BZ109">
            <v>-341888.02733999997</v>
          </cell>
          <cell r="CA109" t="str">
            <v xml:space="preserve">LIN NL/365 RD6 </v>
          </cell>
          <cell r="CB109" t="str">
            <v xml:space="preserve">TES UVR                                                     </v>
          </cell>
          <cell r="CC109" t="str">
            <v>CO</v>
          </cell>
          <cell r="CD109" t="str">
            <v>Gravados ML</v>
          </cell>
          <cell r="CE109">
            <v>15000000</v>
          </cell>
          <cell r="CF109">
            <v>15700350</v>
          </cell>
          <cell r="CG109">
            <v>3659985509.2247596</v>
          </cell>
          <cell r="CH109">
            <v>15691950</v>
          </cell>
          <cell r="CI109">
            <v>3659643621.1974196</v>
          </cell>
          <cell r="CJ109">
            <v>3786576500.9639101</v>
          </cell>
          <cell r="CK109">
            <v>3788432993.38765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 t="str">
            <v>7130401407</v>
          </cell>
          <cell r="CV109">
            <v>212761547.35817</v>
          </cell>
          <cell r="CW109">
            <v>-341888.52782999998</v>
          </cell>
          <cell r="CX109">
            <v>212761547.35817</v>
          </cell>
          <cell r="CY109">
            <v>213103435.88600001</v>
          </cell>
          <cell r="CZ109">
            <v>-341888.02733999997</v>
          </cell>
          <cell r="DA109">
            <v>233.2178997</v>
          </cell>
          <cell r="DB109">
            <v>233.11489929999999</v>
          </cell>
          <cell r="DC109">
            <v>1</v>
          </cell>
          <cell r="DD109">
            <v>4185793</v>
          </cell>
          <cell r="DE109">
            <v>1.7851299999999999</v>
          </cell>
          <cell r="DF109">
            <v>3.0044</v>
          </cell>
          <cell r="DH109" t="str">
            <v xml:space="preserve">AV </v>
          </cell>
          <cell r="DI109">
            <v>104.613</v>
          </cell>
          <cell r="DJ109">
            <v>0</v>
          </cell>
          <cell r="DK109">
            <v>3659643621.1999998</v>
          </cell>
          <cell r="DL109" t="str">
            <v>UVR</v>
          </cell>
        </row>
        <row r="110">
          <cell r="A110">
            <v>4189522</v>
          </cell>
          <cell r="B110" t="str">
            <v xml:space="preserve">NEGOCIABLES    </v>
          </cell>
          <cell r="C110" t="str">
            <v>B</v>
          </cell>
          <cell r="D110" t="str">
            <v xml:space="preserve">FI SPOT              </v>
          </cell>
          <cell r="E110" t="str">
            <v>RTFIDBEN11</v>
          </cell>
          <cell r="F110" t="str">
            <v>BDD_RF-NEG_FBRT</v>
          </cell>
          <cell r="G110">
            <v>0</v>
          </cell>
          <cell r="H110">
            <v>4190058</v>
          </cell>
          <cell r="I110">
            <v>4977480</v>
          </cell>
          <cell r="J110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110" t="str">
            <v xml:space="preserve">899999090                             </v>
          </cell>
          <cell r="L110" t="str">
            <v xml:space="preserve">TES UVR  4.75%  23/2/23            </v>
          </cell>
          <cell r="M110" t="str">
            <v xml:space="preserve">TUVT17230223   </v>
          </cell>
          <cell r="N110" t="str">
            <v xml:space="preserve">COL17CT02088   </v>
          </cell>
          <cell r="O110" t="str">
            <v>BBVA COLOMBIA S A BANCO BILBAO VIZCAYA ARGENTARIA COLOMBIA</v>
          </cell>
          <cell r="P110" t="str">
            <v>860003020</v>
          </cell>
          <cell r="Q110" t="str">
            <v xml:space="preserve">NACION  </v>
          </cell>
          <cell r="R110" t="str">
            <v xml:space="preserve">                    </v>
          </cell>
          <cell r="S110">
            <v>38771</v>
          </cell>
          <cell r="T110">
            <v>44980</v>
          </cell>
          <cell r="U110">
            <v>10000000</v>
          </cell>
          <cell r="V110">
            <v>5000000</v>
          </cell>
          <cell r="W110" t="str">
            <v>4.75</v>
          </cell>
          <cell r="Y110" t="str">
            <v xml:space="preserve">UVR TF nominal, Base 365, Cup?V      </v>
          </cell>
          <cell r="Z110" t="str">
            <v>I</v>
          </cell>
          <cell r="AA110" t="str">
            <v>A?o Vencido</v>
          </cell>
          <cell r="AB110" t="str">
            <v>COP</v>
          </cell>
          <cell r="AC110" t="str">
            <v>UVR</v>
          </cell>
          <cell r="AD110" t="str">
            <v>DCV</v>
          </cell>
          <cell r="AE110">
            <v>42062</v>
          </cell>
          <cell r="AF110">
            <v>42062</v>
          </cell>
          <cell r="AG110">
            <v>11157010.0329429</v>
          </cell>
          <cell r="AH110">
            <v>216.34029939999999</v>
          </cell>
          <cell r="AI110">
            <v>2413710890.9356799</v>
          </cell>
          <cell r="AJ110">
            <v>111.57010002</v>
          </cell>
          <cell r="AK110">
            <v>3.1001349999999999</v>
          </cell>
          <cell r="AL110">
            <v>3.1001000000000003</v>
          </cell>
          <cell r="AM110">
            <v>5296850</v>
          </cell>
          <cell r="AN110">
            <v>1234774654.3572099</v>
          </cell>
          <cell r="AO110">
            <v>3.8003</v>
          </cell>
          <cell r="AP110">
            <v>1286947198.4279101</v>
          </cell>
          <cell r="AQ110">
            <v>5264550</v>
          </cell>
          <cell r="AR110">
            <v>1227787293.8656399</v>
          </cell>
          <cell r="AS110">
            <v>3.9064000000000001</v>
          </cell>
          <cell r="AT110">
            <v>1287623492.78195</v>
          </cell>
          <cell r="AU110">
            <v>3.0991313622000001</v>
          </cell>
          <cell r="AV110">
            <v>3.0991313622000001</v>
          </cell>
          <cell r="AW110">
            <v>676294.35403990746</v>
          </cell>
          <cell r="AX110">
            <v>24555.745874197703</v>
          </cell>
          <cell r="AY110">
            <v>0</v>
          </cell>
          <cell r="AZ110">
            <v>-1282358942.78195</v>
          </cell>
          <cell r="BA110" t="str">
            <v>Precio</v>
          </cell>
          <cell r="BB110" t="str">
            <v>COP UVR CEC</v>
          </cell>
          <cell r="BC110">
            <v>2.75E-2</v>
          </cell>
          <cell r="BD110">
            <v>100</v>
          </cell>
          <cell r="BE110">
            <v>0</v>
          </cell>
          <cell r="BF110">
            <v>0</v>
          </cell>
          <cell r="BG110">
            <v>0</v>
          </cell>
          <cell r="BH110">
            <v>2537</v>
          </cell>
          <cell r="BI110">
            <v>6.0895000000000001</v>
          </cell>
          <cell r="BJ110">
            <v>5.8606000000000007</v>
          </cell>
          <cell r="BK110" t="str">
            <v xml:space="preserve">CASALINA  </v>
          </cell>
          <cell r="BL110" t="str">
            <v>CARLOS SALINA</v>
          </cell>
          <cell r="BM110">
            <v>42443</v>
          </cell>
          <cell r="BO110" t="str">
            <v xml:space="preserve">                              </v>
          </cell>
          <cell r="BP110" t="str">
            <v>33</v>
          </cell>
          <cell r="BQ110" t="str">
            <v xml:space="preserve">          </v>
          </cell>
          <cell r="BR110">
            <v>22</v>
          </cell>
          <cell r="BS110" t="str">
            <v xml:space="preserve">LIN NL/365 RD6 </v>
          </cell>
          <cell r="BT110">
            <v>1</v>
          </cell>
          <cell r="BU110" t="str">
            <v xml:space="preserve">MTM </v>
          </cell>
          <cell r="BV110" t="str">
            <v>1304011407</v>
          </cell>
          <cell r="BW110" t="str">
            <v xml:space="preserve"> </v>
          </cell>
          <cell r="BX110">
            <v>12365</v>
          </cell>
          <cell r="BY110">
            <v>1260898162.3089001</v>
          </cell>
          <cell r="BZ110">
            <v>-6987360.4915699996</v>
          </cell>
          <cell r="CA110" t="str">
            <v xml:space="preserve">LIN NL/365 RD6 </v>
          </cell>
          <cell r="CB110" t="str">
            <v xml:space="preserve">TES UVR                                                     </v>
          </cell>
          <cell r="CC110" t="str">
            <v>CO</v>
          </cell>
          <cell r="CD110" t="str">
            <v>Gravados ML</v>
          </cell>
          <cell r="CE110">
            <v>5000000</v>
          </cell>
          <cell r="CF110">
            <v>5296850</v>
          </cell>
          <cell r="CG110">
            <v>1234774654.3572099</v>
          </cell>
          <cell r="CH110">
            <v>5264550</v>
          </cell>
          <cell r="CI110">
            <v>1227787293.8656399</v>
          </cell>
          <cell r="CJ110">
            <v>1286947198.4279101</v>
          </cell>
          <cell r="CK110">
            <v>1287623492.78195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 t="str">
            <v>7130401407</v>
          </cell>
          <cell r="CV110">
            <v>-1131021814.7258</v>
          </cell>
          <cell r="CW110">
            <v>-6987360.65955</v>
          </cell>
          <cell r="CX110">
            <v>-1131021814.7258</v>
          </cell>
          <cell r="CY110">
            <v>-1124034454.0662501</v>
          </cell>
          <cell r="CZ110">
            <v>-6987360.4915699996</v>
          </cell>
          <cell r="DA110">
            <v>233.2178997</v>
          </cell>
          <cell r="DB110">
            <v>233.11489929999999</v>
          </cell>
          <cell r="DC110">
            <v>1</v>
          </cell>
          <cell r="DD110">
            <v>4189522</v>
          </cell>
          <cell r="DE110">
            <v>3.1001349999999999</v>
          </cell>
          <cell r="DF110">
            <v>3.9064000000000001</v>
          </cell>
          <cell r="DH110" t="str">
            <v xml:space="preserve">AV </v>
          </cell>
          <cell r="DI110">
            <v>105.291</v>
          </cell>
          <cell r="DJ110">
            <v>0</v>
          </cell>
          <cell r="DK110">
            <v>1227787293.8699999</v>
          </cell>
          <cell r="DL110" t="str">
            <v>UVR</v>
          </cell>
        </row>
        <row r="111">
          <cell r="A111">
            <v>4190195</v>
          </cell>
          <cell r="B111" t="str">
            <v xml:space="preserve">NEGOCIABLES    </v>
          </cell>
          <cell r="C111" t="str">
            <v>B</v>
          </cell>
          <cell r="D111" t="str">
            <v xml:space="preserve">FI SPOT              </v>
          </cell>
          <cell r="E111" t="str">
            <v>RTFIDBEN11</v>
          </cell>
          <cell r="F111" t="str">
            <v>BDD_RF-NEG_FBRT</v>
          </cell>
          <cell r="G111">
            <v>0</v>
          </cell>
          <cell r="H111">
            <v>4321820</v>
          </cell>
          <cell r="I111">
            <v>4978153</v>
          </cell>
          <cell r="J111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111" t="str">
            <v xml:space="preserve">899999090                             </v>
          </cell>
          <cell r="L111" t="str">
            <v xml:space="preserve">TES UVR 3.5% 17/4/2019             </v>
          </cell>
          <cell r="M111" t="str">
            <v xml:space="preserve">TUVT06170419   </v>
          </cell>
          <cell r="N111" t="str">
            <v xml:space="preserve">COL17CT03003   </v>
          </cell>
          <cell r="O111" t="str">
            <v>BANCO COLPATRIA RED MULTIBANCA COLPATRIA S A COLPATRIA RED</v>
          </cell>
          <cell r="P111" t="str">
            <v>860034594</v>
          </cell>
          <cell r="Q111" t="str">
            <v xml:space="preserve">NACION  </v>
          </cell>
          <cell r="R111" t="str">
            <v xml:space="preserve">                    </v>
          </cell>
          <cell r="S111">
            <v>41381</v>
          </cell>
          <cell r="T111">
            <v>43572</v>
          </cell>
          <cell r="U111">
            <v>15000000</v>
          </cell>
          <cell r="V111">
            <v>15000000</v>
          </cell>
          <cell r="W111" t="str">
            <v>3.5</v>
          </cell>
          <cell r="Y111" t="str">
            <v xml:space="preserve">UVR TF nominal, Base 365, Cup?V      </v>
          </cell>
          <cell r="Z111" t="str">
            <v>I</v>
          </cell>
          <cell r="AA111" t="str">
            <v>A?o Vencido</v>
          </cell>
          <cell r="AB111" t="str">
            <v>COP</v>
          </cell>
          <cell r="AC111" t="str">
            <v>UVR</v>
          </cell>
          <cell r="AD111" t="str">
            <v>DCV</v>
          </cell>
          <cell r="AE111">
            <v>42062</v>
          </cell>
          <cell r="AF111">
            <v>42062</v>
          </cell>
          <cell r="AG111">
            <v>16473315.045687199</v>
          </cell>
          <cell r="AH111">
            <v>216.34029939999999</v>
          </cell>
          <cell r="AI111">
            <v>3563841909.0945001</v>
          </cell>
          <cell r="AJ111">
            <v>109.82210000000001</v>
          </cell>
          <cell r="AK111">
            <v>1.7804549999999999</v>
          </cell>
          <cell r="AL111">
            <v>1.7805000000000002</v>
          </cell>
          <cell r="AM111">
            <v>15700350</v>
          </cell>
          <cell r="AN111">
            <v>3659985509.2247596</v>
          </cell>
          <cell r="AO111">
            <v>2.9824999999999999</v>
          </cell>
          <cell r="AP111">
            <v>3787082370.10496</v>
          </cell>
          <cell r="AQ111">
            <v>15691950</v>
          </cell>
          <cell r="AR111">
            <v>3659643621.1974196</v>
          </cell>
          <cell r="AS111">
            <v>3.0044</v>
          </cell>
          <cell r="AT111">
            <v>3788938633.1195102</v>
          </cell>
          <cell r="AU111">
            <v>1.7782179323</v>
          </cell>
          <cell r="AV111">
            <v>1.7782179324</v>
          </cell>
          <cell r="AW111">
            <v>1856263.014550209</v>
          </cell>
          <cell r="AX111">
            <v>24397.624138221097</v>
          </cell>
          <cell r="AY111">
            <v>0</v>
          </cell>
          <cell r="AZ111">
            <v>-3773246683.1195102</v>
          </cell>
          <cell r="BA111" t="str">
            <v>Precio</v>
          </cell>
          <cell r="BB111" t="str">
            <v>COP UVR CEC</v>
          </cell>
          <cell r="BC111">
            <v>-2.07E-2</v>
          </cell>
          <cell r="BD111">
            <v>100</v>
          </cell>
          <cell r="BE111">
            <v>0</v>
          </cell>
          <cell r="BF111">
            <v>0</v>
          </cell>
          <cell r="BG111">
            <v>0</v>
          </cell>
          <cell r="BH111">
            <v>1129</v>
          </cell>
          <cell r="BI111">
            <v>2.8968000000000003</v>
          </cell>
          <cell r="BJ111">
            <v>2.8123</v>
          </cell>
          <cell r="BK111" t="str">
            <v xml:space="preserve">CASALINA  </v>
          </cell>
          <cell r="BL111" t="str">
            <v>CARLOS SALINA</v>
          </cell>
          <cell r="BM111">
            <v>42443</v>
          </cell>
          <cell r="BO111" t="str">
            <v xml:space="preserve">                              </v>
          </cell>
          <cell r="BP111" t="str">
            <v>33</v>
          </cell>
          <cell r="BQ111" t="str">
            <v xml:space="preserve">          </v>
          </cell>
          <cell r="BR111">
            <v>9</v>
          </cell>
          <cell r="BS111" t="str">
            <v xml:space="preserve">LIN NL/365 RD6 </v>
          </cell>
          <cell r="BT111">
            <v>1</v>
          </cell>
          <cell r="BU111" t="str">
            <v xml:space="preserve">MTM </v>
          </cell>
          <cell r="BV111" t="str">
            <v>1304011407</v>
          </cell>
          <cell r="BW111" t="str">
            <v xml:space="preserve"> </v>
          </cell>
          <cell r="BX111">
            <v>476100</v>
          </cell>
          <cell r="BY111">
            <v>46762591.102789</v>
          </cell>
          <cell r="BZ111">
            <v>-341888.02733999997</v>
          </cell>
          <cell r="CA111" t="str">
            <v xml:space="preserve">LIN NL/365 RD6 </v>
          </cell>
          <cell r="CB111" t="str">
            <v xml:space="preserve">TES UVR                                                     </v>
          </cell>
          <cell r="CC111" t="str">
            <v>CO</v>
          </cell>
          <cell r="CD111" t="str">
            <v>Gravados ML</v>
          </cell>
          <cell r="CE111">
            <v>15000000</v>
          </cell>
          <cell r="CF111">
            <v>15700350</v>
          </cell>
          <cell r="CG111">
            <v>3659985509.2247596</v>
          </cell>
          <cell r="CH111">
            <v>15691950</v>
          </cell>
          <cell r="CI111">
            <v>3659643621.1974196</v>
          </cell>
          <cell r="CJ111">
            <v>3787082370.1049595</v>
          </cell>
          <cell r="CK111">
            <v>3788938633.1195097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 t="str">
            <v>7130401407</v>
          </cell>
          <cell r="CV111">
            <v>211151299.13867</v>
          </cell>
          <cell r="CW111">
            <v>-341888.52782999998</v>
          </cell>
          <cell r="CX111">
            <v>211151299.13867</v>
          </cell>
          <cell r="CY111">
            <v>211493187.6665</v>
          </cell>
          <cell r="CZ111">
            <v>-341888.02733999997</v>
          </cell>
          <cell r="DA111">
            <v>233.2178997</v>
          </cell>
          <cell r="DB111">
            <v>233.11489929999999</v>
          </cell>
          <cell r="DC111">
            <v>1</v>
          </cell>
          <cell r="DD111">
            <v>4190195</v>
          </cell>
          <cell r="DE111">
            <v>1.7804549999999999</v>
          </cell>
          <cell r="DF111">
            <v>3.0044</v>
          </cell>
          <cell r="DH111" t="str">
            <v xml:space="preserve">AV </v>
          </cell>
          <cell r="DI111">
            <v>104.613</v>
          </cell>
          <cell r="DJ111">
            <v>0</v>
          </cell>
          <cell r="DK111">
            <v>3659643621.1999998</v>
          </cell>
          <cell r="DL111" t="str">
            <v>UVR</v>
          </cell>
        </row>
        <row r="112">
          <cell r="A112">
            <v>4190649</v>
          </cell>
          <cell r="B112" t="str">
            <v xml:space="preserve">NEGOCIABLES    </v>
          </cell>
          <cell r="C112" t="str">
            <v>B</v>
          </cell>
          <cell r="D112" t="str">
            <v xml:space="preserve">FI SPOT              </v>
          </cell>
          <cell r="E112" t="str">
            <v>RTFIDBEN11</v>
          </cell>
          <cell r="F112" t="str">
            <v>BDD_RF-NEG_FBRT</v>
          </cell>
          <cell r="G112">
            <v>0</v>
          </cell>
          <cell r="H112">
            <v>5231783</v>
          </cell>
          <cell r="I112">
            <v>4978607</v>
          </cell>
          <cell r="J112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112" t="str">
            <v xml:space="preserve">899999090                             </v>
          </cell>
          <cell r="L112" t="str">
            <v xml:space="preserve">TES UVR  4.75%  23/2/23            </v>
          </cell>
          <cell r="M112" t="str">
            <v xml:space="preserve">TUVT17230223   </v>
          </cell>
          <cell r="N112" t="str">
            <v xml:space="preserve">COL17CT02088   </v>
          </cell>
          <cell r="O112" t="str">
            <v>CREDICORP CAPITAL COLOMBIA SA</v>
          </cell>
          <cell r="P112" t="str">
            <v>860068182</v>
          </cell>
          <cell r="Q112" t="str">
            <v xml:space="preserve">NACION  </v>
          </cell>
          <cell r="R112" t="str">
            <v xml:space="preserve">                    </v>
          </cell>
          <cell r="S112">
            <v>38771</v>
          </cell>
          <cell r="T112">
            <v>44980</v>
          </cell>
          <cell r="U112">
            <v>15000000</v>
          </cell>
          <cell r="V112">
            <v>15000000</v>
          </cell>
          <cell r="W112" t="str">
            <v>4.75</v>
          </cell>
          <cell r="Y112" t="str">
            <v xml:space="preserve">UVR TF nominal, Base 365, Cup?V      </v>
          </cell>
          <cell r="Z112" t="str">
            <v>I</v>
          </cell>
          <cell r="AA112" t="str">
            <v>A?o Vencido</v>
          </cell>
          <cell r="AB112" t="str">
            <v>COP</v>
          </cell>
          <cell r="AC112" t="str">
            <v>UVR</v>
          </cell>
          <cell r="AD112" t="str">
            <v>DCV</v>
          </cell>
          <cell r="AE112">
            <v>42062</v>
          </cell>
          <cell r="AF112">
            <v>42062</v>
          </cell>
          <cell r="AG112">
            <v>16726515.0463895</v>
          </cell>
          <cell r="AH112">
            <v>216.34029939999999</v>
          </cell>
          <cell r="AI112">
            <v>3618619273.0545001</v>
          </cell>
          <cell r="AJ112">
            <v>111.51010000000001</v>
          </cell>
          <cell r="AK112">
            <v>3.108174</v>
          </cell>
          <cell r="AL112">
            <v>3.1082000000000001</v>
          </cell>
          <cell r="AM112">
            <v>15890550</v>
          </cell>
          <cell r="AN112">
            <v>3704323963.07162</v>
          </cell>
          <cell r="AO112">
            <v>3.8003</v>
          </cell>
          <cell r="AP112">
            <v>3859000017.2722402</v>
          </cell>
          <cell r="AQ112">
            <v>15793650</v>
          </cell>
          <cell r="AR112">
            <v>3683361881.59691</v>
          </cell>
          <cell r="AS112">
            <v>3.9064000000000001</v>
          </cell>
          <cell r="AT112">
            <v>3861028757.8188801</v>
          </cell>
          <cell r="AU112">
            <v>3.1071747891000001</v>
          </cell>
          <cell r="AV112">
            <v>3.1071747891000001</v>
          </cell>
          <cell r="AW112">
            <v>2028740.5466399193</v>
          </cell>
          <cell r="AX112">
            <v>24555.745874197703</v>
          </cell>
          <cell r="AY112">
            <v>0</v>
          </cell>
          <cell r="AZ112">
            <v>-3845235107.8188801</v>
          </cell>
          <cell r="BA112" t="str">
            <v>Precio</v>
          </cell>
          <cell r="BB112" t="str">
            <v>COP UVR CEC</v>
          </cell>
          <cell r="BC112">
            <v>2.75E-2</v>
          </cell>
          <cell r="BD112">
            <v>100</v>
          </cell>
          <cell r="BE112">
            <v>0</v>
          </cell>
          <cell r="BF112">
            <v>0</v>
          </cell>
          <cell r="BG112">
            <v>0</v>
          </cell>
          <cell r="BH112">
            <v>2537</v>
          </cell>
          <cell r="BI112">
            <v>6.0895000000000001</v>
          </cell>
          <cell r="BJ112">
            <v>5.8606000000000007</v>
          </cell>
          <cell r="BK112" t="str">
            <v xml:space="preserve">CASALINA  </v>
          </cell>
          <cell r="BL112" t="str">
            <v>CARLOS SALINA</v>
          </cell>
          <cell r="BM112">
            <v>42443</v>
          </cell>
          <cell r="BO112" t="str">
            <v xml:space="preserve">                              </v>
          </cell>
          <cell r="BP112" t="str">
            <v>33</v>
          </cell>
          <cell r="BQ112" t="str">
            <v xml:space="preserve">          </v>
          </cell>
          <cell r="BR112">
            <v>22</v>
          </cell>
          <cell r="BS112" t="str">
            <v xml:space="preserve">LIN NL/365 RD6 </v>
          </cell>
          <cell r="BT112">
            <v>1</v>
          </cell>
          <cell r="BU112" t="str">
            <v xml:space="preserve">MTM </v>
          </cell>
          <cell r="BV112" t="str">
            <v>1304011407</v>
          </cell>
          <cell r="BW112" t="str">
            <v xml:space="preserve"> </v>
          </cell>
          <cell r="BX112">
            <v>37095</v>
          </cell>
          <cell r="BY112">
            <v>57508295.459018998</v>
          </cell>
          <cell r="BZ112">
            <v>-20962081.474709999</v>
          </cell>
          <cell r="CA112" t="str">
            <v xml:space="preserve">LIN NL/365 RD6 </v>
          </cell>
          <cell r="CB112" t="str">
            <v xml:space="preserve">TES UVR                                                     </v>
          </cell>
          <cell r="CC112" t="str">
            <v>CO</v>
          </cell>
          <cell r="CD112" t="str">
            <v>Gravados ML</v>
          </cell>
          <cell r="CE112">
            <v>15000000</v>
          </cell>
          <cell r="CF112">
            <v>15890550</v>
          </cell>
          <cell r="CG112">
            <v>3704323963.07162</v>
          </cell>
          <cell r="CH112">
            <v>15793650</v>
          </cell>
          <cell r="CI112">
            <v>3683361881.59691</v>
          </cell>
          <cell r="CJ112">
            <v>3859000017.2722402</v>
          </cell>
          <cell r="CK112">
            <v>3861028757.8188801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 t="str">
            <v>7130401407</v>
          </cell>
          <cell r="CV112">
            <v>229447955.57515001</v>
          </cell>
          <cell r="CW112">
            <v>-20962081.97865</v>
          </cell>
          <cell r="CX112">
            <v>229447955.57515001</v>
          </cell>
          <cell r="CY112">
            <v>250410037.55379999</v>
          </cell>
          <cell r="CZ112">
            <v>-20962081.474709999</v>
          </cell>
          <cell r="DA112">
            <v>233.2178997</v>
          </cell>
          <cell r="DB112">
            <v>233.11489929999999</v>
          </cell>
          <cell r="DC112">
            <v>1</v>
          </cell>
          <cell r="DD112">
            <v>4190649</v>
          </cell>
          <cell r="DE112">
            <v>3.108174</v>
          </cell>
          <cell r="DF112">
            <v>3.9064000000000001</v>
          </cell>
          <cell r="DH112" t="str">
            <v xml:space="preserve">AV </v>
          </cell>
          <cell r="DI112">
            <v>105.291</v>
          </cell>
          <cell r="DJ112">
            <v>0</v>
          </cell>
          <cell r="DK112">
            <v>3683361881.5999999</v>
          </cell>
          <cell r="DL112" t="str">
            <v>UVR</v>
          </cell>
        </row>
        <row r="113">
          <cell r="A113">
            <v>4190752</v>
          </cell>
          <cell r="B113" t="str">
            <v xml:space="preserve">NEGOCIABLES    </v>
          </cell>
          <cell r="C113" t="str">
            <v>B</v>
          </cell>
          <cell r="D113" t="str">
            <v xml:space="preserve">FI SPOT              </v>
          </cell>
          <cell r="E113" t="str">
            <v>RTFIDBEN11</v>
          </cell>
          <cell r="F113" t="str">
            <v>BDD_RF-NEG_FBRT</v>
          </cell>
          <cell r="G113">
            <v>0</v>
          </cell>
          <cell r="H113">
            <v>4260709</v>
          </cell>
          <cell r="I113">
            <v>4978710</v>
          </cell>
          <cell r="J113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113" t="str">
            <v xml:space="preserve">899999090                             </v>
          </cell>
          <cell r="L113" t="str">
            <v xml:space="preserve">TES UVR 3% 25/3/2033               </v>
          </cell>
          <cell r="M113" t="str">
            <v xml:space="preserve">TUVT20250333   </v>
          </cell>
          <cell r="N113" t="str">
            <v xml:space="preserve">COL17CT02963   </v>
          </cell>
          <cell r="O113" t="str">
            <v>CITIBANK COLOMBIA S A CITIBANK</v>
          </cell>
          <cell r="P113" t="str">
            <v>860051135</v>
          </cell>
          <cell r="Q113" t="str">
            <v xml:space="preserve">NACION  </v>
          </cell>
          <cell r="R113" t="str">
            <v xml:space="preserve">                    </v>
          </cell>
          <cell r="S113">
            <v>41358</v>
          </cell>
          <cell r="T113">
            <v>48663</v>
          </cell>
          <cell r="U113">
            <v>5000000</v>
          </cell>
          <cell r="V113">
            <v>5000000</v>
          </cell>
          <cell r="W113" t="str">
            <v>3</v>
          </cell>
          <cell r="Y113" t="str">
            <v xml:space="preserve">UVR TF nominal, Base 365, Cup?V      </v>
          </cell>
          <cell r="Z113" t="str">
            <v>I</v>
          </cell>
          <cell r="AA113" t="str">
            <v>A?o Vencido</v>
          </cell>
          <cell r="AB113" t="str">
            <v>COP</v>
          </cell>
          <cell r="AC113" t="str">
            <v>UVR</v>
          </cell>
          <cell r="AD113" t="str">
            <v>DCV</v>
          </cell>
          <cell r="AE113">
            <v>42062</v>
          </cell>
          <cell r="AF113">
            <v>42062</v>
          </cell>
          <cell r="AG113">
            <v>4550715.0111209899</v>
          </cell>
          <cell r="AH113">
            <v>216.34029939999999</v>
          </cell>
          <cell r="AI113">
            <v>984503047.98999</v>
          </cell>
          <cell r="AJ113">
            <v>91.014299969999996</v>
          </cell>
          <cell r="AK113">
            <v>3.9211329999999998</v>
          </cell>
          <cell r="AL113">
            <v>3.9211</v>
          </cell>
          <cell r="AM113">
            <v>4439750</v>
          </cell>
          <cell r="AN113">
            <v>1034971874.1671801</v>
          </cell>
          <cell r="AO113">
            <v>4.1734</v>
          </cell>
          <cell r="AP113">
            <v>1067745676.9014601</v>
          </cell>
          <cell r="AQ113">
            <v>4414800</v>
          </cell>
          <cell r="AR113">
            <v>1029610383.59556</v>
          </cell>
          <cell r="AS113">
            <v>4.2202000000000002</v>
          </cell>
          <cell r="AT113">
            <v>1068330029.14687</v>
          </cell>
          <cell r="AU113">
            <v>3.9213278867999999</v>
          </cell>
          <cell r="AV113">
            <v>3.9213278867999999</v>
          </cell>
          <cell r="AW113">
            <v>584352.24540996552</v>
          </cell>
          <cell r="AX113">
            <v>20592.207669299001</v>
          </cell>
          <cell r="AY113">
            <v>0</v>
          </cell>
          <cell r="AZ113">
            <v>-1063915229.14687</v>
          </cell>
          <cell r="BA113" t="str">
            <v>Precio</v>
          </cell>
          <cell r="BB113" t="str">
            <v>COP UVR CEC</v>
          </cell>
          <cell r="BC113">
            <v>1.5700000000000002E-2</v>
          </cell>
          <cell r="BD113">
            <v>100</v>
          </cell>
          <cell r="BE113">
            <v>0</v>
          </cell>
          <cell r="BF113">
            <v>0</v>
          </cell>
          <cell r="BG113">
            <v>0</v>
          </cell>
          <cell r="BH113">
            <v>6220</v>
          </cell>
          <cell r="BI113">
            <v>12.807</v>
          </cell>
          <cell r="BJ113">
            <v>12.288400000000001</v>
          </cell>
          <cell r="BK113" t="str">
            <v xml:space="preserve">CASALINA  </v>
          </cell>
          <cell r="BL113" t="str">
            <v>CARLOS SALINA</v>
          </cell>
          <cell r="BM113">
            <v>42443</v>
          </cell>
          <cell r="BO113" t="str">
            <v xml:space="preserve">                              </v>
          </cell>
          <cell r="BP113" t="str">
            <v>33</v>
          </cell>
          <cell r="BQ113" t="str">
            <v xml:space="preserve">          </v>
          </cell>
          <cell r="BR113">
            <v>9</v>
          </cell>
          <cell r="BS113" t="str">
            <v xml:space="preserve">LIN NL/365 RD6 </v>
          </cell>
          <cell r="BT113">
            <v>1</v>
          </cell>
          <cell r="BU113" t="str">
            <v xml:space="preserve">MTM </v>
          </cell>
          <cell r="BV113" t="str">
            <v>1304011407</v>
          </cell>
          <cell r="BW113" t="str">
            <v xml:space="preserve"> </v>
          </cell>
          <cell r="BX113">
            <v>145480</v>
          </cell>
          <cell r="BY113">
            <v>33374425.907972001</v>
          </cell>
          <cell r="BZ113">
            <v>-5361490.5716150003</v>
          </cell>
          <cell r="CA113" t="str">
            <v xml:space="preserve">LIN NL/365 RD6 </v>
          </cell>
          <cell r="CB113" t="str">
            <v xml:space="preserve">TES UVR                                                     </v>
          </cell>
          <cell r="CC113" t="str">
            <v>CO</v>
          </cell>
          <cell r="CD113" t="str">
            <v>Gravados ML</v>
          </cell>
          <cell r="CE113">
            <v>5000000</v>
          </cell>
          <cell r="CF113">
            <v>4439750</v>
          </cell>
          <cell r="CG113">
            <v>1034971874.1671801</v>
          </cell>
          <cell r="CH113">
            <v>4414800</v>
          </cell>
          <cell r="CI113">
            <v>1029610383.59556</v>
          </cell>
          <cell r="CJ113">
            <v>1067745676.9014602</v>
          </cell>
          <cell r="CK113">
            <v>1068330029.14687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 t="str">
            <v>7130401407</v>
          </cell>
          <cell r="CV113">
            <v>77797255.474960998</v>
          </cell>
          <cell r="CW113">
            <v>-5361490.7124699997</v>
          </cell>
          <cell r="CX113">
            <v>77797255.474960998</v>
          </cell>
          <cell r="CY113">
            <v>83158746.187430993</v>
          </cell>
          <cell r="CZ113">
            <v>-5361490.5716150003</v>
          </cell>
          <cell r="DA113">
            <v>233.2178997</v>
          </cell>
          <cell r="DB113">
            <v>233.11489929999999</v>
          </cell>
          <cell r="DC113">
            <v>1</v>
          </cell>
          <cell r="DD113">
            <v>4190752</v>
          </cell>
          <cell r="DE113">
            <v>3.9211329999999998</v>
          </cell>
          <cell r="DF113">
            <v>4.2202000000000002</v>
          </cell>
          <cell r="DH113" t="str">
            <v xml:space="preserve">AV </v>
          </cell>
          <cell r="DI113">
            <v>88.295999999999992</v>
          </cell>
          <cell r="DJ113">
            <v>0</v>
          </cell>
          <cell r="DK113">
            <v>1029610383.6</v>
          </cell>
          <cell r="DL113" t="str">
            <v>UVR</v>
          </cell>
        </row>
        <row r="114">
          <cell r="A114">
            <v>4190762</v>
          </cell>
          <cell r="B114" t="str">
            <v xml:space="preserve">NEGOCIABLES    </v>
          </cell>
          <cell r="C114" t="str">
            <v>B</v>
          </cell>
          <cell r="D114" t="str">
            <v xml:space="preserve">FI SPOT              </v>
          </cell>
          <cell r="E114" t="str">
            <v>RTFIDBEN11</v>
          </cell>
          <cell r="F114" t="str">
            <v>BDD_RF-NEG_FBRT</v>
          </cell>
          <cell r="G114">
            <v>0</v>
          </cell>
          <cell r="H114">
            <v>5295450</v>
          </cell>
          <cell r="I114">
            <v>4978720</v>
          </cell>
          <cell r="J114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114" t="str">
            <v xml:space="preserve">899999090                             </v>
          </cell>
          <cell r="L114" t="str">
            <v xml:space="preserve">TES UVR 3.50% 10/3/21              </v>
          </cell>
          <cell r="M114" t="str">
            <v xml:space="preserve">TUVT10100321   </v>
          </cell>
          <cell r="N114" t="str">
            <v xml:space="preserve">COL17CT02872   </v>
          </cell>
          <cell r="O114" t="str">
            <v>JPMORGAN CORPORACION FINANCIERA S A</v>
          </cell>
          <cell r="P114" t="str">
            <v>900114346</v>
          </cell>
          <cell r="Q114" t="str">
            <v xml:space="preserve">NACION  </v>
          </cell>
          <cell r="R114" t="str">
            <v xml:space="preserve">                    </v>
          </cell>
          <cell r="S114">
            <v>40612</v>
          </cell>
          <cell r="T114">
            <v>44265</v>
          </cell>
          <cell r="U114">
            <v>15000000</v>
          </cell>
          <cell r="V114">
            <v>15000000</v>
          </cell>
          <cell r="W114" t="str">
            <v>3.5</v>
          </cell>
          <cell r="Y114" t="str">
            <v xml:space="preserve">UVR TF nominal, Base 365, Cup?V      </v>
          </cell>
          <cell r="Z114" t="str">
            <v>I</v>
          </cell>
          <cell r="AA114" t="str">
            <v>A?o Vencido</v>
          </cell>
          <cell r="AB114" t="str">
            <v>COP</v>
          </cell>
          <cell r="AC114" t="str">
            <v>UVR</v>
          </cell>
          <cell r="AD114" t="str">
            <v>DCV</v>
          </cell>
          <cell r="AE114">
            <v>42062</v>
          </cell>
          <cell r="AF114">
            <v>42062</v>
          </cell>
          <cell r="AG114">
            <v>16232025.045018001</v>
          </cell>
          <cell r="AH114">
            <v>216.34029939999999</v>
          </cell>
          <cell r="AI114">
            <v>3511641158.1075001</v>
          </cell>
          <cell r="AJ114">
            <v>108.21350000000001</v>
          </cell>
          <cell r="AK114">
            <v>2.6252619999999998</v>
          </cell>
          <cell r="AL114">
            <v>2.6253000000000002</v>
          </cell>
          <cell r="AM114">
            <v>14954100</v>
          </cell>
          <cell r="AN114">
            <v>3486023515.6221299</v>
          </cell>
          <cell r="AO114">
            <v>3.5743</v>
          </cell>
          <cell r="AP114">
            <v>3639215421.5866499</v>
          </cell>
          <cell r="AQ114">
            <v>14892150</v>
          </cell>
          <cell r="AR114">
            <v>3473115945.0173597</v>
          </cell>
          <cell r="AS114">
            <v>3.6687000000000003</v>
          </cell>
          <cell r="AT114">
            <v>3641081809.8755202</v>
          </cell>
          <cell r="AU114">
            <v>2.6245067208999999</v>
          </cell>
          <cell r="AV114">
            <v>2.6245067208999999</v>
          </cell>
          <cell r="AW114">
            <v>1866388.2888703346</v>
          </cell>
          <cell r="AX114">
            <v>23154.106297178503</v>
          </cell>
          <cell r="AY114">
            <v>0</v>
          </cell>
          <cell r="AZ114">
            <v>-3626189659.8755202</v>
          </cell>
          <cell r="BA114" t="str">
            <v>Precio</v>
          </cell>
          <cell r="BB114" t="str">
            <v>COP UVR CEC</v>
          </cell>
          <cell r="BC114">
            <v>4.7400000000000005E-2</v>
          </cell>
          <cell r="BD114">
            <v>100</v>
          </cell>
          <cell r="BE114">
            <v>0</v>
          </cell>
          <cell r="BF114">
            <v>0</v>
          </cell>
          <cell r="BG114">
            <v>0</v>
          </cell>
          <cell r="BH114">
            <v>1822</v>
          </cell>
          <cell r="BI114">
            <v>4.6607000000000003</v>
          </cell>
          <cell r="BJ114">
            <v>4.4957000000000003</v>
          </cell>
          <cell r="BK114" t="str">
            <v xml:space="preserve">CASALINA  </v>
          </cell>
          <cell r="BL114" t="str">
            <v>CARLOS SALINA</v>
          </cell>
          <cell r="BM114">
            <v>42443</v>
          </cell>
          <cell r="BO114" t="str">
            <v xml:space="preserve">                              </v>
          </cell>
          <cell r="BP114" t="str">
            <v>33</v>
          </cell>
          <cell r="BQ114" t="str">
            <v xml:space="preserve">          </v>
          </cell>
          <cell r="BR114">
            <v>16</v>
          </cell>
          <cell r="BS114" t="str">
            <v xml:space="preserve">LIN NL/365 RD6 </v>
          </cell>
          <cell r="BT114">
            <v>1</v>
          </cell>
          <cell r="BU114" t="str">
            <v xml:space="preserve">MTM </v>
          </cell>
          <cell r="BV114" t="str">
            <v>1304011407</v>
          </cell>
          <cell r="BW114" t="str">
            <v xml:space="preserve"> </v>
          </cell>
          <cell r="BX114">
            <v>5760</v>
          </cell>
          <cell r="BY114">
            <v>36439017.762224004</v>
          </cell>
          <cell r="BZ114">
            <v>-12907570.604775</v>
          </cell>
          <cell r="CA114" t="str">
            <v xml:space="preserve">LIN NL/365 RD6 </v>
          </cell>
          <cell r="CB114" t="str">
            <v xml:space="preserve">TES UVR                                                     </v>
          </cell>
          <cell r="CC114" t="str">
            <v>CO</v>
          </cell>
          <cell r="CD114" t="str">
            <v>Gravados ML</v>
          </cell>
          <cell r="CE114">
            <v>15000000</v>
          </cell>
          <cell r="CF114">
            <v>14954100</v>
          </cell>
          <cell r="CG114">
            <v>3486023515.6221299</v>
          </cell>
          <cell r="CH114">
            <v>14892150</v>
          </cell>
          <cell r="CI114">
            <v>3473115945.0173597</v>
          </cell>
          <cell r="CJ114">
            <v>3639215421.5866499</v>
          </cell>
          <cell r="CK114">
            <v>3641081809.8755202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 t="str">
            <v>7130401407</v>
          </cell>
          <cell r="CV114">
            <v>197561616.46926999</v>
          </cell>
          <cell r="CW114">
            <v>-12907571.079879999</v>
          </cell>
          <cell r="CX114">
            <v>197561616.46926999</v>
          </cell>
          <cell r="CY114">
            <v>210469187.54914999</v>
          </cell>
          <cell r="CZ114">
            <v>-12907570.604775</v>
          </cell>
          <cell r="DA114">
            <v>233.2178997</v>
          </cell>
          <cell r="DB114">
            <v>233.11489929999999</v>
          </cell>
          <cell r="DC114">
            <v>1</v>
          </cell>
          <cell r="DD114">
            <v>4190762</v>
          </cell>
          <cell r="DE114">
            <v>2.6252619999999998</v>
          </cell>
          <cell r="DF114">
            <v>3.6687000000000003</v>
          </cell>
          <cell r="DH114" t="str">
            <v xml:space="preserve">AV </v>
          </cell>
          <cell r="DI114">
            <v>99.280999999999992</v>
          </cell>
          <cell r="DJ114">
            <v>0</v>
          </cell>
          <cell r="DK114">
            <v>3473115945.02</v>
          </cell>
          <cell r="DL114" t="str">
            <v>UVR</v>
          </cell>
        </row>
        <row r="115">
          <cell r="A115">
            <v>4190788</v>
          </cell>
          <cell r="B115" t="str">
            <v xml:space="preserve">NEGOCIABLES    </v>
          </cell>
          <cell r="C115" t="str">
            <v>B</v>
          </cell>
          <cell r="D115" t="str">
            <v xml:space="preserve">FI SPOT              </v>
          </cell>
          <cell r="E115" t="str">
            <v>RTFIDBEN11</v>
          </cell>
          <cell r="F115" t="str">
            <v>BDD_RF-NEG_FBRT</v>
          </cell>
          <cell r="G115">
            <v>0</v>
          </cell>
          <cell r="H115">
            <v>4190895</v>
          </cell>
          <cell r="I115">
            <v>4978746</v>
          </cell>
          <cell r="J115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115" t="str">
            <v xml:space="preserve">899999090                             </v>
          </cell>
          <cell r="L115" t="str">
            <v xml:space="preserve">TES UVR  4.25%  17/5/17            </v>
          </cell>
          <cell r="M115" t="str">
            <v xml:space="preserve">TUVT08170517   </v>
          </cell>
          <cell r="N115" t="str">
            <v xml:space="preserve">COL17CT02104   </v>
          </cell>
          <cell r="O115" t="str">
            <v>BANCO DE BOGOTA SA</v>
          </cell>
          <cell r="P115" t="str">
            <v>860002964</v>
          </cell>
          <cell r="Q115" t="str">
            <v xml:space="preserve">NACION  </v>
          </cell>
          <cell r="R115" t="str">
            <v xml:space="preserve">                    </v>
          </cell>
          <cell r="S115">
            <v>39950</v>
          </cell>
          <cell r="T115">
            <v>42872</v>
          </cell>
          <cell r="U115">
            <v>10000000</v>
          </cell>
          <cell r="V115">
            <v>5000000</v>
          </cell>
          <cell r="W115" t="str">
            <v>4.25</v>
          </cell>
          <cell r="Y115" t="str">
            <v xml:space="preserve">UVR TF nominal, Base 365, Cup?V      </v>
          </cell>
          <cell r="Z115" t="str">
            <v>I</v>
          </cell>
          <cell r="AA115" t="str">
            <v>A?o Vencido</v>
          </cell>
          <cell r="AB115" t="str">
            <v>COP</v>
          </cell>
          <cell r="AC115" t="str">
            <v>UVR</v>
          </cell>
          <cell r="AD115" t="str">
            <v>DCV</v>
          </cell>
          <cell r="AE115">
            <v>42062</v>
          </cell>
          <cell r="AF115">
            <v>42062</v>
          </cell>
          <cell r="AG115">
            <v>11017310.0325555</v>
          </cell>
          <cell r="AH115">
            <v>216.34029939999999</v>
          </cell>
          <cell r="AI115">
            <v>2383488151.0256801</v>
          </cell>
          <cell r="AJ115">
            <v>110.17310002000001</v>
          </cell>
          <cell r="AK115">
            <v>1.105783</v>
          </cell>
          <cell r="AL115">
            <v>1.1058000000000001</v>
          </cell>
          <cell r="AM115">
            <v>5326700</v>
          </cell>
          <cell r="AN115">
            <v>1241733134.10131</v>
          </cell>
          <cell r="AO115">
            <v>1.619</v>
          </cell>
          <cell r="AP115">
            <v>1249023323.7351699</v>
          </cell>
          <cell r="AQ115">
            <v>5324900</v>
          </cell>
          <cell r="AR115">
            <v>1241861994.11253</v>
          </cell>
          <cell r="AS115">
            <v>1.6531</v>
          </cell>
          <cell r="AT115">
            <v>1249612574.55428</v>
          </cell>
          <cell r="AU115">
            <v>1.0977632876000001</v>
          </cell>
          <cell r="AV115">
            <v>1.0977632876000001</v>
          </cell>
          <cell r="AW115">
            <v>589250.81911015511</v>
          </cell>
          <cell r="AX115">
            <v>24837.2398790999</v>
          </cell>
          <cell r="AY115">
            <v>0</v>
          </cell>
          <cell r="AZ115">
            <v>-1244287674.55428</v>
          </cell>
          <cell r="BA115" t="str">
            <v>Precio</v>
          </cell>
          <cell r="BB115" t="str">
            <v>COP UVR CEC</v>
          </cell>
          <cell r="BC115">
            <v>2.3E-3</v>
          </cell>
          <cell r="BD115">
            <v>100</v>
          </cell>
          <cell r="BE115">
            <v>0</v>
          </cell>
          <cell r="BF115">
            <v>0</v>
          </cell>
          <cell r="BG115">
            <v>0</v>
          </cell>
          <cell r="BH115">
            <v>429</v>
          </cell>
          <cell r="BI115">
            <v>1.1356000000000002</v>
          </cell>
          <cell r="BJ115">
            <v>1.1171</v>
          </cell>
          <cell r="BK115" t="str">
            <v xml:space="preserve">CASALINA  </v>
          </cell>
          <cell r="BL115" t="str">
            <v>CARLOS SALINA</v>
          </cell>
          <cell r="BM115">
            <v>42443</v>
          </cell>
          <cell r="BO115" t="str">
            <v xml:space="preserve">                              </v>
          </cell>
          <cell r="BP115" t="str">
            <v>33</v>
          </cell>
          <cell r="BQ115" t="str">
            <v xml:space="preserve">          </v>
          </cell>
          <cell r="BR115">
            <v>17</v>
          </cell>
          <cell r="BS115" t="str">
            <v xml:space="preserve">LIN NL/365 RD6 </v>
          </cell>
          <cell r="BT115">
            <v>1</v>
          </cell>
          <cell r="BU115" t="str">
            <v xml:space="preserve">MTM </v>
          </cell>
          <cell r="BV115" t="str">
            <v>1304011407</v>
          </cell>
          <cell r="BW115" t="str">
            <v xml:space="preserve"> </v>
          </cell>
          <cell r="BX115">
            <v>175240</v>
          </cell>
          <cell r="BY115">
            <v>1221192617.5527699</v>
          </cell>
          <cell r="BZ115">
            <v>128860.01122</v>
          </cell>
          <cell r="CA115" t="str">
            <v xml:space="preserve">LIN NL/365 RD6 </v>
          </cell>
          <cell r="CB115" t="str">
            <v xml:space="preserve">TES UVR                                                     </v>
          </cell>
          <cell r="CC115" t="str">
            <v>CO</v>
          </cell>
          <cell r="CD115" t="str">
            <v>Gravados ML</v>
          </cell>
          <cell r="CE115">
            <v>5000000</v>
          </cell>
          <cell r="CF115">
            <v>5326700</v>
          </cell>
          <cell r="CG115">
            <v>1241733134.10131</v>
          </cell>
          <cell r="CH115">
            <v>5324900</v>
          </cell>
          <cell r="CI115">
            <v>1241861994.11253</v>
          </cell>
          <cell r="CJ115">
            <v>1249023323.7351699</v>
          </cell>
          <cell r="CK115">
            <v>1249612574.55428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 t="str">
            <v>7130401407</v>
          </cell>
          <cell r="CV115">
            <v>-1094663657.0706899</v>
          </cell>
          <cell r="CW115">
            <v>128859.84138</v>
          </cell>
          <cell r="CX115">
            <v>-1094663657.0706899</v>
          </cell>
          <cell r="CY115">
            <v>-1094792516.91207</v>
          </cell>
          <cell r="CZ115">
            <v>128860.01122</v>
          </cell>
          <cell r="DA115">
            <v>233.2178997</v>
          </cell>
          <cell r="DB115">
            <v>233.11489929999999</v>
          </cell>
          <cell r="DC115">
            <v>1</v>
          </cell>
          <cell r="DD115">
            <v>4190788</v>
          </cell>
          <cell r="DE115">
            <v>1.105783</v>
          </cell>
          <cell r="DF115">
            <v>1.6531</v>
          </cell>
          <cell r="DH115" t="str">
            <v xml:space="preserve">AV </v>
          </cell>
          <cell r="DI115">
            <v>106.498</v>
          </cell>
          <cell r="DJ115">
            <v>0</v>
          </cell>
          <cell r="DK115">
            <v>1241861994.1099999</v>
          </cell>
          <cell r="DL115" t="str">
            <v>UVR</v>
          </cell>
        </row>
        <row r="116">
          <cell r="A116">
            <v>4190942</v>
          </cell>
          <cell r="B116" t="str">
            <v xml:space="preserve">NEGOCIABLES    </v>
          </cell>
          <cell r="C116" t="str">
            <v>B</v>
          </cell>
          <cell r="D116" t="str">
            <v xml:space="preserve">FI SPOT              </v>
          </cell>
          <cell r="E116" t="str">
            <v>RTFIDBEN11</v>
          </cell>
          <cell r="F116" t="str">
            <v>BDD_RF-NEG_FBRT</v>
          </cell>
          <cell r="G116">
            <v>0</v>
          </cell>
          <cell r="H116">
            <v>4191167</v>
          </cell>
          <cell r="I116">
            <v>4978900</v>
          </cell>
          <cell r="J116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116" t="str">
            <v xml:space="preserve">899999090                             </v>
          </cell>
          <cell r="L116" t="str">
            <v xml:space="preserve">TES UVR 3.5% 17/4/2019             </v>
          </cell>
          <cell r="M116" t="str">
            <v xml:space="preserve">TUVT06170419   </v>
          </cell>
          <cell r="N116" t="str">
            <v xml:space="preserve">COL17CT03003   </v>
          </cell>
          <cell r="O116" t="str">
            <v>BBVA COLOMBIA S A BANCO BILBAO VIZCAYA ARGENTARIA COLOMBIA</v>
          </cell>
          <cell r="P116" t="str">
            <v>860003020</v>
          </cell>
          <cell r="Q116" t="str">
            <v xml:space="preserve">NACION  </v>
          </cell>
          <cell r="R116" t="str">
            <v xml:space="preserve">                    </v>
          </cell>
          <cell r="S116">
            <v>41381</v>
          </cell>
          <cell r="T116">
            <v>43572</v>
          </cell>
          <cell r="U116">
            <v>30000000</v>
          </cell>
          <cell r="V116">
            <v>25000000</v>
          </cell>
          <cell r="W116" t="str">
            <v>3.5</v>
          </cell>
          <cell r="Y116" t="str">
            <v xml:space="preserve">UVR TF nominal, Base 365, Cup?V      </v>
          </cell>
          <cell r="Z116" t="str">
            <v>I</v>
          </cell>
          <cell r="AA116" t="str">
            <v>A?o Vencido</v>
          </cell>
          <cell r="AB116" t="str">
            <v>COP</v>
          </cell>
          <cell r="AC116" t="str">
            <v>UVR</v>
          </cell>
          <cell r="AD116" t="str">
            <v>DCV</v>
          </cell>
          <cell r="AE116">
            <v>42062</v>
          </cell>
          <cell r="AF116">
            <v>42062</v>
          </cell>
          <cell r="AG116">
            <v>32935530.091343701</v>
          </cell>
          <cell r="AH116">
            <v>216.34029939999999</v>
          </cell>
          <cell r="AI116">
            <v>7125282440.8590002</v>
          </cell>
          <cell r="AJ116">
            <v>109.7851</v>
          </cell>
          <cell r="AK116">
            <v>1.7894289999999999</v>
          </cell>
          <cell r="AL116">
            <v>1.7894000000000001</v>
          </cell>
          <cell r="AM116">
            <v>26167250</v>
          </cell>
          <cell r="AN116">
            <v>6099975848.7079296</v>
          </cell>
          <cell r="AO116">
            <v>2.9824999999999999</v>
          </cell>
          <cell r="AP116">
            <v>6310185677.9779797</v>
          </cell>
          <cell r="AQ116">
            <v>26153250</v>
          </cell>
          <cell r="AR116">
            <v>6099406035.32903</v>
          </cell>
          <cell r="AS116">
            <v>3.0044</v>
          </cell>
          <cell r="AT116">
            <v>6313280183.4591103</v>
          </cell>
          <cell r="AU116">
            <v>1.7872035844</v>
          </cell>
          <cell r="AV116">
            <v>1.7872035845000001</v>
          </cell>
          <cell r="AW116">
            <v>3094505.4811306</v>
          </cell>
          <cell r="AX116">
            <v>24397.624138221097</v>
          </cell>
          <cell r="AY116">
            <v>0</v>
          </cell>
          <cell r="AZ116">
            <v>-6287126933.4591103</v>
          </cell>
          <cell r="BA116" t="str">
            <v>Precio</v>
          </cell>
          <cell r="BB116" t="str">
            <v>COP UVR CEC</v>
          </cell>
          <cell r="BC116">
            <v>-2.07E-2</v>
          </cell>
          <cell r="BD116">
            <v>100</v>
          </cell>
          <cell r="BE116">
            <v>0</v>
          </cell>
          <cell r="BF116">
            <v>0</v>
          </cell>
          <cell r="BG116">
            <v>0</v>
          </cell>
          <cell r="BH116">
            <v>1129</v>
          </cell>
          <cell r="BI116">
            <v>2.8968000000000003</v>
          </cell>
          <cell r="BJ116">
            <v>2.8123</v>
          </cell>
          <cell r="BK116" t="str">
            <v xml:space="preserve">CASALINA  </v>
          </cell>
          <cell r="BL116" t="str">
            <v>CARLOS SALINA</v>
          </cell>
          <cell r="BM116">
            <v>42443</v>
          </cell>
          <cell r="BO116" t="str">
            <v xml:space="preserve">                              </v>
          </cell>
          <cell r="BP116" t="str">
            <v>33</v>
          </cell>
          <cell r="BQ116" t="str">
            <v xml:space="preserve">          </v>
          </cell>
          <cell r="BR116">
            <v>9</v>
          </cell>
          <cell r="BS116" t="str">
            <v xml:space="preserve">LIN NL/365 RD6 </v>
          </cell>
          <cell r="BT116">
            <v>1</v>
          </cell>
          <cell r="BU116" t="str">
            <v xml:space="preserve">MTM </v>
          </cell>
          <cell r="BV116" t="str">
            <v>1304011407</v>
          </cell>
          <cell r="BW116" t="str">
            <v xml:space="preserve"> </v>
          </cell>
          <cell r="BX116">
            <v>793500</v>
          </cell>
          <cell r="BY116">
            <v>1219033687.19488</v>
          </cell>
          <cell r="BZ116">
            <v>-569813.37890000001</v>
          </cell>
          <cell r="CA116" t="str">
            <v xml:space="preserve">LIN NL/365 RD6 </v>
          </cell>
          <cell r="CB116" t="str">
            <v xml:space="preserve">TES UVR                                                     </v>
          </cell>
          <cell r="CC116" t="str">
            <v>CO</v>
          </cell>
          <cell r="CD116" t="str">
            <v>Gravados ML</v>
          </cell>
          <cell r="CE116">
            <v>25000000</v>
          </cell>
          <cell r="CF116">
            <v>26167250</v>
          </cell>
          <cell r="CG116">
            <v>6099975848.7079296</v>
          </cell>
          <cell r="CH116">
            <v>26153250</v>
          </cell>
          <cell r="CI116">
            <v>6099406035.3290291</v>
          </cell>
          <cell r="CJ116">
            <v>6310185677.9779797</v>
          </cell>
          <cell r="CK116">
            <v>6313280183.4591103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 t="str">
            <v>7130401407</v>
          </cell>
          <cell r="CV116">
            <v>-833627093.80370998</v>
          </cell>
          <cell r="CW116">
            <v>-569814.21303999994</v>
          </cell>
          <cell r="CX116">
            <v>-833627093.80370998</v>
          </cell>
          <cell r="CY116">
            <v>-833057279.59066999</v>
          </cell>
          <cell r="CZ116">
            <v>-569813.37890000001</v>
          </cell>
          <cell r="DA116">
            <v>233.2178997</v>
          </cell>
          <cell r="DB116">
            <v>233.11489929999999</v>
          </cell>
          <cell r="DC116">
            <v>1</v>
          </cell>
          <cell r="DD116">
            <v>4190942</v>
          </cell>
          <cell r="DE116">
            <v>1.7894289999999999</v>
          </cell>
          <cell r="DF116">
            <v>3.0044</v>
          </cell>
          <cell r="DH116" t="str">
            <v xml:space="preserve">AV </v>
          </cell>
          <cell r="DI116">
            <v>104.613</v>
          </cell>
          <cell r="DJ116">
            <v>0</v>
          </cell>
          <cell r="DK116">
            <v>6099406035.3299999</v>
          </cell>
          <cell r="DL116" t="str">
            <v>UVR</v>
          </cell>
        </row>
        <row r="117">
          <cell r="A117">
            <v>4193866</v>
          </cell>
          <cell r="B117" t="str">
            <v xml:space="preserve">NEGOCIABLES    </v>
          </cell>
          <cell r="C117" t="str">
            <v>B</v>
          </cell>
          <cell r="D117" t="str">
            <v xml:space="preserve">FI SPOT              </v>
          </cell>
          <cell r="E117" t="str">
            <v>RTFIDBEN11</v>
          </cell>
          <cell r="F117" t="str">
            <v>BDI_RF-NEG_FBRT</v>
          </cell>
          <cell r="G117">
            <v>0</v>
          </cell>
          <cell r="H117">
            <v>4887870</v>
          </cell>
          <cell r="I117">
            <v>4981815</v>
          </cell>
          <cell r="J117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117" t="str">
            <v xml:space="preserve">899999090                             </v>
          </cell>
          <cell r="L117" t="str">
            <v xml:space="preserve">TES COP  11.25%  24/10/18          </v>
          </cell>
          <cell r="M117" t="str">
            <v xml:space="preserve">TFIT11241018   </v>
          </cell>
          <cell r="N117" t="str">
            <v xml:space="preserve">COL17CT02351   </v>
          </cell>
          <cell r="O117" t="str">
            <v>BANCO AV VILLAS</v>
          </cell>
          <cell r="P117" t="str">
            <v>860035827</v>
          </cell>
          <cell r="Q117" t="str">
            <v xml:space="preserve">NACION  </v>
          </cell>
          <cell r="R117" t="str">
            <v xml:space="preserve">                    </v>
          </cell>
          <cell r="S117">
            <v>39379</v>
          </cell>
          <cell r="T117">
            <v>43397</v>
          </cell>
          <cell r="U117">
            <v>10000000000</v>
          </cell>
          <cell r="V117">
            <v>10000000000</v>
          </cell>
          <cell r="W117" t="str">
            <v>11.25</v>
          </cell>
          <cell r="Y117" t="str">
            <v xml:space="preserve">COP TF nominal, Base 365, Cupon AV      </v>
          </cell>
          <cell r="Z117" t="str">
            <v>I</v>
          </cell>
          <cell r="AA117" t="str">
            <v>A?o Vencido</v>
          </cell>
          <cell r="AB117" t="str">
            <v>COP</v>
          </cell>
          <cell r="AC117" t="str">
            <v>COP</v>
          </cell>
          <cell r="AD117" t="str">
            <v>DCV</v>
          </cell>
          <cell r="AE117">
            <v>42065</v>
          </cell>
          <cell r="AF117">
            <v>42065</v>
          </cell>
          <cell r="AG117">
            <v>12372400000</v>
          </cell>
          <cell r="AH117">
            <v>1</v>
          </cell>
          <cell r="AI117">
            <v>12372400000</v>
          </cell>
          <cell r="AJ117">
            <v>123.724</v>
          </cell>
          <cell r="AK117">
            <v>5.1521099999999995</v>
          </cell>
          <cell r="AL117">
            <v>5.1520999999999999</v>
          </cell>
          <cell r="AM117">
            <v>11335300000</v>
          </cell>
          <cell r="AN117">
            <v>11335300000</v>
          </cell>
          <cell r="AO117">
            <v>7.2912000000000008</v>
          </cell>
          <cell r="AP117">
            <v>11884725083.98</v>
          </cell>
          <cell r="AQ117">
            <v>11321200000</v>
          </cell>
          <cell r="AR117">
            <v>11321200000</v>
          </cell>
          <cell r="AS117">
            <v>7.3573000000000004</v>
          </cell>
          <cell r="AT117">
            <v>11886358574.83</v>
          </cell>
          <cell r="AU117">
            <v>5.1443327767999998</v>
          </cell>
          <cell r="AV117">
            <v>5.1443327767999998</v>
          </cell>
          <cell r="AW117">
            <v>1633490.8500003815</v>
          </cell>
          <cell r="AX117">
            <v>113.212</v>
          </cell>
          <cell r="AY117">
            <v>0</v>
          </cell>
          <cell r="AZ117">
            <v>-565158574.83000004</v>
          </cell>
          <cell r="BA117" t="str">
            <v>Precio</v>
          </cell>
          <cell r="BB117" t="str">
            <v>COP CEC</v>
          </cell>
          <cell r="BC117">
            <v>0.1492</v>
          </cell>
          <cell r="BD117">
            <v>100</v>
          </cell>
          <cell r="BE117">
            <v>0</v>
          </cell>
          <cell r="BF117">
            <v>0</v>
          </cell>
          <cell r="BG117">
            <v>0</v>
          </cell>
          <cell r="BH117">
            <v>954</v>
          </cell>
          <cell r="BI117">
            <v>2.3348</v>
          </cell>
          <cell r="BJ117">
            <v>2.1748000000000003</v>
          </cell>
          <cell r="BK117" t="str">
            <v xml:space="preserve">CASALINA  </v>
          </cell>
          <cell r="BL117" t="str">
            <v>CARLOS SALINA</v>
          </cell>
          <cell r="BM117">
            <v>42443</v>
          </cell>
          <cell r="BO117" t="str">
            <v xml:space="preserve">                              </v>
          </cell>
          <cell r="BP117" t="str">
            <v>2</v>
          </cell>
          <cell r="BQ117" t="str">
            <v xml:space="preserve">          </v>
          </cell>
          <cell r="BR117">
            <v>4</v>
          </cell>
          <cell r="BS117" t="str">
            <v xml:space="preserve">LIN NL/365 RD6 </v>
          </cell>
          <cell r="BT117">
            <v>1</v>
          </cell>
          <cell r="BU117" t="str">
            <v xml:space="preserve">MTM </v>
          </cell>
          <cell r="BV117" t="str">
            <v>1304010001</v>
          </cell>
          <cell r="BW117" t="str">
            <v xml:space="preserve"> </v>
          </cell>
          <cell r="BX117">
            <v>434590000</v>
          </cell>
          <cell r="BY117">
            <v>10538233620.888599</v>
          </cell>
          <cell r="BZ117">
            <v>-14100000</v>
          </cell>
          <cell r="CA117" t="str">
            <v xml:space="preserve">LIN NL/365 RD6 </v>
          </cell>
          <cell r="CB117" t="str">
            <v xml:space="preserve">TES COP                                                     </v>
          </cell>
          <cell r="CC117" t="str">
            <v>CO</v>
          </cell>
          <cell r="CD117" t="str">
            <v>Gravados ML</v>
          </cell>
          <cell r="CE117">
            <v>10000000000</v>
          </cell>
          <cell r="CF117">
            <v>11335300000</v>
          </cell>
          <cell r="CG117">
            <v>11335300000</v>
          </cell>
          <cell r="CH117">
            <v>11321200000</v>
          </cell>
          <cell r="CI117">
            <v>11321200000</v>
          </cell>
          <cell r="CJ117">
            <v>11884725083.98</v>
          </cell>
          <cell r="CK117">
            <v>11886358574.83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 t="str">
            <v>7130401001</v>
          </cell>
          <cell r="CV117">
            <v>73800000</v>
          </cell>
          <cell r="CW117">
            <v>-14100000</v>
          </cell>
          <cell r="CX117">
            <v>73800000</v>
          </cell>
          <cell r="CY117">
            <v>87900000</v>
          </cell>
          <cell r="CZ117">
            <v>-14100000</v>
          </cell>
          <cell r="DA117">
            <v>1</v>
          </cell>
          <cell r="DB117">
            <v>1</v>
          </cell>
          <cell r="DC117">
            <v>1</v>
          </cell>
          <cell r="DD117">
            <v>4193866</v>
          </cell>
          <cell r="DE117">
            <v>5.1521099999999995</v>
          </cell>
          <cell r="DF117">
            <v>7.3573000000000004</v>
          </cell>
          <cell r="DH117" t="str">
            <v xml:space="preserve">AV </v>
          </cell>
          <cell r="DI117">
            <v>113.212</v>
          </cell>
          <cell r="DJ117" t="e">
            <v>#N/A</v>
          </cell>
          <cell r="DK117">
            <v>11321200000</v>
          </cell>
          <cell r="DL117" t="str">
            <v>TASA FIJA</v>
          </cell>
        </row>
        <row r="118">
          <cell r="A118">
            <v>4194010</v>
          </cell>
          <cell r="B118" t="str">
            <v xml:space="preserve">NEGOCIABLES    </v>
          </cell>
          <cell r="C118" t="str">
            <v>B</v>
          </cell>
          <cell r="D118" t="str">
            <v xml:space="preserve">FI SPOT              </v>
          </cell>
          <cell r="E118" t="str">
            <v>RTFIDBEN11</v>
          </cell>
          <cell r="F118" t="str">
            <v>BDI_RF-NEG_FBRT</v>
          </cell>
          <cell r="G118">
            <v>0</v>
          </cell>
          <cell r="H118">
            <v>4887869</v>
          </cell>
          <cell r="I118">
            <v>4981959</v>
          </cell>
          <cell r="J118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118" t="str">
            <v xml:space="preserve">899999090                             </v>
          </cell>
          <cell r="L118" t="str">
            <v xml:space="preserve">TES COP  11.25%  24/10/18          </v>
          </cell>
          <cell r="M118" t="str">
            <v xml:space="preserve">TFIT11241018   </v>
          </cell>
          <cell r="N118" t="str">
            <v xml:space="preserve">COL17CT02351   </v>
          </cell>
          <cell r="O118" t="str">
            <v>CREDICORP CAPITAL COLOMBIA SA</v>
          </cell>
          <cell r="P118" t="str">
            <v>860068182</v>
          </cell>
          <cell r="Q118" t="str">
            <v xml:space="preserve">NACION  </v>
          </cell>
          <cell r="R118" t="str">
            <v xml:space="preserve">                    </v>
          </cell>
          <cell r="S118">
            <v>39379</v>
          </cell>
          <cell r="T118">
            <v>43397</v>
          </cell>
          <cell r="U118">
            <v>5000000000</v>
          </cell>
          <cell r="V118">
            <v>5000000000</v>
          </cell>
          <cell r="W118" t="str">
            <v>11.25</v>
          </cell>
          <cell r="Y118" t="str">
            <v xml:space="preserve">COP TF nominal, Base 365, Cupon AV      </v>
          </cell>
          <cell r="Z118" t="str">
            <v>I</v>
          </cell>
          <cell r="AA118" t="str">
            <v>A?o Vencido</v>
          </cell>
          <cell r="AB118" t="str">
            <v>COP</v>
          </cell>
          <cell r="AC118" t="str">
            <v>COP</v>
          </cell>
          <cell r="AD118" t="str">
            <v>DCV</v>
          </cell>
          <cell r="AE118">
            <v>42065</v>
          </cell>
          <cell r="AF118">
            <v>42065</v>
          </cell>
          <cell r="AG118">
            <v>6188400000</v>
          </cell>
          <cell r="AH118">
            <v>1</v>
          </cell>
          <cell r="AI118">
            <v>6188400000</v>
          </cell>
          <cell r="AJ118">
            <v>123.768</v>
          </cell>
          <cell r="AK118">
            <v>5.1401859999999999</v>
          </cell>
          <cell r="AL118">
            <v>5.1402000000000001</v>
          </cell>
          <cell r="AM118">
            <v>5667650000</v>
          </cell>
          <cell r="AN118">
            <v>5667650000</v>
          </cell>
          <cell r="AO118">
            <v>7.2912000000000008</v>
          </cell>
          <cell r="AP118">
            <v>5943945490.0299997</v>
          </cell>
          <cell r="AQ118">
            <v>5660600000</v>
          </cell>
          <cell r="AR118">
            <v>5660600000</v>
          </cell>
          <cell r="AS118">
            <v>7.3573000000000004</v>
          </cell>
          <cell r="AT118">
            <v>5944760603.6049995</v>
          </cell>
          <cell r="AU118">
            <v>5.1323941783000002</v>
          </cell>
          <cell r="AV118">
            <v>5.1323941783000002</v>
          </cell>
          <cell r="AW118">
            <v>815113.57499980927</v>
          </cell>
          <cell r="AX118">
            <v>113.212</v>
          </cell>
          <cell r="AY118">
            <v>0</v>
          </cell>
          <cell r="AZ118">
            <v>-284160603.60500002</v>
          </cell>
          <cell r="BA118" t="str">
            <v>Precio</v>
          </cell>
          <cell r="BB118" t="str">
            <v>COP CEC</v>
          </cell>
          <cell r="BC118">
            <v>0.1492</v>
          </cell>
          <cell r="BD118">
            <v>100</v>
          </cell>
          <cell r="BE118">
            <v>0</v>
          </cell>
          <cell r="BF118">
            <v>0</v>
          </cell>
          <cell r="BG118">
            <v>0</v>
          </cell>
          <cell r="BH118">
            <v>954</v>
          </cell>
          <cell r="BI118">
            <v>2.3348</v>
          </cell>
          <cell r="BJ118">
            <v>2.1748000000000003</v>
          </cell>
          <cell r="BK118" t="str">
            <v xml:space="preserve">CASALINA  </v>
          </cell>
          <cell r="BL118" t="str">
            <v>CARLOS SALINA</v>
          </cell>
          <cell r="BM118">
            <v>42443</v>
          </cell>
          <cell r="BO118" t="str">
            <v xml:space="preserve">                              </v>
          </cell>
          <cell r="BP118" t="str">
            <v>2</v>
          </cell>
          <cell r="BQ118" t="str">
            <v xml:space="preserve">          </v>
          </cell>
          <cell r="BR118">
            <v>6</v>
          </cell>
          <cell r="BS118" t="str">
            <v xml:space="preserve">LIN NL/365 RD6 </v>
          </cell>
          <cell r="BT118">
            <v>1</v>
          </cell>
          <cell r="BU118" t="str">
            <v xml:space="preserve">MTM </v>
          </cell>
          <cell r="BV118" t="str">
            <v>1304010001</v>
          </cell>
          <cell r="BW118" t="str">
            <v xml:space="preserve"> </v>
          </cell>
          <cell r="BX118">
            <v>217295000</v>
          </cell>
          <cell r="BY118">
            <v>5271429961.0694103</v>
          </cell>
          <cell r="BZ118">
            <v>-7050000</v>
          </cell>
          <cell r="CA118" t="str">
            <v xml:space="preserve">LIN NL/365 RD6 </v>
          </cell>
          <cell r="CB118" t="str">
            <v xml:space="preserve">TES COP                                                     </v>
          </cell>
          <cell r="CC118" t="str">
            <v>CO</v>
          </cell>
          <cell r="CD118" t="str">
            <v>Gravados ML</v>
          </cell>
          <cell r="CE118">
            <v>5000000000</v>
          </cell>
          <cell r="CF118">
            <v>5667650000</v>
          </cell>
          <cell r="CG118">
            <v>5667650000</v>
          </cell>
          <cell r="CH118">
            <v>5660600000</v>
          </cell>
          <cell r="CI118">
            <v>5660600000</v>
          </cell>
          <cell r="CJ118">
            <v>5943945490.0299997</v>
          </cell>
          <cell r="CK118">
            <v>5944760603.6049995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 t="str">
            <v>7130401001</v>
          </cell>
          <cell r="CV118">
            <v>34700000</v>
          </cell>
          <cell r="CW118">
            <v>-7050000</v>
          </cell>
          <cell r="CX118">
            <v>34700000</v>
          </cell>
          <cell r="CY118">
            <v>41750000</v>
          </cell>
          <cell r="CZ118">
            <v>-7050000</v>
          </cell>
          <cell r="DA118">
            <v>1</v>
          </cell>
          <cell r="DB118">
            <v>1</v>
          </cell>
          <cell r="DC118">
            <v>1</v>
          </cell>
          <cell r="DD118">
            <v>4194010</v>
          </cell>
          <cell r="DE118">
            <v>5.1401859999999999</v>
          </cell>
          <cell r="DF118">
            <v>7.3573000000000004</v>
          </cell>
          <cell r="DH118" t="str">
            <v xml:space="preserve">AV </v>
          </cell>
          <cell r="DI118">
            <v>113.212</v>
          </cell>
          <cell r="DJ118" t="e">
            <v>#N/A</v>
          </cell>
          <cell r="DK118">
            <v>5660600000</v>
          </cell>
          <cell r="DL118" t="str">
            <v>TASA FIJA</v>
          </cell>
        </row>
        <row r="119">
          <cell r="A119">
            <v>4194011</v>
          </cell>
          <cell r="B119" t="str">
            <v xml:space="preserve">NEGOCIABLES    </v>
          </cell>
          <cell r="C119" t="str">
            <v>B</v>
          </cell>
          <cell r="D119" t="str">
            <v xml:space="preserve">FI SPOT              </v>
          </cell>
          <cell r="E119" t="str">
            <v>RTFIDBEN11</v>
          </cell>
          <cell r="F119" t="str">
            <v>BDI_RF-NEG_FBRT</v>
          </cell>
          <cell r="G119">
            <v>0</v>
          </cell>
          <cell r="H119">
            <v>4887868</v>
          </cell>
          <cell r="I119">
            <v>4981960</v>
          </cell>
          <cell r="J119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119" t="str">
            <v xml:space="preserve">899999090                             </v>
          </cell>
          <cell r="L119" t="str">
            <v xml:space="preserve">TES COP  11.25%  24/10/18          </v>
          </cell>
          <cell r="M119" t="str">
            <v xml:space="preserve">TFIT11241018   </v>
          </cell>
          <cell r="N119" t="str">
            <v xml:space="preserve">COL17CT02351   </v>
          </cell>
          <cell r="O119" t="str">
            <v>CORREDORES DAVIVIENDA S A COMISIONISTA DE BOLSA</v>
          </cell>
          <cell r="P119" t="str">
            <v>860079174</v>
          </cell>
          <cell r="Q119" t="str">
            <v xml:space="preserve">NACION  </v>
          </cell>
          <cell r="R119" t="str">
            <v xml:space="preserve">                    </v>
          </cell>
          <cell r="S119">
            <v>39379</v>
          </cell>
          <cell r="T119">
            <v>43397</v>
          </cell>
          <cell r="U119">
            <v>5000000000</v>
          </cell>
          <cell r="V119">
            <v>5000000000</v>
          </cell>
          <cell r="W119" t="str">
            <v>11.25</v>
          </cell>
          <cell r="Y119" t="str">
            <v xml:space="preserve">COP TF nominal, Base 365, Cupon AV      </v>
          </cell>
          <cell r="Z119" t="str">
            <v>I</v>
          </cell>
          <cell r="AA119" t="str">
            <v>A?o Vencido</v>
          </cell>
          <cell r="AB119" t="str">
            <v>COP</v>
          </cell>
          <cell r="AC119" t="str">
            <v>COP</v>
          </cell>
          <cell r="AD119" t="str">
            <v>DCV</v>
          </cell>
          <cell r="AE119">
            <v>42065</v>
          </cell>
          <cell r="AF119">
            <v>42065</v>
          </cell>
          <cell r="AG119">
            <v>6187500000</v>
          </cell>
          <cell r="AH119">
            <v>1</v>
          </cell>
          <cell r="AI119">
            <v>6187500000</v>
          </cell>
          <cell r="AJ119">
            <v>123.75</v>
          </cell>
          <cell r="AK119">
            <v>5.1450629999999995</v>
          </cell>
          <cell r="AL119">
            <v>5.1451000000000002</v>
          </cell>
          <cell r="AM119">
            <v>5667650000</v>
          </cell>
          <cell r="AN119">
            <v>5667650000</v>
          </cell>
          <cell r="AO119">
            <v>7.2912000000000008</v>
          </cell>
          <cell r="AP119">
            <v>5943297940.4399996</v>
          </cell>
          <cell r="AQ119">
            <v>5660600000</v>
          </cell>
          <cell r="AR119">
            <v>5660600000</v>
          </cell>
          <cell r="AS119">
            <v>7.3573000000000004</v>
          </cell>
          <cell r="AT119">
            <v>5944113721.625</v>
          </cell>
          <cell r="AU119">
            <v>5.1372774242999997</v>
          </cell>
          <cell r="AV119">
            <v>5.1372774242999997</v>
          </cell>
          <cell r="AW119">
            <v>815781.18500041962</v>
          </cell>
          <cell r="AX119">
            <v>113.212</v>
          </cell>
          <cell r="AY119">
            <v>0</v>
          </cell>
          <cell r="AZ119">
            <v>-283513721.625</v>
          </cell>
          <cell r="BA119" t="str">
            <v>Precio</v>
          </cell>
          <cell r="BB119" t="str">
            <v>COP CEC</v>
          </cell>
          <cell r="BC119">
            <v>0.1492</v>
          </cell>
          <cell r="BD119">
            <v>100</v>
          </cell>
          <cell r="BE119">
            <v>0</v>
          </cell>
          <cell r="BF119">
            <v>0</v>
          </cell>
          <cell r="BG119">
            <v>0</v>
          </cell>
          <cell r="BH119">
            <v>954</v>
          </cell>
          <cell r="BI119">
            <v>2.3348</v>
          </cell>
          <cell r="BJ119">
            <v>2.1748000000000003</v>
          </cell>
          <cell r="BK119" t="str">
            <v xml:space="preserve">CASALINA  </v>
          </cell>
          <cell r="BL119" t="str">
            <v>CARLOS SALINA</v>
          </cell>
          <cell r="BM119">
            <v>42443</v>
          </cell>
          <cell r="BO119" t="str">
            <v xml:space="preserve">                              </v>
          </cell>
          <cell r="BP119" t="str">
            <v>2</v>
          </cell>
          <cell r="BQ119" t="str">
            <v xml:space="preserve">          </v>
          </cell>
          <cell r="BR119">
            <v>4</v>
          </cell>
          <cell r="BS119" t="str">
            <v xml:space="preserve">LIN NL/365 RD6 </v>
          </cell>
          <cell r="BT119">
            <v>1</v>
          </cell>
          <cell r="BU119" t="str">
            <v xml:space="preserve">MTM </v>
          </cell>
          <cell r="BV119" t="str">
            <v>1304010001</v>
          </cell>
          <cell r="BW119" t="str">
            <v xml:space="preserve"> </v>
          </cell>
          <cell r="BX119">
            <v>217295000</v>
          </cell>
          <cell r="BY119">
            <v>5270483672.1773205</v>
          </cell>
          <cell r="BZ119">
            <v>-7050000</v>
          </cell>
          <cell r="CA119" t="str">
            <v xml:space="preserve">LIN NL/365 RD6 </v>
          </cell>
          <cell r="CB119" t="str">
            <v xml:space="preserve">TES COP                                                     </v>
          </cell>
          <cell r="CC119" t="str">
            <v>CO</v>
          </cell>
          <cell r="CD119" t="str">
            <v>Gravados ML</v>
          </cell>
          <cell r="CE119">
            <v>5000000000</v>
          </cell>
          <cell r="CF119">
            <v>5667650000</v>
          </cell>
          <cell r="CG119">
            <v>5667650000</v>
          </cell>
          <cell r="CH119">
            <v>5660600000</v>
          </cell>
          <cell r="CI119">
            <v>5660600000</v>
          </cell>
          <cell r="CJ119">
            <v>5943297940.4399996</v>
          </cell>
          <cell r="CK119">
            <v>5944113721.625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 t="str">
            <v>7130401001</v>
          </cell>
          <cell r="CV119">
            <v>35600000</v>
          </cell>
          <cell r="CW119">
            <v>-7050000</v>
          </cell>
          <cell r="CX119">
            <v>35600000</v>
          </cell>
          <cell r="CY119">
            <v>42650000</v>
          </cell>
          <cell r="CZ119">
            <v>-7050000</v>
          </cell>
          <cell r="DA119">
            <v>1</v>
          </cell>
          <cell r="DB119">
            <v>1</v>
          </cell>
          <cell r="DC119">
            <v>1</v>
          </cell>
          <cell r="DD119">
            <v>4194011</v>
          </cell>
          <cell r="DE119">
            <v>5.1450629999999995</v>
          </cell>
          <cell r="DF119">
            <v>7.3573000000000004</v>
          </cell>
          <cell r="DH119" t="str">
            <v xml:space="preserve">AV </v>
          </cell>
          <cell r="DI119">
            <v>113.212</v>
          </cell>
          <cell r="DJ119" t="e">
            <v>#N/A</v>
          </cell>
          <cell r="DK119">
            <v>5660600000</v>
          </cell>
          <cell r="DL119" t="str">
            <v>TASA FIJA</v>
          </cell>
        </row>
        <row r="120">
          <cell r="A120">
            <v>4195071</v>
          </cell>
          <cell r="B120" t="str">
            <v xml:space="preserve">NEGOCIABLES    </v>
          </cell>
          <cell r="C120" t="str">
            <v>B</v>
          </cell>
          <cell r="D120" t="str">
            <v xml:space="preserve">FI SPOT              </v>
          </cell>
          <cell r="E120" t="str">
            <v>RTFIDBEN11</v>
          </cell>
          <cell r="F120" t="str">
            <v>BDI_RF-NEG_FBRT</v>
          </cell>
          <cell r="G120">
            <v>0</v>
          </cell>
          <cell r="H120">
            <v>4195092</v>
          </cell>
          <cell r="I120">
            <v>4983020</v>
          </cell>
          <cell r="J120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120" t="str">
            <v xml:space="preserve">899999090                             </v>
          </cell>
          <cell r="L120" t="str">
            <v xml:space="preserve">TES COP  11.25%  24/10/18          </v>
          </cell>
          <cell r="M120" t="str">
            <v xml:space="preserve">TFIT11241018   </v>
          </cell>
          <cell r="N120" t="str">
            <v xml:space="preserve">COL17CT02351   </v>
          </cell>
          <cell r="O120" t="str">
            <v>BANCO AV VILLAS</v>
          </cell>
          <cell r="P120" t="str">
            <v>860035827</v>
          </cell>
          <cell r="Q120" t="str">
            <v xml:space="preserve">NACION  </v>
          </cell>
          <cell r="R120" t="str">
            <v xml:space="preserve">                    </v>
          </cell>
          <cell r="S120">
            <v>39379</v>
          </cell>
          <cell r="T120">
            <v>43397</v>
          </cell>
          <cell r="U120">
            <v>15000000000</v>
          </cell>
          <cell r="V120">
            <v>14000000000</v>
          </cell>
          <cell r="W120" t="str">
            <v>11.25</v>
          </cell>
          <cell r="Y120" t="str">
            <v xml:space="preserve">COP TF nominal, Base 365, Cupon AV      </v>
          </cell>
          <cell r="Z120" t="str">
            <v>I</v>
          </cell>
          <cell r="AA120" t="str">
            <v>A?o Vencido</v>
          </cell>
          <cell r="AB120" t="str">
            <v>COP</v>
          </cell>
          <cell r="AC120" t="str">
            <v>COP</v>
          </cell>
          <cell r="AD120" t="str">
            <v>DCV</v>
          </cell>
          <cell r="AE120">
            <v>42065</v>
          </cell>
          <cell r="AF120">
            <v>42065</v>
          </cell>
          <cell r="AG120">
            <v>18558600000</v>
          </cell>
          <cell r="AH120">
            <v>1</v>
          </cell>
          <cell r="AI120">
            <v>18558600000</v>
          </cell>
          <cell r="AJ120">
            <v>123.724</v>
          </cell>
          <cell r="AK120">
            <v>5.1521099999999995</v>
          </cell>
          <cell r="AL120">
            <v>5.1520999999999999</v>
          </cell>
          <cell r="AM120">
            <v>15869420000</v>
          </cell>
          <cell r="AN120">
            <v>15869420000</v>
          </cell>
          <cell r="AO120">
            <v>7.2912000000000008</v>
          </cell>
          <cell r="AP120">
            <v>16638615117.572001</v>
          </cell>
          <cell r="AQ120">
            <v>15849680000</v>
          </cell>
          <cell r="AR120">
            <v>15849680000</v>
          </cell>
          <cell r="AS120">
            <v>7.3573000000000004</v>
          </cell>
          <cell r="AT120">
            <v>16640902004.761999</v>
          </cell>
          <cell r="AU120">
            <v>5.1443327767999998</v>
          </cell>
          <cell r="AV120">
            <v>5.1443327767999998</v>
          </cell>
          <cell r="AW120">
            <v>2286887.1899986267</v>
          </cell>
          <cell r="AX120">
            <v>113.212</v>
          </cell>
          <cell r="AY120">
            <v>0</v>
          </cell>
          <cell r="AZ120">
            <v>-791222004.76199996</v>
          </cell>
          <cell r="BA120" t="str">
            <v>Precio</v>
          </cell>
          <cell r="BB120" t="str">
            <v>COP CEC</v>
          </cell>
          <cell r="BC120">
            <v>0.1492</v>
          </cell>
          <cell r="BD120">
            <v>100</v>
          </cell>
          <cell r="BE120">
            <v>0</v>
          </cell>
          <cell r="BF120">
            <v>0</v>
          </cell>
          <cell r="BG120">
            <v>0</v>
          </cell>
          <cell r="BH120">
            <v>954</v>
          </cell>
          <cell r="BI120">
            <v>2.3348</v>
          </cell>
          <cell r="BJ120">
            <v>2.1748000000000003</v>
          </cell>
          <cell r="BK120" t="str">
            <v xml:space="preserve">CASALINA  </v>
          </cell>
          <cell r="BL120" t="str">
            <v>CARLOS SALINA</v>
          </cell>
          <cell r="BM120">
            <v>42443</v>
          </cell>
          <cell r="BO120" t="str">
            <v xml:space="preserve">                              </v>
          </cell>
          <cell r="BP120" t="str">
            <v>2</v>
          </cell>
          <cell r="BQ120" t="str">
            <v xml:space="preserve">          </v>
          </cell>
          <cell r="BR120">
            <v>4</v>
          </cell>
          <cell r="BS120" t="str">
            <v xml:space="preserve">LIN NL/365 RD6 </v>
          </cell>
          <cell r="BT120">
            <v>1</v>
          </cell>
          <cell r="BU120" t="str">
            <v xml:space="preserve">MTM </v>
          </cell>
          <cell r="BV120" t="str">
            <v>1304010001</v>
          </cell>
          <cell r="BW120" t="str">
            <v xml:space="preserve"> </v>
          </cell>
          <cell r="BX120">
            <v>608426000</v>
          </cell>
          <cell r="BY120">
            <v>16054400923.5187</v>
          </cell>
          <cell r="BZ120">
            <v>-19740000</v>
          </cell>
          <cell r="CA120" t="str">
            <v xml:space="preserve">LIN NL/365 RD6 </v>
          </cell>
          <cell r="CB120" t="str">
            <v xml:space="preserve">TES COP                                                     </v>
          </cell>
          <cell r="CC120" t="str">
            <v>CO</v>
          </cell>
          <cell r="CD120" t="str">
            <v>Gravados ML</v>
          </cell>
          <cell r="CE120">
            <v>14000000000</v>
          </cell>
          <cell r="CF120">
            <v>15869420000</v>
          </cell>
          <cell r="CG120">
            <v>15869420000</v>
          </cell>
          <cell r="CH120">
            <v>15849680000</v>
          </cell>
          <cell r="CI120">
            <v>15849680000</v>
          </cell>
          <cell r="CJ120">
            <v>16638615117.571999</v>
          </cell>
          <cell r="CK120">
            <v>16640902004.761999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 t="str">
            <v>7130401001</v>
          </cell>
          <cell r="CV120">
            <v>-1133920000</v>
          </cell>
          <cell r="CW120">
            <v>-19740000</v>
          </cell>
          <cell r="CX120">
            <v>-1133920000</v>
          </cell>
          <cell r="CY120">
            <v>-1114180000</v>
          </cell>
          <cell r="CZ120">
            <v>-19740000</v>
          </cell>
          <cell r="DA120">
            <v>1</v>
          </cell>
          <cell r="DB120">
            <v>1</v>
          </cell>
          <cell r="DC120">
            <v>1</v>
          </cell>
          <cell r="DD120">
            <v>4195071</v>
          </cell>
          <cell r="DE120">
            <v>5.1521099999999995</v>
          </cell>
          <cell r="DF120">
            <v>7.3573000000000004</v>
          </cell>
          <cell r="DH120" t="str">
            <v xml:space="preserve">AV </v>
          </cell>
          <cell r="DI120">
            <v>113.212</v>
          </cell>
          <cell r="DJ120">
            <v>0.11466478628283751</v>
          </cell>
          <cell r="DK120">
            <v>15849680000</v>
          </cell>
          <cell r="DL120" t="str">
            <v>TASA FIJA</v>
          </cell>
        </row>
        <row r="121">
          <cell r="A121">
            <v>4211487</v>
          </cell>
          <cell r="B121" t="str">
            <v xml:space="preserve">NEGOCIABLES    </v>
          </cell>
          <cell r="C121" t="str">
            <v>B</v>
          </cell>
          <cell r="D121" t="str">
            <v xml:space="preserve">FI SPOT              </v>
          </cell>
          <cell r="E121" t="str">
            <v>RTFIDBEN11</v>
          </cell>
          <cell r="F121" t="str">
            <v>BDR_RF-NEG_FBRT</v>
          </cell>
          <cell r="G121">
            <v>0</v>
          </cell>
          <cell r="H121">
            <v>4599714</v>
          </cell>
          <cell r="I121">
            <v>4999525</v>
          </cell>
          <cell r="J121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121" t="str">
            <v xml:space="preserve">899999090                             </v>
          </cell>
          <cell r="L121" t="str">
            <v xml:space="preserve">TES COP  11%  24/7/20              </v>
          </cell>
          <cell r="M121" t="str">
            <v xml:space="preserve">TFIT15240720   </v>
          </cell>
          <cell r="N121" t="str">
            <v xml:space="preserve">COL17CT02302   </v>
          </cell>
          <cell r="O121" t="str">
            <v>CREDICORP CAPITAL COLOMBIA SA</v>
          </cell>
          <cell r="P121" t="str">
            <v>860068182</v>
          </cell>
          <cell r="Q121" t="str">
            <v xml:space="preserve">NACION  </v>
          </cell>
          <cell r="R121" t="str">
            <v xml:space="preserve">                    </v>
          </cell>
          <cell r="S121">
            <v>38557</v>
          </cell>
          <cell r="T121">
            <v>44036</v>
          </cell>
          <cell r="U121">
            <v>500000000</v>
          </cell>
          <cell r="V121">
            <v>500000000</v>
          </cell>
          <cell r="W121" t="str">
            <v>11</v>
          </cell>
          <cell r="Y121" t="str">
            <v xml:space="preserve">COP TF nominal, Base 365, Cupon AV      </v>
          </cell>
          <cell r="Z121" t="str">
            <v>I</v>
          </cell>
          <cell r="AA121" t="str">
            <v>A?o Vencido</v>
          </cell>
          <cell r="AB121" t="str">
            <v>COP</v>
          </cell>
          <cell r="AC121" t="str">
            <v>COP</v>
          </cell>
          <cell r="AD121" t="str">
            <v>DCV</v>
          </cell>
          <cell r="AE121">
            <v>42069</v>
          </cell>
          <cell r="AF121">
            <v>42069</v>
          </cell>
          <cell r="AG121">
            <v>650109000</v>
          </cell>
          <cell r="AH121">
            <v>1</v>
          </cell>
          <cell r="AI121">
            <v>650109000</v>
          </cell>
          <cell r="AJ121">
            <v>130.02180000000001</v>
          </cell>
          <cell r="AK121">
            <v>5.8300700000000001</v>
          </cell>
          <cell r="AL121">
            <v>5.8300999999999998</v>
          </cell>
          <cell r="AM121">
            <v>595650000</v>
          </cell>
          <cell r="AN121">
            <v>595650000</v>
          </cell>
          <cell r="AO121">
            <v>7.6024000000000003</v>
          </cell>
          <cell r="AP121">
            <v>631823899.21599996</v>
          </cell>
          <cell r="AQ121">
            <v>593970000</v>
          </cell>
          <cell r="AR121">
            <v>593970000</v>
          </cell>
          <cell r="AS121">
            <v>7.6948000000000008</v>
          </cell>
          <cell r="AT121">
            <v>631921931.26950002</v>
          </cell>
          <cell r="AU121">
            <v>5.8262063969</v>
          </cell>
          <cell r="AV121">
            <v>5.8262063969</v>
          </cell>
          <cell r="AW121">
            <v>98032.053500056267</v>
          </cell>
          <cell r="AX121">
            <v>118.79400000000001</v>
          </cell>
          <cell r="AY121">
            <v>0</v>
          </cell>
          <cell r="AZ121">
            <v>-37951931.269500002</v>
          </cell>
          <cell r="BA121" t="str">
            <v>Precio</v>
          </cell>
          <cell r="BB121" t="str">
            <v>COP CEC</v>
          </cell>
          <cell r="BC121">
            <v>2.07E-2</v>
          </cell>
          <cell r="BD121">
            <v>100</v>
          </cell>
          <cell r="BE121">
            <v>0</v>
          </cell>
          <cell r="BF121">
            <v>0</v>
          </cell>
          <cell r="BG121">
            <v>0</v>
          </cell>
          <cell r="BH121">
            <v>1593</v>
          </cell>
          <cell r="BI121">
            <v>3.5223</v>
          </cell>
          <cell r="BJ121">
            <v>3.2706</v>
          </cell>
          <cell r="BK121" t="str">
            <v xml:space="preserve">CASALINA  </v>
          </cell>
          <cell r="BL121" t="str">
            <v>CARLOS SALINA</v>
          </cell>
          <cell r="BM121">
            <v>42443</v>
          </cell>
          <cell r="BO121" t="str">
            <v xml:space="preserve">                              </v>
          </cell>
          <cell r="BP121" t="str">
            <v>2</v>
          </cell>
          <cell r="BQ121" t="str">
            <v xml:space="preserve">          </v>
          </cell>
          <cell r="BR121">
            <v>4</v>
          </cell>
          <cell r="BS121" t="str">
            <v xml:space="preserve">LIN NL/365 RD6 </v>
          </cell>
          <cell r="BT121">
            <v>1</v>
          </cell>
          <cell r="BU121" t="str">
            <v xml:space="preserve">MTM </v>
          </cell>
          <cell r="BV121" t="str">
            <v>1304010001</v>
          </cell>
          <cell r="BW121" t="str">
            <v xml:space="preserve"> </v>
          </cell>
          <cell r="BX121">
            <v>35109500</v>
          </cell>
          <cell r="BY121">
            <v>532415932.70801902</v>
          </cell>
          <cell r="BZ121">
            <v>-1680000</v>
          </cell>
          <cell r="CA121" t="str">
            <v xml:space="preserve">LIN NL/365 RD6 </v>
          </cell>
          <cell r="CB121" t="str">
            <v xml:space="preserve">TES COP                                                     </v>
          </cell>
          <cell r="CC121" t="str">
            <v>CO</v>
          </cell>
          <cell r="CD121" t="str">
            <v>Gravados ML</v>
          </cell>
          <cell r="CE121">
            <v>500000000</v>
          </cell>
          <cell r="CF121">
            <v>595650000</v>
          </cell>
          <cell r="CG121">
            <v>595650000</v>
          </cell>
          <cell r="CH121">
            <v>593970000</v>
          </cell>
          <cell r="CI121">
            <v>593970000</v>
          </cell>
          <cell r="CJ121">
            <v>631823899.21599996</v>
          </cell>
          <cell r="CK121">
            <v>631921931.26950002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 t="str">
            <v>7130401001</v>
          </cell>
          <cell r="CV121">
            <v>-1139000</v>
          </cell>
          <cell r="CW121">
            <v>-1680000</v>
          </cell>
          <cell r="CX121">
            <v>-1139000</v>
          </cell>
          <cell r="CY121">
            <v>541000</v>
          </cell>
          <cell r="CZ121">
            <v>-1680000</v>
          </cell>
          <cell r="DA121">
            <v>1</v>
          </cell>
          <cell r="DB121">
            <v>1</v>
          </cell>
          <cell r="DC121">
            <v>1</v>
          </cell>
          <cell r="DD121">
            <v>4211487</v>
          </cell>
          <cell r="DE121">
            <v>5.8300700000000001</v>
          </cell>
          <cell r="DF121">
            <v>7.6948000000000008</v>
          </cell>
          <cell r="DH121" t="str">
            <v xml:space="preserve">AV </v>
          </cell>
          <cell r="DI121">
            <v>118.794</v>
          </cell>
          <cell r="DJ121">
            <v>0</v>
          </cell>
          <cell r="DK121">
            <v>593970000</v>
          </cell>
          <cell r="DL121" t="str">
            <v>TASA FIJA</v>
          </cell>
        </row>
        <row r="122">
          <cell r="A122">
            <v>4231934</v>
          </cell>
          <cell r="B122" t="str">
            <v xml:space="preserve">NEGOCIABLES    </v>
          </cell>
          <cell r="C122" t="str">
            <v>B</v>
          </cell>
          <cell r="D122" t="str">
            <v xml:space="preserve">FI SPOT              </v>
          </cell>
          <cell r="E122" t="str">
            <v>RTFIDBEN11</v>
          </cell>
          <cell r="F122" t="str">
            <v>BDR_RF-NEG_FBRT</v>
          </cell>
          <cell r="G122">
            <v>0</v>
          </cell>
          <cell r="H122">
            <v>5201615</v>
          </cell>
          <cell r="I122">
            <v>5020147</v>
          </cell>
          <cell r="J122" t="str">
            <v xml:space="preserve">FINANCIERA DE DESARROLLO TERRITORIAL S A FINDETER                                                                                                                                                                                                              </v>
          </cell>
          <cell r="K122" t="str">
            <v xml:space="preserve">800096329                             </v>
          </cell>
          <cell r="L122" t="str">
            <v xml:space="preserve">CDT FINDETER IPC+3.78% 15/2/17     </v>
          </cell>
          <cell r="M122" t="str">
            <v xml:space="preserve">CDTFDT90P      </v>
          </cell>
          <cell r="N122" t="str">
            <v xml:space="preserve">COL06CD03984   </v>
          </cell>
          <cell r="O122" t="str">
            <v>SERFINCO S A COMISIONISTAS DE BOLSA</v>
          </cell>
          <cell r="P122" t="str">
            <v>890905375</v>
          </cell>
          <cell r="Q122" t="str">
            <v xml:space="preserve">AAA     </v>
          </cell>
          <cell r="R122" t="str">
            <v xml:space="preserve">FRC                 </v>
          </cell>
          <cell r="S122">
            <v>40954</v>
          </cell>
          <cell r="T122">
            <v>42781</v>
          </cell>
          <cell r="U122">
            <v>1000000000</v>
          </cell>
          <cell r="V122">
            <v>1000000000</v>
          </cell>
          <cell r="W122" t="str">
            <v>IPC EA 1Y</v>
          </cell>
          <cell r="X122">
            <v>3.78</v>
          </cell>
          <cell r="Y122" t="str">
            <v xml:space="preserve">COP IPC Inicio, Base 360, Cupon TV      </v>
          </cell>
          <cell r="Z122" t="str">
            <v>I</v>
          </cell>
          <cell r="AA122" t="str">
            <v>Trimestre Vencido</v>
          </cell>
          <cell r="AB122" t="str">
            <v>COP</v>
          </cell>
          <cell r="AC122" t="str">
            <v>COP</v>
          </cell>
          <cell r="AD122" t="str">
            <v>DECEVAL</v>
          </cell>
          <cell r="AE122">
            <v>42076</v>
          </cell>
          <cell r="AF122">
            <v>42076</v>
          </cell>
          <cell r="AG122">
            <v>1039480000</v>
          </cell>
          <cell r="AH122">
            <v>1</v>
          </cell>
          <cell r="AI122">
            <v>1039480000</v>
          </cell>
          <cell r="AJ122">
            <v>103.94800000000001</v>
          </cell>
          <cell r="AK122">
            <v>6.2593529999999999</v>
          </cell>
          <cell r="AL122">
            <v>1.82</v>
          </cell>
          <cell r="AM122">
            <v>1026260000</v>
          </cell>
          <cell r="AN122">
            <v>1026260000</v>
          </cell>
          <cell r="AO122">
            <v>1.6588000000000001</v>
          </cell>
          <cell r="AP122">
            <v>1027415178.73</v>
          </cell>
          <cell r="AQ122">
            <v>1026500000</v>
          </cell>
          <cell r="AR122">
            <v>1026500000</v>
          </cell>
          <cell r="AS122">
            <v>1.6602000000000001</v>
          </cell>
          <cell r="AT122">
            <v>1027663883.334</v>
          </cell>
          <cell r="AU122">
            <v>9.2364073543000007</v>
          </cell>
          <cell r="AV122">
            <v>9.2364073543000007</v>
          </cell>
          <cell r="AW122">
            <v>248704.60399997234</v>
          </cell>
          <cell r="AX122">
            <v>102.65</v>
          </cell>
          <cell r="AY122">
            <v>0</v>
          </cell>
          <cell r="AZ122">
            <v>-1163883.334</v>
          </cell>
          <cell r="BA122" t="str">
            <v>Precio</v>
          </cell>
          <cell r="BB122" t="str">
            <v>COP IPC FLAT</v>
          </cell>
          <cell r="BC122">
            <v>1.6605000000000001</v>
          </cell>
          <cell r="BD122">
            <v>100</v>
          </cell>
          <cell r="BE122">
            <v>0</v>
          </cell>
          <cell r="BF122">
            <v>0</v>
          </cell>
          <cell r="BG122">
            <v>0</v>
          </cell>
          <cell r="BH122">
            <v>338</v>
          </cell>
          <cell r="BI122">
            <v>0.88630000000000009</v>
          </cell>
          <cell r="BJ122">
            <v>0.81030000000000002</v>
          </cell>
          <cell r="BK122" t="str">
            <v xml:space="preserve">VANCAICE  </v>
          </cell>
          <cell r="BL122" t="str">
            <v>VANESSA CAICEDO QUICENO</v>
          </cell>
          <cell r="BM122">
            <v>42443</v>
          </cell>
          <cell r="BO122" t="str">
            <v xml:space="preserve">                              </v>
          </cell>
          <cell r="BP122" t="str">
            <v>26</v>
          </cell>
          <cell r="BQ122" t="str">
            <v xml:space="preserve">          </v>
          </cell>
          <cell r="BR122">
            <v>12</v>
          </cell>
          <cell r="BS122" t="str">
            <v xml:space="preserve">YLD 30/360 RD6 </v>
          </cell>
          <cell r="BT122">
            <v>1</v>
          </cell>
          <cell r="BU122" t="str">
            <v xml:space="preserve">MTM </v>
          </cell>
          <cell r="BV122" t="str">
            <v>1304110012</v>
          </cell>
          <cell r="BW122" t="str">
            <v xml:space="preserve"> </v>
          </cell>
          <cell r="BX122">
            <v>8816000</v>
          </cell>
          <cell r="BY122">
            <v>1020826695.1759399</v>
          </cell>
          <cell r="BZ122">
            <v>240000</v>
          </cell>
          <cell r="CA122" t="str">
            <v xml:space="preserve">YLD 30/360 RD6 </v>
          </cell>
          <cell r="CB122" t="str">
            <v xml:space="preserve">CDT                                                         </v>
          </cell>
          <cell r="CC122" t="str">
            <v>CO</v>
          </cell>
          <cell r="CD122" t="str">
            <v>Gravados ML</v>
          </cell>
          <cell r="CE122">
            <v>1000000000</v>
          </cell>
          <cell r="CF122">
            <v>1026260000</v>
          </cell>
          <cell r="CG122">
            <v>1026260000</v>
          </cell>
          <cell r="CH122">
            <v>1026500000</v>
          </cell>
          <cell r="CI122">
            <v>1026500000</v>
          </cell>
          <cell r="CJ122">
            <v>1027415178.73</v>
          </cell>
          <cell r="CK122">
            <v>1027663883.334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 t="str">
            <v>7130411012</v>
          </cell>
          <cell r="CV122">
            <v>70925000</v>
          </cell>
          <cell r="CW122">
            <v>240000</v>
          </cell>
          <cell r="CX122">
            <v>70925000</v>
          </cell>
          <cell r="CY122">
            <v>70685000</v>
          </cell>
          <cell r="CZ122">
            <v>240000</v>
          </cell>
          <cell r="DA122">
            <v>1</v>
          </cell>
          <cell r="DB122">
            <v>1</v>
          </cell>
          <cell r="DC122">
            <v>1</v>
          </cell>
          <cell r="DD122">
            <v>4231934</v>
          </cell>
          <cell r="DE122">
            <v>6.2593529999999999</v>
          </cell>
          <cell r="DF122">
            <v>9.3762000000000008</v>
          </cell>
          <cell r="DH122" t="str">
            <v xml:space="preserve">TV </v>
          </cell>
          <cell r="DI122">
            <v>102.64999999999999</v>
          </cell>
          <cell r="DJ122">
            <v>0</v>
          </cell>
          <cell r="DK122">
            <v>1026500000</v>
          </cell>
          <cell r="DL122" t="str">
            <v>IPC</v>
          </cell>
        </row>
        <row r="123">
          <cell r="A123">
            <v>4237732</v>
          </cell>
          <cell r="B123" t="str">
            <v xml:space="preserve">NEGOCIABLES    </v>
          </cell>
          <cell r="C123" t="str">
            <v>B</v>
          </cell>
          <cell r="D123" t="str">
            <v xml:space="preserve">FI SPOT              </v>
          </cell>
          <cell r="E123" t="str">
            <v>RTFIDBEN11</v>
          </cell>
          <cell r="F123" t="str">
            <v>BDR_RF-NEG_FBRT</v>
          </cell>
          <cell r="G123">
            <v>0</v>
          </cell>
          <cell r="H123">
            <v>4237732</v>
          </cell>
          <cell r="I123">
            <v>5026015</v>
          </cell>
          <cell r="J123" t="str">
            <v xml:space="preserve">CELSIA SA ESP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K123" t="str">
            <v xml:space="preserve">811030322                             </v>
          </cell>
          <cell r="L123" t="str">
            <v xml:space="preserve">BON CELSIA IPC+4.3% 11/12/19       </v>
          </cell>
          <cell r="M123" t="str">
            <v xml:space="preserve">BCLI01139D06   </v>
          </cell>
          <cell r="N123" t="str">
            <v xml:space="preserve">COT60CB00026   </v>
          </cell>
          <cell r="O123" t="str">
            <v>FIDUCIARIA BANCOLOMBIA S A SOCIEDAD FIDUCIARIA BANCOLOMBIA</v>
          </cell>
          <cell r="P123" t="str">
            <v>800150280</v>
          </cell>
          <cell r="Q123" t="str">
            <v xml:space="preserve">AA+     </v>
          </cell>
          <cell r="R123" t="str">
            <v xml:space="preserve">BRC                 </v>
          </cell>
          <cell r="S123">
            <v>41619</v>
          </cell>
          <cell r="T123">
            <v>43810</v>
          </cell>
          <cell r="U123">
            <v>380000000</v>
          </cell>
          <cell r="V123">
            <v>380000000</v>
          </cell>
          <cell r="W123" t="str">
            <v>IPC EA 1Y</v>
          </cell>
          <cell r="X123">
            <v>4.3</v>
          </cell>
          <cell r="Y123" t="str">
            <v xml:space="preserve">COP IPC Fin, Base 365, Cupon TV         </v>
          </cell>
          <cell r="Z123" t="str">
            <v>F</v>
          </cell>
          <cell r="AA123" t="str">
            <v>Trimestre Vencido</v>
          </cell>
          <cell r="AB123" t="str">
            <v>COP</v>
          </cell>
          <cell r="AC123" t="str">
            <v>COP</v>
          </cell>
          <cell r="AD123" t="str">
            <v>DECEVAL</v>
          </cell>
          <cell r="AE123">
            <v>42079</v>
          </cell>
          <cell r="AF123">
            <v>42079</v>
          </cell>
          <cell r="AG123">
            <v>400808800</v>
          </cell>
          <cell r="AH123">
            <v>1</v>
          </cell>
          <cell r="AI123">
            <v>400808800</v>
          </cell>
          <cell r="AJ123">
            <v>105.476</v>
          </cell>
          <cell r="AK123">
            <v>7.4200229999999996</v>
          </cell>
          <cell r="AL123">
            <v>2.9264000000000001</v>
          </cell>
          <cell r="AM123">
            <v>388903400</v>
          </cell>
          <cell r="AN123">
            <v>388903400</v>
          </cell>
          <cell r="AO123">
            <v>3.5425</v>
          </cell>
          <cell r="AP123">
            <v>396979940.00054002</v>
          </cell>
          <cell r="AQ123">
            <v>388873000</v>
          </cell>
          <cell r="AR123">
            <v>388873000</v>
          </cell>
          <cell r="AS123">
            <v>3.5550000000000002</v>
          </cell>
          <cell r="AT123">
            <v>397090169.70704001</v>
          </cell>
          <cell r="AU123">
            <v>10.664813132900001</v>
          </cell>
          <cell r="AV123">
            <v>10.664813132900001</v>
          </cell>
          <cell r="AW123">
            <v>110229.7064999938</v>
          </cell>
          <cell r="AX123">
            <v>102.33500000000001</v>
          </cell>
          <cell r="AY123">
            <v>0</v>
          </cell>
          <cell r="AZ123">
            <v>-8217169.7070399998</v>
          </cell>
          <cell r="BA123" t="str">
            <v>Precio</v>
          </cell>
          <cell r="BB123" t="str">
            <v>COP IPC FLAT</v>
          </cell>
          <cell r="BC123">
            <v>3.5550000000000002</v>
          </cell>
          <cell r="BD123">
            <v>100</v>
          </cell>
          <cell r="BE123">
            <v>0</v>
          </cell>
          <cell r="BF123">
            <v>0</v>
          </cell>
          <cell r="BG123">
            <v>0</v>
          </cell>
          <cell r="BH123">
            <v>1367</v>
          </cell>
          <cell r="BI123">
            <v>3.0916000000000001</v>
          </cell>
          <cell r="BJ123">
            <v>2.7747999999999999</v>
          </cell>
          <cell r="BK123" t="str">
            <v xml:space="preserve">CASALINA  </v>
          </cell>
          <cell r="BL123" t="str">
            <v>CARLOS SALINA</v>
          </cell>
          <cell r="BM123">
            <v>42443</v>
          </cell>
          <cell r="BO123" t="str">
            <v xml:space="preserve">                              </v>
          </cell>
          <cell r="BP123" t="str">
            <v>51</v>
          </cell>
          <cell r="BQ123" t="str">
            <v xml:space="preserve">          </v>
          </cell>
          <cell r="BR123">
            <v>10</v>
          </cell>
          <cell r="BS123" t="str">
            <v xml:space="preserve">YL NL/365 RD6  </v>
          </cell>
          <cell r="BT123">
            <v>1</v>
          </cell>
          <cell r="BU123" t="str">
            <v xml:space="preserve">MTM </v>
          </cell>
          <cell r="BV123" t="str">
            <v>1304140020</v>
          </cell>
          <cell r="BW123" t="str">
            <v xml:space="preserve"> </v>
          </cell>
          <cell r="BX123">
            <v>360240</v>
          </cell>
          <cell r="BY123">
            <v>386624243.92462099</v>
          </cell>
          <cell r="BZ123">
            <v>-30400</v>
          </cell>
          <cell r="CA123" t="str">
            <v xml:space="preserve">YL NL/365 RD6  </v>
          </cell>
          <cell r="CB123" t="str">
            <v xml:space="preserve">BONOS DEUDA PRIVADA                                         </v>
          </cell>
          <cell r="CC123" t="str">
            <v>CO</v>
          </cell>
          <cell r="CD123" t="str">
            <v>Gravados ML</v>
          </cell>
          <cell r="CE123">
            <v>380000000</v>
          </cell>
          <cell r="CF123">
            <v>388903400</v>
          </cell>
          <cell r="CG123">
            <v>388903400</v>
          </cell>
          <cell r="CH123">
            <v>388873000</v>
          </cell>
          <cell r="CI123">
            <v>388873000</v>
          </cell>
          <cell r="CJ123">
            <v>396979940.00054002</v>
          </cell>
          <cell r="CK123">
            <v>397090169.70704001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 t="str">
            <v>7130414020</v>
          </cell>
          <cell r="CV123">
            <v>25822520</v>
          </cell>
          <cell r="CW123">
            <v>-30400</v>
          </cell>
          <cell r="CX123">
            <v>25822520</v>
          </cell>
          <cell r="CY123">
            <v>25852920</v>
          </cell>
          <cell r="CZ123">
            <v>-30400</v>
          </cell>
          <cell r="DA123">
            <v>1</v>
          </cell>
          <cell r="DB123">
            <v>1</v>
          </cell>
          <cell r="DC123">
            <v>1</v>
          </cell>
          <cell r="DD123">
            <v>4237732</v>
          </cell>
          <cell r="DE123">
            <v>7.4200229999999996</v>
          </cell>
          <cell r="DF123">
            <v>11.414900000000001</v>
          </cell>
          <cell r="DH123" t="str">
            <v xml:space="preserve">TV </v>
          </cell>
          <cell r="DI123">
            <v>102.33499999999999</v>
          </cell>
          <cell r="DJ123">
            <v>0</v>
          </cell>
          <cell r="DK123">
            <v>388873000</v>
          </cell>
          <cell r="DL123" t="str">
            <v>IPC</v>
          </cell>
        </row>
        <row r="124">
          <cell r="A124">
            <v>4237734</v>
          </cell>
          <cell r="B124" t="str">
            <v xml:space="preserve">NEGOCIABLES    </v>
          </cell>
          <cell r="C124" t="str">
            <v>B</v>
          </cell>
          <cell r="D124" t="str">
            <v xml:space="preserve">FI SPOT              </v>
          </cell>
          <cell r="E124" t="str">
            <v>RTFIDBEN11</v>
          </cell>
          <cell r="F124" t="str">
            <v>BDR_RF-NEG_FBRT</v>
          </cell>
          <cell r="G124">
            <v>0</v>
          </cell>
          <cell r="H124">
            <v>5300653</v>
          </cell>
          <cell r="I124">
            <v>5026017</v>
          </cell>
          <cell r="J124" t="str">
            <v xml:space="preserve">BANCO DE COMERCIO EXTERIOR DE COLOMBIA S A BANCOLDEX                                                                                                                                                                                                           </v>
          </cell>
          <cell r="K124" t="str">
            <v xml:space="preserve">800149923                             </v>
          </cell>
          <cell r="L124" t="str">
            <v xml:space="preserve">CDT BCOLDEX IPC+3% 11/3/18         </v>
          </cell>
          <cell r="M124" t="str">
            <v xml:space="preserve">CDTBCX90       </v>
          </cell>
          <cell r="N124" t="str">
            <v xml:space="preserve">COB31CD03355   </v>
          </cell>
          <cell r="O124" t="str">
            <v>FIDUCIARIA BANCOLOMBIA S A SOCIEDAD FIDUCIARIA BANCOLOMBIA</v>
          </cell>
          <cell r="P124" t="str">
            <v>800150280</v>
          </cell>
          <cell r="Q124" t="str">
            <v xml:space="preserve">AAA     </v>
          </cell>
          <cell r="R124" t="str">
            <v xml:space="preserve">BRC                 </v>
          </cell>
          <cell r="S124">
            <v>41344</v>
          </cell>
          <cell r="T124">
            <v>43171</v>
          </cell>
          <cell r="U124">
            <v>200000000</v>
          </cell>
          <cell r="V124">
            <v>200000000</v>
          </cell>
          <cell r="W124" t="str">
            <v>IPC EA 1Y</v>
          </cell>
          <cell r="X124">
            <v>3</v>
          </cell>
          <cell r="Y124" t="str">
            <v xml:space="preserve">COP IPC Inicio, Base 360, Cupon TV      </v>
          </cell>
          <cell r="Z124" t="str">
            <v>I</v>
          </cell>
          <cell r="AA124" t="str">
            <v>Trimestre Vencido</v>
          </cell>
          <cell r="AB124" t="str">
            <v>COP</v>
          </cell>
          <cell r="AC124" t="str">
            <v>COP</v>
          </cell>
          <cell r="AD124" t="str">
            <v>DECEVAL</v>
          </cell>
          <cell r="AE124">
            <v>42079</v>
          </cell>
          <cell r="AF124">
            <v>42079</v>
          </cell>
          <cell r="AG124">
            <v>204018000</v>
          </cell>
          <cell r="AH124">
            <v>1</v>
          </cell>
          <cell r="AI124">
            <v>204018000</v>
          </cell>
          <cell r="AJ124">
            <v>102.009</v>
          </cell>
          <cell r="AK124">
            <v>6.742362</v>
          </cell>
          <cell r="AL124">
            <v>2.2754000000000003</v>
          </cell>
          <cell r="AM124">
            <v>201028000</v>
          </cell>
          <cell r="AN124">
            <v>201028000</v>
          </cell>
          <cell r="AO124">
            <v>2.7410000000000001</v>
          </cell>
          <cell r="AP124">
            <v>203340366.9418</v>
          </cell>
          <cell r="AQ124">
            <v>201220000</v>
          </cell>
          <cell r="AR124">
            <v>201220000</v>
          </cell>
          <cell r="AS124">
            <v>2.7027000000000001</v>
          </cell>
          <cell r="AT124">
            <v>203392711.3608</v>
          </cell>
          <cell r="AU124">
            <v>9.8501722433999994</v>
          </cell>
          <cell r="AV124">
            <v>9.8501722433999994</v>
          </cell>
          <cell r="AW124">
            <v>52344.418999999762</v>
          </cell>
          <cell r="AX124">
            <v>100.61</v>
          </cell>
          <cell r="AY124">
            <v>0</v>
          </cell>
          <cell r="AZ124">
            <v>-2172711.3607999999</v>
          </cell>
          <cell r="BA124" t="str">
            <v>Precio</v>
          </cell>
          <cell r="BB124" t="str">
            <v>COP IPC FLAT</v>
          </cell>
          <cell r="BC124">
            <v>2.7029000000000001</v>
          </cell>
          <cell r="BD124">
            <v>100</v>
          </cell>
          <cell r="BE124">
            <v>0</v>
          </cell>
          <cell r="BF124">
            <v>0</v>
          </cell>
          <cell r="BG124">
            <v>0</v>
          </cell>
          <cell r="BH124">
            <v>728</v>
          </cell>
          <cell r="BI124">
            <v>1.8263</v>
          </cell>
          <cell r="BJ124">
            <v>1.6528</v>
          </cell>
          <cell r="BK124" t="str">
            <v xml:space="preserve">CASALINA  </v>
          </cell>
          <cell r="BL124" t="str">
            <v>CARLOS SALINA</v>
          </cell>
          <cell r="BM124">
            <v>42443</v>
          </cell>
          <cell r="BO124" t="str">
            <v xml:space="preserve">                              </v>
          </cell>
          <cell r="BP124" t="str">
            <v>26</v>
          </cell>
          <cell r="BQ124" t="str">
            <v xml:space="preserve">          </v>
          </cell>
          <cell r="BR124">
            <v>18</v>
          </cell>
          <cell r="BS124" t="str">
            <v xml:space="preserve">YLD 30/360 RD6 </v>
          </cell>
          <cell r="BT124">
            <v>1</v>
          </cell>
          <cell r="BU124" t="str">
            <v xml:space="preserve">MTM </v>
          </cell>
          <cell r="BV124" t="str">
            <v>1304110012</v>
          </cell>
          <cell r="BW124" t="str">
            <v xml:space="preserve"> </v>
          </cell>
          <cell r="BX124">
            <v>171200</v>
          </cell>
          <cell r="BY124">
            <v>203141350.10935</v>
          </cell>
          <cell r="BZ124">
            <v>192000</v>
          </cell>
          <cell r="CA124" t="str">
            <v xml:space="preserve">YLD 30/360 RD6 </v>
          </cell>
          <cell r="CB124" t="str">
            <v xml:space="preserve">CDT                                                         </v>
          </cell>
          <cell r="CC124" t="str">
            <v>CO</v>
          </cell>
          <cell r="CD124" t="str">
            <v>Gravados ML</v>
          </cell>
          <cell r="CE124">
            <v>200000000</v>
          </cell>
          <cell r="CF124">
            <v>201028000</v>
          </cell>
          <cell r="CG124">
            <v>201028000</v>
          </cell>
          <cell r="CH124">
            <v>201220000</v>
          </cell>
          <cell r="CI124">
            <v>201220000</v>
          </cell>
          <cell r="CJ124">
            <v>203340366.9418</v>
          </cell>
          <cell r="CK124">
            <v>203392711.36079997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 t="str">
            <v>7130411012</v>
          </cell>
          <cell r="CV124">
            <v>12973000</v>
          </cell>
          <cell r="CW124">
            <v>192000</v>
          </cell>
          <cell r="CX124">
            <v>12973000</v>
          </cell>
          <cell r="CY124">
            <v>12781000</v>
          </cell>
          <cell r="CZ124">
            <v>192000</v>
          </cell>
          <cell r="DA124">
            <v>1</v>
          </cell>
          <cell r="DB124">
            <v>1</v>
          </cell>
          <cell r="DC124">
            <v>1</v>
          </cell>
          <cell r="DD124">
            <v>4237734</v>
          </cell>
          <cell r="DE124">
            <v>6.742362</v>
          </cell>
          <cell r="DF124">
            <v>10.497900000000001</v>
          </cell>
          <cell r="DH124" t="str">
            <v xml:space="preserve">TV </v>
          </cell>
          <cell r="DI124">
            <v>100.61</v>
          </cell>
          <cell r="DJ124">
            <v>0</v>
          </cell>
          <cell r="DK124">
            <v>201220000</v>
          </cell>
          <cell r="DL124" t="str">
            <v>IPC</v>
          </cell>
        </row>
        <row r="125">
          <cell r="A125">
            <v>4237741</v>
          </cell>
          <cell r="B125" t="str">
            <v xml:space="preserve">NEGOCIABLES    </v>
          </cell>
          <cell r="C125" t="str">
            <v>B</v>
          </cell>
          <cell r="D125" t="str">
            <v xml:space="preserve">FI SPOT              </v>
          </cell>
          <cell r="E125" t="str">
            <v>RTFIDBEN11</v>
          </cell>
          <cell r="F125" t="str">
            <v>BDR_RF-NEG_FBRT</v>
          </cell>
          <cell r="G125">
            <v>0</v>
          </cell>
          <cell r="H125">
            <v>4321819</v>
          </cell>
          <cell r="I125">
            <v>5026024</v>
          </cell>
          <cell r="J125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125" t="str">
            <v xml:space="preserve">899999090                             </v>
          </cell>
          <cell r="L125" t="str">
            <v xml:space="preserve">TES UVR 3.5% 17/4/2019             </v>
          </cell>
          <cell r="M125" t="str">
            <v xml:space="preserve">TUVT06170419   </v>
          </cell>
          <cell r="N125" t="str">
            <v xml:space="preserve">COL17CT03003   </v>
          </cell>
          <cell r="O125" t="str">
            <v>FIDUCIARIA BANCOLOMBIA S A SOCIEDAD FIDUCIARIA BANCOLOMBIA</v>
          </cell>
          <cell r="P125" t="str">
            <v>800150280</v>
          </cell>
          <cell r="Q125" t="str">
            <v xml:space="preserve">NACION  </v>
          </cell>
          <cell r="R125" t="str">
            <v xml:space="preserve">                    </v>
          </cell>
          <cell r="S125">
            <v>41381</v>
          </cell>
          <cell r="T125">
            <v>43572</v>
          </cell>
          <cell r="U125">
            <v>5000000</v>
          </cell>
          <cell r="V125">
            <v>5000000</v>
          </cell>
          <cell r="W125" t="str">
            <v>3.5</v>
          </cell>
          <cell r="Y125" t="str">
            <v xml:space="preserve">UVR TF nominal, Base 365, Cup?V      </v>
          </cell>
          <cell r="Z125" t="str">
            <v>I</v>
          </cell>
          <cell r="AA125" t="str">
            <v>A?o Vencido</v>
          </cell>
          <cell r="AB125" t="str">
            <v>COP</v>
          </cell>
          <cell r="AC125" t="str">
            <v>UVR</v>
          </cell>
          <cell r="AD125" t="str">
            <v>DCV</v>
          </cell>
          <cell r="AE125">
            <v>42079</v>
          </cell>
          <cell r="AF125">
            <v>42079</v>
          </cell>
          <cell r="AG125">
            <v>5470282.00301845</v>
          </cell>
          <cell r="AH125">
            <v>217.2104999</v>
          </cell>
          <cell r="AI125">
            <v>1188202688.46961</v>
          </cell>
          <cell r="AJ125">
            <v>109.40564001</v>
          </cell>
          <cell r="AK125">
            <v>1.905138</v>
          </cell>
          <cell r="AL125">
            <v>1.8928</v>
          </cell>
          <cell r="AM125">
            <v>5233450</v>
          </cell>
          <cell r="AN125">
            <v>1219995169.74159</v>
          </cell>
          <cell r="AO125">
            <v>2.9824999999999999</v>
          </cell>
          <cell r="AP125">
            <v>1257874487.3631899</v>
          </cell>
          <cell r="AQ125">
            <v>5230650</v>
          </cell>
          <cell r="AR125">
            <v>1219881205.0058124</v>
          </cell>
          <cell r="AS125">
            <v>3.0044</v>
          </cell>
          <cell r="AT125">
            <v>1258495269.32689</v>
          </cell>
          <cell r="AU125">
            <v>1.9030585414000001</v>
          </cell>
          <cell r="AV125">
            <v>1.9030585415000001</v>
          </cell>
          <cell r="AW125">
            <v>620781.96370005608</v>
          </cell>
          <cell r="AX125">
            <v>24397.624138221097</v>
          </cell>
          <cell r="AY125">
            <v>0</v>
          </cell>
          <cell r="AZ125">
            <v>-1253264619.32689</v>
          </cell>
          <cell r="BA125" t="str">
            <v>Precio</v>
          </cell>
          <cell r="BB125" t="str">
            <v>COP UVR CEC</v>
          </cell>
          <cell r="BC125">
            <v>-2.07E-2</v>
          </cell>
          <cell r="BD125">
            <v>100</v>
          </cell>
          <cell r="BE125">
            <v>0</v>
          </cell>
          <cell r="BF125">
            <v>0</v>
          </cell>
          <cell r="BG125">
            <v>0</v>
          </cell>
          <cell r="BH125">
            <v>1129</v>
          </cell>
          <cell r="BI125">
            <v>2.8968000000000003</v>
          </cell>
          <cell r="BJ125">
            <v>2.8123</v>
          </cell>
          <cell r="BK125" t="str">
            <v xml:space="preserve">CASALINA  </v>
          </cell>
          <cell r="BL125" t="str">
            <v>CARLOS SALINA</v>
          </cell>
          <cell r="BM125">
            <v>42443</v>
          </cell>
          <cell r="BO125" t="str">
            <v xml:space="preserve">                              </v>
          </cell>
          <cell r="BP125" t="str">
            <v>33</v>
          </cell>
          <cell r="BQ125" t="str">
            <v xml:space="preserve">          </v>
          </cell>
          <cell r="BR125">
            <v>7</v>
          </cell>
          <cell r="BS125" t="str">
            <v xml:space="preserve">LIN NL/365 RD6 </v>
          </cell>
          <cell r="BT125">
            <v>1</v>
          </cell>
          <cell r="BU125" t="str">
            <v xml:space="preserve">MTM </v>
          </cell>
          <cell r="BV125" t="str">
            <v>1304011407</v>
          </cell>
          <cell r="BW125" t="str">
            <v xml:space="preserve"> </v>
          </cell>
          <cell r="BX125">
            <v>158700</v>
          </cell>
          <cell r="BY125">
            <v>17875192.097663999</v>
          </cell>
          <cell r="BZ125">
            <v>-113962.67578000001</v>
          </cell>
          <cell r="CA125" t="str">
            <v xml:space="preserve">LIN NL/365 RD6 </v>
          </cell>
          <cell r="CB125" t="str">
            <v xml:space="preserve">TES UVR                                                     </v>
          </cell>
          <cell r="CC125" t="str">
            <v>CO</v>
          </cell>
          <cell r="CD125" t="str">
            <v>Gravados ML</v>
          </cell>
          <cell r="CE125">
            <v>5000000</v>
          </cell>
          <cell r="CF125">
            <v>5233450</v>
          </cell>
          <cell r="CG125">
            <v>1219995169.74159</v>
          </cell>
          <cell r="CH125">
            <v>5230650</v>
          </cell>
          <cell r="CI125">
            <v>1219881207.06581</v>
          </cell>
          <cell r="CJ125">
            <v>1257874487.3631899</v>
          </cell>
          <cell r="CK125">
            <v>1258495269.32689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 t="str">
            <v>7130401407</v>
          </cell>
          <cell r="CV125">
            <v>70128380.94145</v>
          </cell>
          <cell r="CW125">
            <v>-113962.84261000001</v>
          </cell>
          <cell r="CX125">
            <v>70128380.94145</v>
          </cell>
          <cell r="CY125">
            <v>70242343.784060001</v>
          </cell>
          <cell r="CZ125">
            <v>-113962.67578000001</v>
          </cell>
          <cell r="DA125">
            <v>233.2178997</v>
          </cell>
          <cell r="DB125">
            <v>233.11489929999999</v>
          </cell>
          <cell r="DC125">
            <v>1</v>
          </cell>
          <cell r="DD125">
            <v>4237741</v>
          </cell>
          <cell r="DE125">
            <v>1.905138</v>
          </cell>
          <cell r="DF125">
            <v>3.0044</v>
          </cell>
          <cell r="DH125" t="str">
            <v xml:space="preserve">AV </v>
          </cell>
          <cell r="DI125">
            <v>104.613</v>
          </cell>
          <cell r="DJ125">
            <v>0</v>
          </cell>
          <cell r="DK125">
            <v>1219881205.01</v>
          </cell>
          <cell r="DL125" t="str">
            <v>UVR</v>
          </cell>
        </row>
        <row r="126">
          <cell r="A126">
            <v>4249942</v>
          </cell>
          <cell r="B126" t="str">
            <v xml:space="preserve">NEGOCIABLES    </v>
          </cell>
          <cell r="C126" t="str">
            <v>B</v>
          </cell>
          <cell r="D126" t="str">
            <v xml:space="preserve">FI SPOT              </v>
          </cell>
          <cell r="E126" t="str">
            <v>RTFIDBEN11</v>
          </cell>
          <cell r="F126" t="str">
            <v>BDR_RF-NEG_FBRT</v>
          </cell>
          <cell r="G126">
            <v>0</v>
          </cell>
          <cell r="H126">
            <v>5295453</v>
          </cell>
          <cell r="I126">
            <v>5038351</v>
          </cell>
          <cell r="J126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126" t="str">
            <v xml:space="preserve">899999090                             </v>
          </cell>
          <cell r="L126" t="str">
            <v xml:space="preserve">TES UVR 3.50% 10/3/21              </v>
          </cell>
          <cell r="M126" t="str">
            <v xml:space="preserve">TUVT10100321   </v>
          </cell>
          <cell r="N126" t="str">
            <v xml:space="preserve">COL17CT02872   </v>
          </cell>
          <cell r="O126" t="str">
            <v>FIDUCIARIA BANCOLOMBIA S A SOCIEDAD FIDUCIARIA BANCOLOMBIA</v>
          </cell>
          <cell r="P126" t="str">
            <v>800150280</v>
          </cell>
          <cell r="Q126" t="str">
            <v xml:space="preserve">NACION  </v>
          </cell>
          <cell r="R126" t="str">
            <v xml:space="preserve">                    </v>
          </cell>
          <cell r="S126">
            <v>40612</v>
          </cell>
          <cell r="T126">
            <v>44265</v>
          </cell>
          <cell r="U126">
            <v>5000000</v>
          </cell>
          <cell r="V126">
            <v>5000000</v>
          </cell>
          <cell r="W126" t="str">
            <v>3.5</v>
          </cell>
          <cell r="Y126" t="str">
            <v xml:space="preserve">UVR TF nominal, Base 365, Cup?V      </v>
          </cell>
          <cell r="Z126" t="str">
            <v>I</v>
          </cell>
          <cell r="AA126" t="str">
            <v>A?o Vencido</v>
          </cell>
          <cell r="AB126" t="str">
            <v>COP</v>
          </cell>
          <cell r="AC126" t="str">
            <v>UVR</v>
          </cell>
          <cell r="AD126" t="str">
            <v>DCV</v>
          </cell>
          <cell r="AE126">
            <v>42082</v>
          </cell>
          <cell r="AF126">
            <v>42082</v>
          </cell>
          <cell r="AG126">
            <v>5237867.4758175099</v>
          </cell>
          <cell r="AH126">
            <v>217.45099980000001</v>
          </cell>
          <cell r="AI126">
            <v>1138979519.43642</v>
          </cell>
          <cell r="AJ126">
            <v>104.75734942</v>
          </cell>
          <cell r="AK126">
            <v>2.6444220000000001</v>
          </cell>
          <cell r="AL126">
            <v>2.6501000000000001</v>
          </cell>
          <cell r="AM126">
            <v>4984700</v>
          </cell>
          <cell r="AN126">
            <v>1162007838.54071</v>
          </cell>
          <cell r="AO126">
            <v>3.5743</v>
          </cell>
          <cell r="AP126">
            <v>1212013336.8150101</v>
          </cell>
          <cell r="AQ126">
            <v>4964050</v>
          </cell>
          <cell r="AR126">
            <v>1157705315.00579</v>
          </cell>
          <cell r="AS126">
            <v>3.6687000000000003</v>
          </cell>
          <cell r="AT126">
            <v>1212635544.12572</v>
          </cell>
          <cell r="AU126">
            <v>2.6436824112999999</v>
          </cell>
          <cell r="AV126">
            <v>2.6436824112999999</v>
          </cell>
          <cell r="AW126">
            <v>622207.31070995331</v>
          </cell>
          <cell r="AX126">
            <v>23154.106297178503</v>
          </cell>
          <cell r="AY126">
            <v>0</v>
          </cell>
          <cell r="AZ126">
            <v>-1207671494.12572</v>
          </cell>
          <cell r="BA126" t="str">
            <v>Precio</v>
          </cell>
          <cell r="BB126" t="str">
            <v>COP UVR CEC</v>
          </cell>
          <cell r="BC126">
            <v>4.7400000000000005E-2</v>
          </cell>
          <cell r="BD126">
            <v>100</v>
          </cell>
          <cell r="BE126">
            <v>0</v>
          </cell>
          <cell r="BF126">
            <v>0</v>
          </cell>
          <cell r="BG126">
            <v>0</v>
          </cell>
          <cell r="BH126">
            <v>1822</v>
          </cell>
          <cell r="BI126">
            <v>4.6607000000000003</v>
          </cell>
          <cell r="BJ126">
            <v>4.4957000000000003</v>
          </cell>
          <cell r="BK126" t="str">
            <v xml:space="preserve">CASALINA  </v>
          </cell>
          <cell r="BL126" t="str">
            <v>CARLOS SALINA</v>
          </cell>
          <cell r="BM126">
            <v>42443</v>
          </cell>
          <cell r="BO126" t="str">
            <v xml:space="preserve">                              </v>
          </cell>
          <cell r="BP126" t="str">
            <v>33</v>
          </cell>
          <cell r="BQ126" t="str">
            <v xml:space="preserve">          </v>
          </cell>
          <cell r="BR126">
            <v>13</v>
          </cell>
          <cell r="BS126" t="str">
            <v xml:space="preserve">LIN NL/365 RD6 </v>
          </cell>
          <cell r="BT126">
            <v>1</v>
          </cell>
          <cell r="BU126" t="str">
            <v xml:space="preserve">MTM </v>
          </cell>
          <cell r="BV126" t="str">
            <v>1304011407</v>
          </cell>
          <cell r="BW126" t="str">
            <v xml:space="preserve"> </v>
          </cell>
          <cell r="BX126">
            <v>1920</v>
          </cell>
          <cell r="BY126">
            <v>8364008.280181</v>
          </cell>
          <cell r="BZ126">
            <v>-4302523.5349249998</v>
          </cell>
          <cell r="CA126" t="str">
            <v xml:space="preserve">LIN NL/365 RD6 </v>
          </cell>
          <cell r="CB126" t="str">
            <v xml:space="preserve">TES UVR                                                     </v>
          </cell>
          <cell r="CC126" t="str">
            <v>CO</v>
          </cell>
          <cell r="CD126" t="str">
            <v>Gravados ML</v>
          </cell>
          <cell r="CE126">
            <v>5000000</v>
          </cell>
          <cell r="CF126">
            <v>4984700</v>
          </cell>
          <cell r="CG126">
            <v>1162007838.54071</v>
          </cell>
          <cell r="CH126">
            <v>4964050</v>
          </cell>
          <cell r="CI126">
            <v>1157705315.00579</v>
          </cell>
          <cell r="CJ126">
            <v>1212013336.8150101</v>
          </cell>
          <cell r="CK126">
            <v>1212635544.12572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 t="str">
            <v>7130401407</v>
          </cell>
          <cell r="CV126">
            <v>59466845.422499999</v>
          </cell>
          <cell r="CW126">
            <v>-4302523.6933000004</v>
          </cell>
          <cell r="CX126">
            <v>59466845.422499999</v>
          </cell>
          <cell r="CY126">
            <v>63769369.115800001</v>
          </cell>
          <cell r="CZ126">
            <v>-4302523.5349249998</v>
          </cell>
          <cell r="DA126">
            <v>233.2178997</v>
          </cell>
          <cell r="DB126">
            <v>233.11489929999999</v>
          </cell>
          <cell r="DC126">
            <v>1</v>
          </cell>
          <cell r="DD126">
            <v>4249942</v>
          </cell>
          <cell r="DE126">
            <v>2.6444220000000001</v>
          </cell>
          <cell r="DF126">
            <v>3.6687000000000003</v>
          </cell>
          <cell r="DH126" t="str">
            <v xml:space="preserve">AV </v>
          </cell>
          <cell r="DI126">
            <v>99.280999999999992</v>
          </cell>
          <cell r="DJ126">
            <v>0</v>
          </cell>
          <cell r="DK126">
            <v>1157705315.01</v>
          </cell>
          <cell r="DL126" t="str">
            <v>UVR</v>
          </cell>
        </row>
        <row r="127">
          <cell r="A127">
            <v>4249947</v>
          </cell>
          <cell r="B127" t="str">
            <v xml:space="preserve">NEGOCIABLES    </v>
          </cell>
          <cell r="C127" t="str">
            <v>B</v>
          </cell>
          <cell r="D127" t="str">
            <v xml:space="preserve">FI SPOT              </v>
          </cell>
          <cell r="E127" t="str">
            <v>RTFIDBEN11</v>
          </cell>
          <cell r="F127" t="str">
            <v>BDR_RF-NEG_FBRT</v>
          </cell>
          <cell r="G127">
            <v>0</v>
          </cell>
          <cell r="H127">
            <v>5225767</v>
          </cell>
          <cell r="I127">
            <v>5038356</v>
          </cell>
          <cell r="J127" t="str">
            <v xml:space="preserve">BANCO CORPBANCA COLOMBIA S A                                                                                                                                                                                                                                   </v>
          </cell>
          <cell r="K127" t="str">
            <v xml:space="preserve">890903937                             </v>
          </cell>
          <cell r="L127" t="str">
            <v xml:space="preserve">CDT CORPBAN 5.4861% 20/5/16        </v>
          </cell>
          <cell r="M127" t="str">
            <v xml:space="preserve">CDTBSAS0V      </v>
          </cell>
          <cell r="N127" t="str">
            <v xml:space="preserve">COB06CD04VK2   </v>
          </cell>
          <cell r="O127" t="str">
            <v>FIDUCIARIA BANCOLOMBIA S A SOCIEDAD FIDUCIARIA BANCOLOMBIA</v>
          </cell>
          <cell r="P127" t="str">
            <v>800150280</v>
          </cell>
          <cell r="Q127" t="str">
            <v xml:space="preserve">AAA     </v>
          </cell>
          <cell r="R127" t="str">
            <v xml:space="preserve">BRC                 </v>
          </cell>
          <cell r="S127">
            <v>41963</v>
          </cell>
          <cell r="T127">
            <v>42510</v>
          </cell>
          <cell r="U127">
            <v>1500000000</v>
          </cell>
          <cell r="V127">
            <v>1500000000</v>
          </cell>
          <cell r="W127" t="str">
            <v>5.4861</v>
          </cell>
          <cell r="Y127" t="str">
            <v xml:space="preserve">CDT TF nominal, Base 360, Cupon TV      </v>
          </cell>
          <cell r="Z127" t="str">
            <v>I</v>
          </cell>
          <cell r="AA127" t="str">
            <v>Trimestre Vencido</v>
          </cell>
          <cell r="AB127" t="str">
            <v>COP</v>
          </cell>
          <cell r="AC127" t="str">
            <v>COP</v>
          </cell>
          <cell r="AD127" t="str">
            <v>DECEVAL</v>
          </cell>
          <cell r="AE127">
            <v>42082</v>
          </cell>
          <cell r="AF127">
            <v>42082</v>
          </cell>
          <cell r="AG127">
            <v>1508910000</v>
          </cell>
          <cell r="AH127">
            <v>1</v>
          </cell>
          <cell r="AI127">
            <v>1508910000</v>
          </cell>
          <cell r="AJ127">
            <v>100.59400000000001</v>
          </cell>
          <cell r="AK127">
            <v>5.4546229999999998</v>
          </cell>
          <cell r="AL127">
            <v>5.4405999999999999</v>
          </cell>
          <cell r="AM127">
            <v>1501335000</v>
          </cell>
          <cell r="AN127">
            <v>1501335000</v>
          </cell>
          <cell r="AO127">
            <v>7.0731000000000002</v>
          </cell>
          <cell r="AP127">
            <v>1505604074.3759999</v>
          </cell>
          <cell r="AQ127">
            <v>1501275000</v>
          </cell>
          <cell r="AR127">
            <v>1501275000</v>
          </cell>
          <cell r="AS127">
            <v>7.2057000000000002</v>
          </cell>
          <cell r="AT127">
            <v>1505823127.2</v>
          </cell>
          <cell r="AU127">
            <v>5.4535715710000003</v>
          </cell>
          <cell r="AV127">
            <v>5.4535715711000003</v>
          </cell>
          <cell r="AW127">
            <v>219052.82400012016</v>
          </cell>
          <cell r="AX127">
            <v>100.08500000000001</v>
          </cell>
          <cell r="AY127">
            <v>0</v>
          </cell>
          <cell r="AZ127">
            <v>-4548127.2</v>
          </cell>
          <cell r="BA127" t="str">
            <v>Precio</v>
          </cell>
          <cell r="BB127" t="str">
            <v>COP CRCDT</v>
          </cell>
          <cell r="BC127">
            <v>5.3000000000000005E-2</v>
          </cell>
          <cell r="BD127">
            <v>100</v>
          </cell>
          <cell r="BE127">
            <v>0</v>
          </cell>
          <cell r="BF127">
            <v>0</v>
          </cell>
          <cell r="BG127">
            <v>0</v>
          </cell>
          <cell r="BH127">
            <v>67</v>
          </cell>
          <cell r="BI127">
            <v>0.18360000000000001</v>
          </cell>
          <cell r="BJ127">
            <v>0.17120000000000002</v>
          </cell>
          <cell r="BK127" t="str">
            <v xml:space="preserve">CASALINA  </v>
          </cell>
          <cell r="BL127" t="str">
            <v>CARLOS SALINA</v>
          </cell>
          <cell r="BM127">
            <v>42443</v>
          </cell>
          <cell r="BO127" t="str">
            <v xml:space="preserve">                              </v>
          </cell>
          <cell r="BP127" t="str">
            <v>26</v>
          </cell>
          <cell r="BQ127" t="str">
            <v xml:space="preserve">          </v>
          </cell>
          <cell r="BR127">
            <v>5</v>
          </cell>
          <cell r="BS127" t="str">
            <v xml:space="preserve">LIN 30/360 RD6 </v>
          </cell>
          <cell r="BT127">
            <v>1</v>
          </cell>
          <cell r="BU127" t="str">
            <v xml:space="preserve">MTM </v>
          </cell>
          <cell r="BV127" t="str">
            <v>1304110012</v>
          </cell>
          <cell r="BW127" t="str">
            <v xml:space="preserve"> </v>
          </cell>
          <cell r="BX127">
            <v>5485500</v>
          </cell>
          <cell r="BY127">
            <v>1502209587.1078901</v>
          </cell>
          <cell r="BZ127">
            <v>-60000</v>
          </cell>
          <cell r="CA127" t="str">
            <v xml:space="preserve">LIN 30/360 RD6 </v>
          </cell>
          <cell r="CB127" t="str">
            <v xml:space="preserve">CDT                                                         </v>
          </cell>
          <cell r="CC127" t="str">
            <v>CO</v>
          </cell>
          <cell r="CD127" t="str">
            <v>Gravados ML</v>
          </cell>
          <cell r="CE127">
            <v>1500000000</v>
          </cell>
          <cell r="CF127">
            <v>1501335000</v>
          </cell>
          <cell r="CG127">
            <v>1501335000</v>
          </cell>
          <cell r="CH127">
            <v>1501275000</v>
          </cell>
          <cell r="CI127">
            <v>1501275000</v>
          </cell>
          <cell r="CJ127">
            <v>1505604074.3760002</v>
          </cell>
          <cell r="CK127">
            <v>1505823127.2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 t="str">
            <v>7130411012</v>
          </cell>
          <cell r="CV127">
            <v>74655000</v>
          </cell>
          <cell r="CW127">
            <v>-60000</v>
          </cell>
          <cell r="CX127">
            <v>74655000</v>
          </cell>
          <cell r="CY127">
            <v>74715000</v>
          </cell>
          <cell r="CZ127">
            <v>-60000</v>
          </cell>
          <cell r="DA127">
            <v>1</v>
          </cell>
          <cell r="DB127">
            <v>1</v>
          </cell>
          <cell r="DC127">
            <v>1</v>
          </cell>
          <cell r="DD127">
            <v>4249947</v>
          </cell>
          <cell r="DE127">
            <v>5.4546229999999998</v>
          </cell>
          <cell r="DF127">
            <v>7.2057000000000002</v>
          </cell>
          <cell r="DH127" t="str">
            <v xml:space="preserve">TV </v>
          </cell>
          <cell r="DI127">
            <v>100.08500000000001</v>
          </cell>
          <cell r="DJ127">
            <v>0</v>
          </cell>
          <cell r="DK127">
            <v>1501275000</v>
          </cell>
          <cell r="DL127" t="str">
            <v>TASA FIJA</v>
          </cell>
        </row>
        <row r="128">
          <cell r="A128">
            <v>4254426</v>
          </cell>
          <cell r="B128" t="str">
            <v xml:space="preserve">NEGOCIABLES    </v>
          </cell>
          <cell r="C128" t="str">
            <v>B</v>
          </cell>
          <cell r="D128" t="str">
            <v xml:space="preserve">FI SPOT              </v>
          </cell>
          <cell r="E128" t="str">
            <v>RTFIDBEN11</v>
          </cell>
          <cell r="F128" t="str">
            <v>BDR_RF-NEG_FBRT</v>
          </cell>
          <cell r="G128">
            <v>0</v>
          </cell>
          <cell r="H128">
            <v>4254430</v>
          </cell>
          <cell r="I128">
            <v>5042853</v>
          </cell>
          <cell r="J128" t="str">
            <v xml:space="preserve">DAVIVIENDA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K128" t="str">
            <v xml:space="preserve">860034313                             </v>
          </cell>
          <cell r="L128" t="str">
            <v xml:space="preserve">CDT DAVIVIEN IPC+2.1% 19/2/17      </v>
          </cell>
          <cell r="M128" t="str">
            <v xml:space="preserve">CDTDVI95       </v>
          </cell>
          <cell r="N128" t="str">
            <v xml:space="preserve">COB51CD80542   </v>
          </cell>
          <cell r="O128" t="str">
            <v>SERFINCO S A COMISIONISTAS DE BOLSA</v>
          </cell>
          <cell r="P128" t="str">
            <v>890905375</v>
          </cell>
          <cell r="Q128" t="str">
            <v xml:space="preserve">AAA     </v>
          </cell>
          <cell r="R128" t="str">
            <v xml:space="preserve">VRR                 </v>
          </cell>
          <cell r="S128">
            <v>42054</v>
          </cell>
          <cell r="T128">
            <v>42786</v>
          </cell>
          <cell r="U128">
            <v>1000000000</v>
          </cell>
          <cell r="V128">
            <v>1000000000</v>
          </cell>
          <cell r="W128" t="str">
            <v>IPC EA 1Y</v>
          </cell>
          <cell r="X128">
            <v>2.1</v>
          </cell>
          <cell r="Y128" t="str">
            <v xml:space="preserve">COP IPC Fin, Base 365, Cupon TV         </v>
          </cell>
          <cell r="Z128" t="str">
            <v>F</v>
          </cell>
          <cell r="AA128" t="str">
            <v>Trimestre Vencido</v>
          </cell>
          <cell r="AB128" t="str">
            <v>COP</v>
          </cell>
          <cell r="AC128" t="str">
            <v>COP</v>
          </cell>
          <cell r="AD128" t="str">
            <v>DECEVAL</v>
          </cell>
          <cell r="AE128">
            <v>42083</v>
          </cell>
          <cell r="AF128">
            <v>42083</v>
          </cell>
          <cell r="AG128">
            <v>1011870000</v>
          </cell>
          <cell r="AH128">
            <v>1</v>
          </cell>
          <cell r="AI128">
            <v>1011870000</v>
          </cell>
          <cell r="AJ128">
            <v>101.18700000000001</v>
          </cell>
          <cell r="AK128">
            <v>6.1556689999999996</v>
          </cell>
          <cell r="AL128">
            <v>0</v>
          </cell>
          <cell r="AM128">
            <v>1009530000</v>
          </cell>
          <cell r="AN128">
            <v>1009530000</v>
          </cell>
          <cell r="AO128">
            <v>1.6711</v>
          </cell>
          <cell r="AP128">
            <v>1009140957.647</v>
          </cell>
          <cell r="AQ128">
            <v>1009770000</v>
          </cell>
          <cell r="AR128">
            <v>1009770000</v>
          </cell>
          <cell r="AS128">
            <v>1.6720000000000002</v>
          </cell>
          <cell r="AT128">
            <v>1009390246.274</v>
          </cell>
          <cell r="AU128">
            <v>9.4343903520999994</v>
          </cell>
          <cell r="AV128">
            <v>9.4343903520999994</v>
          </cell>
          <cell r="AW128">
            <v>249288.62700009346</v>
          </cell>
          <cell r="AX128">
            <v>100.977</v>
          </cell>
          <cell r="AY128">
            <v>0</v>
          </cell>
          <cell r="AZ128">
            <v>379753.72600000002</v>
          </cell>
          <cell r="BA128" t="str">
            <v>Precio</v>
          </cell>
          <cell r="BB128" t="str">
            <v>COP IPC FLAT</v>
          </cell>
          <cell r="BC128">
            <v>1.6724000000000001</v>
          </cell>
          <cell r="BD128">
            <v>100</v>
          </cell>
          <cell r="BE128">
            <v>0</v>
          </cell>
          <cell r="BF128">
            <v>0</v>
          </cell>
          <cell r="BG128">
            <v>0</v>
          </cell>
          <cell r="BH128">
            <v>343</v>
          </cell>
          <cell r="BI128">
            <v>0.90529999999999999</v>
          </cell>
          <cell r="BJ128">
            <v>0.8276</v>
          </cell>
          <cell r="BK128" t="str">
            <v xml:space="preserve">VANCAICE  </v>
          </cell>
          <cell r="BL128" t="str">
            <v>VANESSA CAICEDO QUICENO</v>
          </cell>
          <cell r="BM128">
            <v>42443</v>
          </cell>
          <cell r="BO128" t="str">
            <v xml:space="preserve">                              </v>
          </cell>
          <cell r="BP128" t="str">
            <v>26</v>
          </cell>
          <cell r="BQ128" t="str">
            <v xml:space="preserve">          </v>
          </cell>
          <cell r="BR128">
            <v>6</v>
          </cell>
          <cell r="BS128" t="str">
            <v xml:space="preserve">YL NL/365 RD6  </v>
          </cell>
          <cell r="BT128">
            <v>1</v>
          </cell>
          <cell r="BU128" t="str">
            <v xml:space="preserve">MTM </v>
          </cell>
          <cell r="BV128" t="str">
            <v>1304110012</v>
          </cell>
          <cell r="BW128" t="str">
            <v xml:space="preserve"> </v>
          </cell>
          <cell r="BX128">
            <v>5937000</v>
          </cell>
          <cell r="BY128">
            <v>1025892134.9353399</v>
          </cell>
          <cell r="BZ128">
            <v>240000</v>
          </cell>
          <cell r="CA128" t="str">
            <v xml:space="preserve">YL NL/365 RD6  </v>
          </cell>
          <cell r="CB128" t="str">
            <v xml:space="preserve">CDT                                                         </v>
          </cell>
          <cell r="CC128" t="str">
            <v>CO</v>
          </cell>
          <cell r="CD128" t="str">
            <v>Gravados ML</v>
          </cell>
          <cell r="CE128">
            <v>1000000000</v>
          </cell>
          <cell r="CF128">
            <v>1009530000</v>
          </cell>
          <cell r="CG128">
            <v>1009530000</v>
          </cell>
          <cell r="CH128">
            <v>1009770000</v>
          </cell>
          <cell r="CI128">
            <v>1009770000</v>
          </cell>
          <cell r="CJ128">
            <v>1009140957.647</v>
          </cell>
          <cell r="CK128">
            <v>1009390246.274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 t="str">
            <v>7130411012</v>
          </cell>
          <cell r="CV128">
            <v>74010000</v>
          </cell>
          <cell r="CW128">
            <v>240000</v>
          </cell>
          <cell r="CX128">
            <v>74010000</v>
          </cell>
          <cell r="CY128">
            <v>73770000</v>
          </cell>
          <cell r="CZ128">
            <v>240000</v>
          </cell>
          <cell r="DA128">
            <v>1</v>
          </cell>
          <cell r="DB128">
            <v>1</v>
          </cell>
          <cell r="DC128">
            <v>1</v>
          </cell>
          <cell r="DD128">
            <v>4254426</v>
          </cell>
          <cell r="DE128">
            <v>6.1556689999999996</v>
          </cell>
          <cell r="DF128">
            <v>9.3888999999999996</v>
          </cell>
          <cell r="DH128" t="str">
            <v xml:space="preserve">TV </v>
          </cell>
          <cell r="DI128">
            <v>100.977</v>
          </cell>
          <cell r="DJ128">
            <v>0</v>
          </cell>
          <cell r="DK128">
            <v>1009770000</v>
          </cell>
          <cell r="DL128" t="str">
            <v>IPC</v>
          </cell>
        </row>
        <row r="129">
          <cell r="A129">
            <v>4254917</v>
          </cell>
          <cell r="B129" t="str">
            <v xml:space="preserve">NEGOCIABLES    </v>
          </cell>
          <cell r="C129" t="str">
            <v>B</v>
          </cell>
          <cell r="D129" t="str">
            <v xml:space="preserve">FI SPOT              </v>
          </cell>
          <cell r="E129" t="str">
            <v>RTFIDBEN11</v>
          </cell>
          <cell r="F129" t="str">
            <v>BDR_RF-NEG_FBRT</v>
          </cell>
          <cell r="G129">
            <v>0</v>
          </cell>
          <cell r="H129">
            <v>4368078</v>
          </cell>
          <cell r="I129">
            <v>5043345</v>
          </cell>
          <cell r="J129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129" t="str">
            <v xml:space="preserve">899999090                             </v>
          </cell>
          <cell r="L129" t="str">
            <v xml:space="preserve">TES COP 7% 4/5/22                  </v>
          </cell>
          <cell r="M129" t="str">
            <v xml:space="preserve">TFIT10040522   </v>
          </cell>
          <cell r="N129" t="str">
            <v xml:space="preserve">COL17CT02864   </v>
          </cell>
          <cell r="O129" t="str">
            <v>FIDUCIARIA BANCOLOMBIA S A SOCIEDAD FIDUCIARIA BANCOLOMBIA</v>
          </cell>
          <cell r="P129" t="str">
            <v>800150280</v>
          </cell>
          <cell r="Q129" t="str">
            <v xml:space="preserve">NACION  </v>
          </cell>
          <cell r="R129" t="str">
            <v xml:space="preserve">                    </v>
          </cell>
          <cell r="S129">
            <v>41033</v>
          </cell>
          <cell r="T129">
            <v>44685</v>
          </cell>
          <cell r="U129">
            <v>1000000000</v>
          </cell>
          <cell r="V129">
            <v>1000000000</v>
          </cell>
          <cell r="W129" t="str">
            <v>7</v>
          </cell>
          <cell r="Y129" t="str">
            <v xml:space="preserve">COP TF nominal, Base 365, Cupon AV      </v>
          </cell>
          <cell r="Z129" t="str">
            <v>I</v>
          </cell>
          <cell r="AA129" t="str">
            <v>A?o Vencido</v>
          </cell>
          <cell r="AB129" t="str">
            <v>COP</v>
          </cell>
          <cell r="AC129" t="str">
            <v>COP</v>
          </cell>
          <cell r="AD129" t="str">
            <v>DCV</v>
          </cell>
          <cell r="AE129">
            <v>42083</v>
          </cell>
          <cell r="AF129">
            <v>42083</v>
          </cell>
          <cell r="AG129">
            <v>1085610000</v>
          </cell>
          <cell r="AH129">
            <v>1</v>
          </cell>
          <cell r="AI129">
            <v>1085610000</v>
          </cell>
          <cell r="AJ129">
            <v>108.56100000000001</v>
          </cell>
          <cell r="AK129">
            <v>6.5588309999999996</v>
          </cell>
          <cell r="AL129">
            <v>6.5554000000000006</v>
          </cell>
          <cell r="AM129">
            <v>1012480000</v>
          </cell>
          <cell r="AN129">
            <v>1012480000</v>
          </cell>
          <cell r="AO129">
            <v>8.0028000000000006</v>
          </cell>
          <cell r="AP129">
            <v>1081499212.0139999</v>
          </cell>
          <cell r="AQ129">
            <v>1008030000</v>
          </cell>
          <cell r="AR129">
            <v>1008030000</v>
          </cell>
          <cell r="AS129">
            <v>8.1052999999999997</v>
          </cell>
          <cell r="AT129">
            <v>1081687452.2290001</v>
          </cell>
          <cell r="AU129">
            <v>6.5585595316999994</v>
          </cell>
          <cell r="AV129">
            <v>6.5585595316999994</v>
          </cell>
          <cell r="AW129">
            <v>188240.21500015259</v>
          </cell>
          <cell r="AX129">
            <v>100.80300000000001</v>
          </cell>
          <cell r="AY129">
            <v>0</v>
          </cell>
          <cell r="AZ129">
            <v>-73657452.229000002</v>
          </cell>
          <cell r="BA129" t="str">
            <v>Precio</v>
          </cell>
          <cell r="BB129" t="str">
            <v>COP CEC</v>
          </cell>
          <cell r="BC129">
            <v>3.4500000000000003E-2</v>
          </cell>
          <cell r="BD129">
            <v>100</v>
          </cell>
          <cell r="BE129">
            <v>0</v>
          </cell>
          <cell r="BF129">
            <v>0</v>
          </cell>
          <cell r="BG129">
            <v>0</v>
          </cell>
          <cell r="BH129">
            <v>2242</v>
          </cell>
          <cell r="BI129">
            <v>4.8646000000000003</v>
          </cell>
          <cell r="BJ129">
            <v>4.4998000000000005</v>
          </cell>
          <cell r="BK129" t="str">
            <v xml:space="preserve">CASALINA  </v>
          </cell>
          <cell r="BL129" t="str">
            <v>CARLOS SALINA</v>
          </cell>
          <cell r="BM129">
            <v>42443</v>
          </cell>
          <cell r="BO129" t="str">
            <v xml:space="preserve">                              </v>
          </cell>
          <cell r="BP129" t="str">
            <v>2</v>
          </cell>
          <cell r="BQ129" t="str">
            <v xml:space="preserve">          </v>
          </cell>
          <cell r="BR129">
            <v>3</v>
          </cell>
          <cell r="BS129" t="str">
            <v xml:space="preserve">LIN NL/365 RD6 </v>
          </cell>
          <cell r="BT129">
            <v>1</v>
          </cell>
          <cell r="BU129" t="str">
            <v xml:space="preserve">MTM </v>
          </cell>
          <cell r="BV129" t="str">
            <v>1304010001</v>
          </cell>
          <cell r="BW129" t="str">
            <v xml:space="preserve"> </v>
          </cell>
          <cell r="BX129">
            <v>60219000</v>
          </cell>
          <cell r="BY129">
            <v>1057900339.09733</v>
          </cell>
          <cell r="BZ129">
            <v>-4450000</v>
          </cell>
          <cell r="CA129" t="str">
            <v xml:space="preserve">LIN NL/365 RD6 </v>
          </cell>
          <cell r="CB129" t="str">
            <v xml:space="preserve">TES COP                                                     </v>
          </cell>
          <cell r="CC129" t="str">
            <v>CO</v>
          </cell>
          <cell r="CD129" t="str">
            <v>Gravados ML</v>
          </cell>
          <cell r="CE129">
            <v>1000000000</v>
          </cell>
          <cell r="CF129">
            <v>1012480000</v>
          </cell>
          <cell r="CG129">
            <v>1012480000</v>
          </cell>
          <cell r="CH129">
            <v>1008030000</v>
          </cell>
          <cell r="CI129">
            <v>1008030000</v>
          </cell>
          <cell r="CJ129">
            <v>1081499212.0139999</v>
          </cell>
          <cell r="CK129">
            <v>1081687452.2290001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 t="str">
            <v>7130401001</v>
          </cell>
          <cell r="CV129">
            <v>-7580000</v>
          </cell>
          <cell r="CW129">
            <v>-4450000</v>
          </cell>
          <cell r="CX129">
            <v>-7580000</v>
          </cell>
          <cell r="CY129">
            <v>-3130000</v>
          </cell>
          <cell r="CZ129">
            <v>-4450000</v>
          </cell>
          <cell r="DA129">
            <v>1</v>
          </cell>
          <cell r="DB129">
            <v>1</v>
          </cell>
          <cell r="DC129">
            <v>1</v>
          </cell>
          <cell r="DD129">
            <v>4254917</v>
          </cell>
          <cell r="DE129">
            <v>6.5588309999999996</v>
          </cell>
          <cell r="DF129">
            <v>8.1052999999999997</v>
          </cell>
          <cell r="DH129" t="str">
            <v xml:space="preserve">AV </v>
          </cell>
          <cell r="DI129">
            <v>100.803</v>
          </cell>
          <cell r="DJ129">
            <v>0</v>
          </cell>
          <cell r="DK129">
            <v>1008030000</v>
          </cell>
          <cell r="DL129" t="str">
            <v>TASA FIJA</v>
          </cell>
        </row>
        <row r="130">
          <cell r="A130">
            <v>4260151</v>
          </cell>
          <cell r="B130" t="str">
            <v xml:space="preserve">NEGOCIABLES    </v>
          </cell>
          <cell r="C130" t="str">
            <v>B</v>
          </cell>
          <cell r="D130" t="str">
            <v xml:space="preserve">FI SPOT              </v>
          </cell>
          <cell r="E130" t="str">
            <v>RTFIDBEN11</v>
          </cell>
          <cell r="F130" t="str">
            <v>BDR_RF-NEG_FBRT</v>
          </cell>
          <cell r="G130">
            <v>0</v>
          </cell>
          <cell r="H130">
            <v>4368075</v>
          </cell>
          <cell r="I130">
            <v>5048600</v>
          </cell>
          <cell r="J130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130" t="str">
            <v xml:space="preserve">899999090                             </v>
          </cell>
          <cell r="L130" t="str">
            <v xml:space="preserve">TES COP 7% 4/5/22                  </v>
          </cell>
          <cell r="M130" t="str">
            <v xml:space="preserve">TFIT10040522   </v>
          </cell>
          <cell r="N130" t="str">
            <v xml:space="preserve">COL17CT02864   </v>
          </cell>
          <cell r="O130" t="str">
            <v>FIDUCIARIA BANCOLOMBIA S A SOCIEDAD FIDUCIARIA BANCOLOMBIA</v>
          </cell>
          <cell r="P130" t="str">
            <v>800150280</v>
          </cell>
          <cell r="Q130" t="str">
            <v xml:space="preserve">NACION  </v>
          </cell>
          <cell r="R130" t="str">
            <v xml:space="preserve">                    </v>
          </cell>
          <cell r="S130">
            <v>41033</v>
          </cell>
          <cell r="T130">
            <v>44685</v>
          </cell>
          <cell r="U130">
            <v>500000000</v>
          </cell>
          <cell r="V130">
            <v>500000000</v>
          </cell>
          <cell r="W130" t="str">
            <v>7</v>
          </cell>
          <cell r="Y130" t="str">
            <v xml:space="preserve">COP TF nominal, Base 365, Cupon AV      </v>
          </cell>
          <cell r="Z130" t="str">
            <v>I</v>
          </cell>
          <cell r="AA130" t="str">
            <v>A?o Vencido</v>
          </cell>
          <cell r="AB130" t="str">
            <v>COP</v>
          </cell>
          <cell r="AC130" t="str">
            <v>COP</v>
          </cell>
          <cell r="AD130" t="str">
            <v>DCV</v>
          </cell>
          <cell r="AE130">
            <v>42087</v>
          </cell>
          <cell r="AF130">
            <v>42087</v>
          </cell>
          <cell r="AG130">
            <v>544215000</v>
          </cell>
          <cell r="AH130">
            <v>1</v>
          </cell>
          <cell r="AI130">
            <v>544215000</v>
          </cell>
          <cell r="AJ130">
            <v>108.843</v>
          </cell>
          <cell r="AK130">
            <v>6.5222379999999998</v>
          </cell>
          <cell r="AL130">
            <v>6.5188000000000006</v>
          </cell>
          <cell r="AM130">
            <v>506240000</v>
          </cell>
          <cell r="AN130">
            <v>506240000</v>
          </cell>
          <cell r="AO130">
            <v>8.0028000000000006</v>
          </cell>
          <cell r="AP130">
            <v>541665855.87850106</v>
          </cell>
          <cell r="AQ130">
            <v>504015000</v>
          </cell>
          <cell r="AR130">
            <v>504015000</v>
          </cell>
          <cell r="AS130">
            <v>8.1052999999999997</v>
          </cell>
          <cell r="AT130">
            <v>541759625.36199999</v>
          </cell>
          <cell r="AU130">
            <v>6.5219447434000006</v>
          </cell>
          <cell r="AV130">
            <v>6.5219447434000006</v>
          </cell>
          <cell r="AW130">
            <v>93769.483498930931</v>
          </cell>
          <cell r="AX130">
            <v>100.80300000000001</v>
          </cell>
          <cell r="AY130">
            <v>0</v>
          </cell>
          <cell r="AZ130">
            <v>-37744625.362000003</v>
          </cell>
          <cell r="BA130" t="str">
            <v>Precio</v>
          </cell>
          <cell r="BB130" t="str">
            <v>COP CEC</v>
          </cell>
          <cell r="BC130">
            <v>3.4500000000000003E-2</v>
          </cell>
          <cell r="BD130">
            <v>100</v>
          </cell>
          <cell r="BE130">
            <v>0</v>
          </cell>
          <cell r="BF130">
            <v>0</v>
          </cell>
          <cell r="BG130">
            <v>0</v>
          </cell>
          <cell r="BH130">
            <v>2242</v>
          </cell>
          <cell r="BI130">
            <v>4.8646000000000003</v>
          </cell>
          <cell r="BJ130">
            <v>4.4998000000000005</v>
          </cell>
          <cell r="BK130" t="str">
            <v xml:space="preserve">CASALINA  </v>
          </cell>
          <cell r="BL130" t="str">
            <v>CARLOS SALINA</v>
          </cell>
          <cell r="BM130">
            <v>42443</v>
          </cell>
          <cell r="BO130" t="str">
            <v xml:space="preserve">                              </v>
          </cell>
          <cell r="BP130" t="str">
            <v>2</v>
          </cell>
          <cell r="BQ130" t="str">
            <v xml:space="preserve">          </v>
          </cell>
          <cell r="BR130">
            <v>2</v>
          </cell>
          <cell r="BS130" t="str">
            <v xml:space="preserve">LIN NL/365 RD6 </v>
          </cell>
          <cell r="BT130">
            <v>1</v>
          </cell>
          <cell r="BU130" t="str">
            <v xml:space="preserve">MTM </v>
          </cell>
          <cell r="BV130" t="str">
            <v>1304010001</v>
          </cell>
          <cell r="BW130" t="str">
            <v xml:space="preserve"> </v>
          </cell>
          <cell r="BX130">
            <v>30109500</v>
          </cell>
          <cell r="BY130">
            <v>530153989.88071299</v>
          </cell>
          <cell r="BZ130">
            <v>-2225000</v>
          </cell>
          <cell r="CA130" t="str">
            <v xml:space="preserve">LIN NL/365 RD6 </v>
          </cell>
          <cell r="CB130" t="str">
            <v xml:space="preserve">TES COP                                                     </v>
          </cell>
          <cell r="CC130" t="str">
            <v>CO</v>
          </cell>
          <cell r="CD130" t="str">
            <v>Gravados ML</v>
          </cell>
          <cell r="CE130">
            <v>500000000</v>
          </cell>
          <cell r="CF130">
            <v>506240000</v>
          </cell>
          <cell r="CG130">
            <v>506240000</v>
          </cell>
          <cell r="CH130">
            <v>504015000</v>
          </cell>
          <cell r="CI130">
            <v>504015000</v>
          </cell>
          <cell r="CJ130">
            <v>541665855.87850106</v>
          </cell>
          <cell r="CK130">
            <v>541759625.36199999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 t="str">
            <v>7130401001</v>
          </cell>
          <cell r="CV130">
            <v>-5200000</v>
          </cell>
          <cell r="CW130">
            <v>-2225000</v>
          </cell>
          <cell r="CX130">
            <v>-5200000</v>
          </cell>
          <cell r="CY130">
            <v>-2975000</v>
          </cell>
          <cell r="CZ130">
            <v>-2225000</v>
          </cell>
          <cell r="DA130">
            <v>1</v>
          </cell>
          <cell r="DB130">
            <v>1</v>
          </cell>
          <cell r="DC130">
            <v>1</v>
          </cell>
          <cell r="DD130">
            <v>4260151</v>
          </cell>
          <cell r="DE130">
            <v>6.5222379999999998</v>
          </cell>
          <cell r="DF130">
            <v>8.1052999999999997</v>
          </cell>
          <cell r="DH130" t="str">
            <v xml:space="preserve">AV </v>
          </cell>
          <cell r="DI130">
            <v>100.803</v>
          </cell>
          <cell r="DJ130">
            <v>0</v>
          </cell>
          <cell r="DK130">
            <v>504015000</v>
          </cell>
          <cell r="DL130" t="str">
            <v>TASA FIJA</v>
          </cell>
        </row>
        <row r="131">
          <cell r="A131">
            <v>4264558</v>
          </cell>
          <cell r="B131" t="str">
            <v xml:space="preserve">NEGOCIABLES    </v>
          </cell>
          <cell r="C131" t="str">
            <v>B</v>
          </cell>
          <cell r="D131" t="str">
            <v xml:space="preserve">FI SPOT              </v>
          </cell>
          <cell r="E131" t="str">
            <v>RTFIDBEN11</v>
          </cell>
          <cell r="F131" t="str">
            <v>BDR_RF-NEG_FBRT</v>
          </cell>
          <cell r="G131">
            <v>0</v>
          </cell>
          <cell r="H131">
            <v>4878052</v>
          </cell>
          <cell r="I131">
            <v>5053022</v>
          </cell>
          <cell r="J131" t="str">
            <v xml:space="preserve">BBVA COLOMBIA S A BANCO BILBAO VIZCAYA ARGENTARIA COLOMBIA                                                                                                                                                                                                     </v>
          </cell>
          <cell r="K131" t="str">
            <v xml:space="preserve">860003020                             </v>
          </cell>
          <cell r="L131" t="str">
            <v xml:space="preserve">CDT BBVA IPC+2.85% 21/1/19         </v>
          </cell>
          <cell r="M131" t="str">
            <v xml:space="preserve">CDTBGA95V      </v>
          </cell>
          <cell r="N131" t="str">
            <v xml:space="preserve">COB13CD37211   </v>
          </cell>
          <cell r="O131" t="str">
            <v>SERFINCO S A COMISIONISTAS DE BOLSA</v>
          </cell>
          <cell r="P131" t="str">
            <v>890905375</v>
          </cell>
          <cell r="Q131" t="str">
            <v xml:space="preserve">AAA     </v>
          </cell>
          <cell r="R131" t="str">
            <v xml:space="preserve">FRC                 </v>
          </cell>
          <cell r="S131">
            <v>42025</v>
          </cell>
          <cell r="T131">
            <v>43486</v>
          </cell>
          <cell r="U131">
            <v>1000000000</v>
          </cell>
          <cell r="V131">
            <v>1000000000</v>
          </cell>
          <cell r="W131" t="str">
            <v>IPC EA 1Y</v>
          </cell>
          <cell r="X131">
            <v>2.85</v>
          </cell>
          <cell r="Y131" t="str">
            <v xml:space="preserve">COP IPC Fin, Base 365, Cupon TV         </v>
          </cell>
          <cell r="Z131" t="str">
            <v>F</v>
          </cell>
          <cell r="AA131" t="str">
            <v>Trimestre Vencido</v>
          </cell>
          <cell r="AB131" t="str">
            <v>COP</v>
          </cell>
          <cell r="AC131" t="str">
            <v>COP</v>
          </cell>
          <cell r="AD131" t="str">
            <v>DECEVAL</v>
          </cell>
          <cell r="AE131">
            <v>42088</v>
          </cell>
          <cell r="AF131">
            <v>42088</v>
          </cell>
          <cell r="AG131">
            <v>1023890000</v>
          </cell>
          <cell r="AH131">
            <v>1</v>
          </cell>
          <cell r="AI131">
            <v>1023890000</v>
          </cell>
          <cell r="AJ131">
            <v>102.38900000000001</v>
          </cell>
          <cell r="AK131">
            <v>6.9683579999999994</v>
          </cell>
          <cell r="AL131">
            <v>0</v>
          </cell>
          <cell r="AM131">
            <v>1008490000</v>
          </cell>
          <cell r="AN131">
            <v>1008490000</v>
          </cell>
          <cell r="AO131">
            <v>3.0864000000000003</v>
          </cell>
          <cell r="AP131">
            <v>1023243482.98</v>
          </cell>
          <cell r="AQ131">
            <v>1008520000</v>
          </cell>
          <cell r="AR131">
            <v>1008520000</v>
          </cell>
          <cell r="AS131">
            <v>3.097</v>
          </cell>
          <cell r="AT131">
            <v>1023517413.229</v>
          </cell>
          <cell r="AU131">
            <v>10.263223882</v>
          </cell>
          <cell r="AV131">
            <v>10.263223882</v>
          </cell>
          <cell r="AW131">
            <v>273930.24899995327</v>
          </cell>
          <cell r="AX131">
            <v>100.852</v>
          </cell>
          <cell r="AY131">
            <v>0</v>
          </cell>
          <cell r="AZ131">
            <v>-14997413.229</v>
          </cell>
          <cell r="BA131" t="str">
            <v>Precio</v>
          </cell>
          <cell r="BB131" t="str">
            <v>COP IPC FLAT</v>
          </cell>
          <cell r="BC131">
            <v>3.0971000000000002</v>
          </cell>
          <cell r="BD131">
            <v>100</v>
          </cell>
          <cell r="BE131">
            <v>0</v>
          </cell>
          <cell r="BF131">
            <v>0</v>
          </cell>
          <cell r="BG131">
            <v>0</v>
          </cell>
          <cell r="BH131">
            <v>1043</v>
          </cell>
          <cell r="BI131">
            <v>2.4761000000000002</v>
          </cell>
          <cell r="BJ131">
            <v>2.2323</v>
          </cell>
          <cell r="BK131" t="str">
            <v xml:space="preserve">VANCAICE  </v>
          </cell>
          <cell r="BL131" t="str">
            <v>VANESSA CAICEDO QUICENO</v>
          </cell>
          <cell r="BM131">
            <v>42443</v>
          </cell>
          <cell r="BO131" t="str">
            <v xml:space="preserve">                              </v>
          </cell>
          <cell r="BP131" t="str">
            <v>26</v>
          </cell>
          <cell r="BQ131" t="str">
            <v xml:space="preserve">          </v>
          </cell>
          <cell r="BR131">
            <v>7</v>
          </cell>
          <cell r="BS131" t="str">
            <v xml:space="preserve">YL NL/365 RD6  </v>
          </cell>
          <cell r="BT131">
            <v>1</v>
          </cell>
          <cell r="BU131" t="str">
            <v xml:space="preserve">MTM </v>
          </cell>
          <cell r="BV131" t="str">
            <v>1304110012</v>
          </cell>
          <cell r="BW131" t="str">
            <v xml:space="preserve"> </v>
          </cell>
          <cell r="BX131">
            <v>14530000</v>
          </cell>
          <cell r="BY131">
            <v>1017357312.3713601</v>
          </cell>
          <cell r="BZ131">
            <v>30000</v>
          </cell>
          <cell r="CA131" t="str">
            <v xml:space="preserve">YL NL/365 RD6  </v>
          </cell>
          <cell r="CB131" t="str">
            <v xml:space="preserve">CDT                                                         </v>
          </cell>
          <cell r="CC131" t="str">
            <v>CO</v>
          </cell>
          <cell r="CD131" t="str">
            <v>Gravados ML</v>
          </cell>
          <cell r="CE131">
            <v>1000000000</v>
          </cell>
          <cell r="CF131">
            <v>1008490000</v>
          </cell>
          <cell r="CG131">
            <v>1008490000</v>
          </cell>
          <cell r="CH131">
            <v>1008520000</v>
          </cell>
          <cell r="CI131">
            <v>1008520000</v>
          </cell>
          <cell r="CJ131">
            <v>1023243482.98</v>
          </cell>
          <cell r="CK131">
            <v>1023517413.229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 t="str">
            <v>7130411012</v>
          </cell>
          <cell r="CV131">
            <v>64964000</v>
          </cell>
          <cell r="CW131">
            <v>30000</v>
          </cell>
          <cell r="CX131">
            <v>64964000</v>
          </cell>
          <cell r="CY131">
            <v>64934000</v>
          </cell>
          <cell r="CZ131">
            <v>30000</v>
          </cell>
          <cell r="DA131">
            <v>1</v>
          </cell>
          <cell r="DB131">
            <v>1</v>
          </cell>
          <cell r="DC131">
            <v>1</v>
          </cell>
          <cell r="DD131">
            <v>4264558</v>
          </cell>
          <cell r="DE131">
            <v>6.9683579999999994</v>
          </cell>
          <cell r="DF131">
            <v>10.922000000000001</v>
          </cell>
          <cell r="DH131" t="str">
            <v xml:space="preserve">TV </v>
          </cell>
          <cell r="DI131">
            <v>100.852</v>
          </cell>
          <cell r="DJ131">
            <v>0</v>
          </cell>
          <cell r="DK131">
            <v>1008520000</v>
          </cell>
          <cell r="DL131" t="str">
            <v>IPC</v>
          </cell>
        </row>
        <row r="132">
          <cell r="A132">
            <v>4267858</v>
          </cell>
          <cell r="B132" t="str">
            <v xml:space="preserve">NEGOCIABLES    </v>
          </cell>
          <cell r="C132" t="str">
            <v>B</v>
          </cell>
          <cell r="D132" t="str">
            <v xml:space="preserve">FI SPOT              </v>
          </cell>
          <cell r="E132" t="str">
            <v>RTFIDBEN11</v>
          </cell>
          <cell r="F132" t="str">
            <v>BDR_RF-NEG_FBRT</v>
          </cell>
          <cell r="G132">
            <v>0</v>
          </cell>
          <cell r="H132">
            <v>5245758</v>
          </cell>
          <cell r="I132">
            <v>5056337</v>
          </cell>
          <cell r="J132" t="str">
            <v xml:space="preserve">BANCO CORPBANCA COLOMBIA S A                                                                                                                                                                                                                                   </v>
          </cell>
          <cell r="K132" t="str">
            <v xml:space="preserve">890903937                             </v>
          </cell>
          <cell r="L132" t="str">
            <v xml:space="preserve">CDT CORPBAN IBR+0.75% 26/3/16      </v>
          </cell>
          <cell r="M132" t="str">
            <v xml:space="preserve">CDTBSA80       </v>
          </cell>
          <cell r="N132" t="str">
            <v xml:space="preserve">COB06CD09WP8   </v>
          </cell>
          <cell r="O132" t="str">
            <v>BANCO CORPBANCA COLOMBIA S A</v>
          </cell>
          <cell r="P132" t="str">
            <v>890903937</v>
          </cell>
          <cell r="Q132" t="str">
            <v xml:space="preserve">BRC1+   </v>
          </cell>
          <cell r="R132" t="str">
            <v xml:space="preserve">BRC                 </v>
          </cell>
          <cell r="S132">
            <v>42089</v>
          </cell>
          <cell r="T132">
            <v>42457</v>
          </cell>
          <cell r="U132">
            <v>500000000</v>
          </cell>
          <cell r="V132">
            <v>500000000</v>
          </cell>
          <cell r="W132" t="str">
            <v>IBR 1M</v>
          </cell>
          <cell r="X132">
            <v>0.75</v>
          </cell>
          <cell r="Y132" t="str">
            <v xml:space="preserve">COP IBR Inicio, Base 360, Cupon MV      </v>
          </cell>
          <cell r="Z132" t="str">
            <v>I</v>
          </cell>
          <cell r="AA132" t="str">
            <v>Mes Vencido</v>
          </cell>
          <cell r="AB132" t="str">
            <v>COP</v>
          </cell>
          <cell r="AC132" t="str">
            <v>COP</v>
          </cell>
          <cell r="AD132" t="str">
            <v>DECEVAL</v>
          </cell>
          <cell r="AE132">
            <v>42089</v>
          </cell>
          <cell r="AF132">
            <v>42089</v>
          </cell>
          <cell r="AG132">
            <v>500000000</v>
          </cell>
          <cell r="AH132">
            <v>1</v>
          </cell>
          <cell r="AI132">
            <v>500000000</v>
          </cell>
          <cell r="AJ132">
            <v>100</v>
          </cell>
          <cell r="AK132">
            <v>5.2229469999999996</v>
          </cell>
          <cell r="AL132">
            <v>8.43E-2</v>
          </cell>
          <cell r="AM132">
            <v>501605000</v>
          </cell>
          <cell r="AN132">
            <v>501605000</v>
          </cell>
          <cell r="AO132">
            <v>0.92549999999999999</v>
          </cell>
          <cell r="AP132">
            <v>501672891.36299998</v>
          </cell>
          <cell r="AQ132">
            <v>501695000</v>
          </cell>
          <cell r="AR132">
            <v>501695000</v>
          </cell>
          <cell r="AS132">
            <v>0.93710000000000004</v>
          </cell>
          <cell r="AT132">
            <v>501762586.2615</v>
          </cell>
          <cell r="AU132">
            <v>6.7388923856000007</v>
          </cell>
          <cell r="AV132">
            <v>6.7539810121999997</v>
          </cell>
          <cell r="AW132">
            <v>89694.898500025272</v>
          </cell>
          <cell r="AX132">
            <v>100.339</v>
          </cell>
          <cell r="AY132">
            <v>0</v>
          </cell>
          <cell r="AZ132">
            <v>-67586.261499999993</v>
          </cell>
          <cell r="BA132" t="str">
            <v>Precio</v>
          </cell>
          <cell r="BB132" t="str">
            <v>COP IBE FLAT</v>
          </cell>
          <cell r="BC132">
            <v>0.7722</v>
          </cell>
          <cell r="BD132">
            <v>100</v>
          </cell>
          <cell r="BE132">
            <v>0</v>
          </cell>
          <cell r="BF132">
            <v>0</v>
          </cell>
          <cell r="BG132">
            <v>0</v>
          </cell>
          <cell r="BH132">
            <v>14</v>
          </cell>
          <cell r="BI132">
            <v>3.8400000000000004E-2</v>
          </cell>
          <cell r="BJ132">
            <v>3.5799999999999998E-2</v>
          </cell>
          <cell r="BK132" t="str">
            <v xml:space="preserve">VANCAICE  </v>
          </cell>
          <cell r="BL132" t="str">
            <v>VANESSA CAICEDO QUICENO</v>
          </cell>
          <cell r="BM132">
            <v>42443</v>
          </cell>
          <cell r="BO132" t="str">
            <v xml:space="preserve">                              </v>
          </cell>
          <cell r="BP132" t="str">
            <v>26</v>
          </cell>
          <cell r="BQ132" t="str">
            <v xml:space="preserve">          </v>
          </cell>
          <cell r="BR132">
            <v>27</v>
          </cell>
          <cell r="BS132" t="str">
            <v xml:space="preserve">YLD 30/360 RD6 </v>
          </cell>
          <cell r="BT132">
            <v>1</v>
          </cell>
          <cell r="BU132" t="str">
            <v xml:space="preserve">MTM </v>
          </cell>
          <cell r="BV132" t="str">
            <v>1304110012</v>
          </cell>
          <cell r="BW132" t="str">
            <v xml:space="preserve"> </v>
          </cell>
          <cell r="BX132">
            <v>1696500</v>
          </cell>
          <cell r="BY132">
            <v>503286995.91694897</v>
          </cell>
          <cell r="BZ132">
            <v>90000</v>
          </cell>
          <cell r="CA132" t="str">
            <v xml:space="preserve">YLD 30/360 RD6 </v>
          </cell>
          <cell r="CB132" t="str">
            <v xml:space="preserve">CDT                                                         </v>
          </cell>
          <cell r="CC132" t="str">
            <v>CO</v>
          </cell>
          <cell r="CD132" t="str">
            <v>Gravados ML</v>
          </cell>
          <cell r="CE132">
            <v>500000000</v>
          </cell>
          <cell r="CF132">
            <v>501605000</v>
          </cell>
          <cell r="CG132">
            <v>501605000</v>
          </cell>
          <cell r="CH132">
            <v>501695000</v>
          </cell>
          <cell r="CI132">
            <v>501695000</v>
          </cell>
          <cell r="CJ132">
            <v>501672891.36299998</v>
          </cell>
          <cell r="CK132">
            <v>501762586.2615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 t="str">
            <v>7130411012</v>
          </cell>
          <cell r="CV132">
            <v>26891500</v>
          </cell>
          <cell r="CW132">
            <v>90000</v>
          </cell>
          <cell r="CX132">
            <v>26891500</v>
          </cell>
          <cell r="CY132">
            <v>26801500</v>
          </cell>
          <cell r="CZ132">
            <v>90000</v>
          </cell>
          <cell r="DA132">
            <v>1</v>
          </cell>
          <cell r="DB132">
            <v>1</v>
          </cell>
          <cell r="DC132">
            <v>1</v>
          </cell>
          <cell r="DD132">
            <v>4267858</v>
          </cell>
          <cell r="DE132">
            <v>5.2229469999999996</v>
          </cell>
          <cell r="DF132">
            <v>7.1144000000000007</v>
          </cell>
          <cell r="DH132" t="str">
            <v xml:space="preserve">MV </v>
          </cell>
          <cell r="DI132">
            <v>100.339</v>
          </cell>
          <cell r="DJ132">
            <v>0</v>
          </cell>
          <cell r="DK132">
            <v>501695000</v>
          </cell>
          <cell r="DL132" t="str">
            <v>IBR</v>
          </cell>
        </row>
        <row r="133">
          <cell r="A133">
            <v>4272016</v>
          </cell>
          <cell r="B133" t="str">
            <v xml:space="preserve">NEGOCIABLES    </v>
          </cell>
          <cell r="C133" t="str">
            <v>B</v>
          </cell>
          <cell r="D133" t="str">
            <v xml:space="preserve">FI SPOT              </v>
          </cell>
          <cell r="E133" t="str">
            <v>RTFIDBEN11</v>
          </cell>
          <cell r="F133" t="str">
            <v>BDR_RF-NEG_FBRT</v>
          </cell>
          <cell r="G133">
            <v>0</v>
          </cell>
          <cell r="H133">
            <v>4272020</v>
          </cell>
          <cell r="I133">
            <v>5060526</v>
          </cell>
          <cell r="J133" t="str">
            <v xml:space="preserve">DAVIVIENDA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K133" t="str">
            <v xml:space="preserve">860034313                             </v>
          </cell>
          <cell r="L133" t="str">
            <v xml:space="preserve">CDT DAVIVIEN IPC+2.4% 25/11/16     </v>
          </cell>
          <cell r="M133" t="str">
            <v xml:space="preserve">CDTDVI95       </v>
          </cell>
          <cell r="N133" t="str">
            <v xml:space="preserve">COB51CD77480   </v>
          </cell>
          <cell r="O133" t="str">
            <v>AFIN S A COMISIONISTA DE BOLSA</v>
          </cell>
          <cell r="P133" t="str">
            <v>860051175</v>
          </cell>
          <cell r="Q133" t="str">
            <v xml:space="preserve">AAA     </v>
          </cell>
          <cell r="R133" t="str">
            <v xml:space="preserve">VRR                 </v>
          </cell>
          <cell r="S133">
            <v>41968</v>
          </cell>
          <cell r="T133">
            <v>42699</v>
          </cell>
          <cell r="U133">
            <v>1000000000</v>
          </cell>
          <cell r="V133">
            <v>1000000000</v>
          </cell>
          <cell r="W133" t="str">
            <v>IPC EA 1Y</v>
          </cell>
          <cell r="X133">
            <v>2.4</v>
          </cell>
          <cell r="Y133" t="str">
            <v xml:space="preserve">COP IPC Fin, Base 365, Cupon TV         </v>
          </cell>
          <cell r="Z133" t="str">
            <v>F</v>
          </cell>
          <cell r="AA133" t="str">
            <v>Trimestre Vencido</v>
          </cell>
          <cell r="AB133" t="str">
            <v>COP</v>
          </cell>
          <cell r="AC133" t="str">
            <v>COP</v>
          </cell>
          <cell r="AD133" t="str">
            <v>DECEVAL</v>
          </cell>
          <cell r="AE133">
            <v>42090</v>
          </cell>
          <cell r="AF133">
            <v>42090</v>
          </cell>
          <cell r="AG133">
            <v>1020000000</v>
          </cell>
          <cell r="AH133">
            <v>1</v>
          </cell>
          <cell r="AI133">
            <v>1020000000</v>
          </cell>
          <cell r="AJ133">
            <v>102</v>
          </cell>
          <cell r="AK133">
            <v>5.9000179999999993</v>
          </cell>
          <cell r="AL133">
            <v>2.2363</v>
          </cell>
          <cell r="AM133">
            <v>1013870000</v>
          </cell>
          <cell r="AN133">
            <v>1013870000</v>
          </cell>
          <cell r="AO133">
            <v>0.98850000000000005</v>
          </cell>
          <cell r="AP133">
            <v>1010617855.655</v>
          </cell>
          <cell r="AQ133">
            <v>1014100000</v>
          </cell>
          <cell r="AR133">
            <v>1014100000</v>
          </cell>
          <cell r="AS133">
            <v>0.98860000000000003</v>
          </cell>
          <cell r="AT133">
            <v>1010860638.487</v>
          </cell>
          <cell r="AU133">
            <v>9.1632387752</v>
          </cell>
          <cell r="AV133">
            <v>9.1632387752</v>
          </cell>
          <cell r="AW133">
            <v>242782.83200001717</v>
          </cell>
          <cell r="AX133">
            <v>101.41</v>
          </cell>
          <cell r="AY133">
            <v>0</v>
          </cell>
          <cell r="AZ133">
            <v>3239361.5129999998</v>
          </cell>
          <cell r="BA133" t="str">
            <v>Precio</v>
          </cell>
          <cell r="BB133" t="str">
            <v>COP IPC FLAT</v>
          </cell>
          <cell r="BC133">
            <v>0.9889</v>
          </cell>
          <cell r="BD133">
            <v>100</v>
          </cell>
          <cell r="BE133">
            <v>0</v>
          </cell>
          <cell r="BF133">
            <v>0</v>
          </cell>
          <cell r="BG133">
            <v>0</v>
          </cell>
          <cell r="BH133">
            <v>256</v>
          </cell>
          <cell r="BI133">
            <v>0.68380000000000007</v>
          </cell>
          <cell r="BJ133">
            <v>0.62930000000000008</v>
          </cell>
          <cell r="BK133" t="str">
            <v xml:space="preserve">VANCAICE  </v>
          </cell>
          <cell r="BL133" t="str">
            <v>VANESSA CAICEDO QUICENO</v>
          </cell>
          <cell r="BM133">
            <v>42443</v>
          </cell>
          <cell r="BO133" t="str">
            <v xml:space="preserve">                              </v>
          </cell>
          <cell r="BP133" t="str">
            <v>26</v>
          </cell>
          <cell r="BQ133" t="str">
            <v xml:space="preserve">          </v>
          </cell>
          <cell r="BR133">
            <v>7</v>
          </cell>
          <cell r="BS133" t="str">
            <v xml:space="preserve">YL NL/365 RD6  </v>
          </cell>
          <cell r="BT133">
            <v>1</v>
          </cell>
          <cell r="BU133" t="str">
            <v xml:space="preserve">MTM </v>
          </cell>
          <cell r="BV133" t="str">
            <v>1304110012</v>
          </cell>
          <cell r="BW133" t="str">
            <v xml:space="preserve"> </v>
          </cell>
          <cell r="BX133">
            <v>4522000</v>
          </cell>
          <cell r="BY133">
            <v>1025590054.1527901</v>
          </cell>
          <cell r="BZ133">
            <v>230000</v>
          </cell>
          <cell r="CA133" t="str">
            <v xml:space="preserve">YL NL/365 RD6  </v>
          </cell>
          <cell r="CB133" t="str">
            <v xml:space="preserve">CDT                                                         </v>
          </cell>
          <cell r="CC133" t="str">
            <v>CO</v>
          </cell>
          <cell r="CD133" t="str">
            <v>Gravados ML</v>
          </cell>
          <cell r="CE133">
            <v>1000000000</v>
          </cell>
          <cell r="CF133">
            <v>1013870000</v>
          </cell>
          <cell r="CG133">
            <v>1013870000</v>
          </cell>
          <cell r="CH133">
            <v>1014100000</v>
          </cell>
          <cell r="CI133">
            <v>1014100000</v>
          </cell>
          <cell r="CJ133">
            <v>1010617855.655</v>
          </cell>
          <cell r="CK133">
            <v>1010860638.487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 t="str">
            <v>7130411012</v>
          </cell>
          <cell r="CV133">
            <v>73201000</v>
          </cell>
          <cell r="CW133">
            <v>230000</v>
          </cell>
          <cell r="CX133">
            <v>73201000</v>
          </cell>
          <cell r="CY133">
            <v>72971000</v>
          </cell>
          <cell r="CZ133">
            <v>230000</v>
          </cell>
          <cell r="DA133">
            <v>1</v>
          </cell>
          <cell r="DB133">
            <v>1</v>
          </cell>
          <cell r="DC133">
            <v>1</v>
          </cell>
          <cell r="DD133">
            <v>4272016</v>
          </cell>
          <cell r="DE133">
            <v>5.9000179999999993</v>
          </cell>
          <cell r="DF133">
            <v>8.6536000000000008</v>
          </cell>
          <cell r="DH133" t="str">
            <v xml:space="preserve">TV </v>
          </cell>
          <cell r="DI133">
            <v>101.41</v>
          </cell>
          <cell r="DJ133">
            <v>0</v>
          </cell>
          <cell r="DK133">
            <v>1014100000</v>
          </cell>
          <cell r="DL133" t="str">
            <v>IPC</v>
          </cell>
        </row>
        <row r="134">
          <cell r="A134">
            <v>4272550</v>
          </cell>
          <cell r="B134" t="str">
            <v xml:space="preserve">NEGOCIABLES    </v>
          </cell>
          <cell r="C134" t="str">
            <v>B</v>
          </cell>
          <cell r="D134" t="str">
            <v xml:space="preserve">FI SPOT              </v>
          </cell>
          <cell r="E134" t="str">
            <v>RTFIDBEN11</v>
          </cell>
          <cell r="F134" t="str">
            <v>BDM_RF-NEG_FBRT</v>
          </cell>
          <cell r="G134">
            <v>0</v>
          </cell>
          <cell r="H134">
            <v>5251782</v>
          </cell>
          <cell r="I134">
            <v>5061059</v>
          </cell>
          <cell r="J134" t="str">
            <v xml:space="preserve">BANCO COLPATRIA RED MULTIBANCA COLPATRIA S A COLPATRIA RED                                                                                                                                                                                                     </v>
          </cell>
          <cell r="K134" t="str">
            <v xml:space="preserve">860034594                             </v>
          </cell>
          <cell r="L134" t="str">
            <v xml:space="preserve">CDT COLPATRIA IBR+0.7% 27/3/16     </v>
          </cell>
          <cell r="M134" t="str">
            <v xml:space="preserve">CDTCLP80       </v>
          </cell>
          <cell r="N134" t="str">
            <v xml:space="preserve">COB19CD96156   </v>
          </cell>
          <cell r="O134" t="str">
            <v>BANCO COLPATRIA RED MULTIBANCA COLPATRIA S A COLPATRIA RED</v>
          </cell>
          <cell r="P134" t="str">
            <v>860034594</v>
          </cell>
          <cell r="Q134" t="str">
            <v xml:space="preserve">BRC1+   </v>
          </cell>
          <cell r="R134" t="str">
            <v xml:space="preserve">BRC                 </v>
          </cell>
          <cell r="S134">
            <v>42090</v>
          </cell>
          <cell r="T134">
            <v>42457</v>
          </cell>
          <cell r="U134">
            <v>1600000000</v>
          </cell>
          <cell r="V134">
            <v>1600000000</v>
          </cell>
          <cell r="W134" t="str">
            <v>IBR 1M</v>
          </cell>
          <cell r="X134">
            <v>0.7</v>
          </cell>
          <cell r="Y134" t="str">
            <v xml:space="preserve">COP IBR Inicio, Base 360, Cupon MV      </v>
          </cell>
          <cell r="Z134" t="str">
            <v>I</v>
          </cell>
          <cell r="AA134" t="str">
            <v>Mes Vencido</v>
          </cell>
          <cell r="AB134" t="str">
            <v>COP</v>
          </cell>
          <cell r="AC134" t="str">
            <v>COP</v>
          </cell>
          <cell r="AD134" t="str">
            <v>DECEVAL</v>
          </cell>
          <cell r="AE134">
            <v>42090</v>
          </cell>
          <cell r="AF134">
            <v>42090</v>
          </cell>
          <cell r="AG134">
            <v>1600000000</v>
          </cell>
          <cell r="AH134">
            <v>1</v>
          </cell>
          <cell r="AI134">
            <v>1600000000</v>
          </cell>
          <cell r="AJ134">
            <v>100</v>
          </cell>
          <cell r="AK134">
            <v>5.171265</v>
          </cell>
          <cell r="AL134">
            <v>0.43820000000000003</v>
          </cell>
          <cell r="AM134">
            <v>1604768000</v>
          </cell>
          <cell r="AN134">
            <v>1604768000</v>
          </cell>
          <cell r="AO134">
            <v>0.92220000000000002</v>
          </cell>
          <cell r="AP134">
            <v>1605004950.1856</v>
          </cell>
          <cell r="AQ134">
            <v>1605056000</v>
          </cell>
          <cell r="AR134">
            <v>1605056000</v>
          </cell>
          <cell r="AS134">
            <v>0.93340000000000001</v>
          </cell>
          <cell r="AT134">
            <v>1605290451.0688</v>
          </cell>
          <cell r="AU134">
            <v>6.7034521201000006</v>
          </cell>
          <cell r="AV134">
            <v>6.7185357382999999</v>
          </cell>
          <cell r="AW134">
            <v>285500.88319993019</v>
          </cell>
          <cell r="AX134">
            <v>100.316</v>
          </cell>
          <cell r="AY134">
            <v>0</v>
          </cell>
          <cell r="AZ134">
            <v>-234451.06880000001</v>
          </cell>
          <cell r="BA134" t="str">
            <v>Precio</v>
          </cell>
          <cell r="BB134" t="str">
            <v>COP IBE FLAT</v>
          </cell>
          <cell r="BC134">
            <v>0.76860000000000006</v>
          </cell>
          <cell r="BD134">
            <v>100</v>
          </cell>
          <cell r="BE134">
            <v>0</v>
          </cell>
          <cell r="BF134">
            <v>0</v>
          </cell>
          <cell r="BG134">
            <v>0</v>
          </cell>
          <cell r="BH134">
            <v>14</v>
          </cell>
          <cell r="BI134">
            <v>3.8400000000000004E-2</v>
          </cell>
          <cell r="BJ134">
            <v>3.5799999999999998E-2</v>
          </cell>
          <cell r="BK134" t="str">
            <v xml:space="preserve">VANCAICE  </v>
          </cell>
          <cell r="BL134" t="str">
            <v>VANESSA CAICEDO QUICENO</v>
          </cell>
          <cell r="BM134">
            <v>42443</v>
          </cell>
          <cell r="BO134" t="str">
            <v xml:space="preserve">                              </v>
          </cell>
          <cell r="BP134" t="str">
            <v>26</v>
          </cell>
          <cell r="BQ134" t="str">
            <v xml:space="preserve">          </v>
          </cell>
          <cell r="BR134">
            <v>27</v>
          </cell>
          <cell r="BS134" t="str">
            <v xml:space="preserve">YLD 30/360 RD6 </v>
          </cell>
          <cell r="BT134">
            <v>1</v>
          </cell>
          <cell r="BU134" t="str">
            <v xml:space="preserve">MTM </v>
          </cell>
          <cell r="BV134" t="str">
            <v>1304110012</v>
          </cell>
          <cell r="BW134" t="str">
            <v xml:space="preserve"> </v>
          </cell>
          <cell r="BX134">
            <v>5089600</v>
          </cell>
          <cell r="BY134">
            <v>1609728684.94872</v>
          </cell>
          <cell r="BZ134">
            <v>288000</v>
          </cell>
          <cell r="CA134" t="str">
            <v xml:space="preserve">YLD 30/360 RD6 </v>
          </cell>
          <cell r="CB134" t="str">
            <v xml:space="preserve">CDT                                                         </v>
          </cell>
          <cell r="CC134" t="str">
            <v>CO</v>
          </cell>
          <cell r="CD134" t="str">
            <v>Gravados ML</v>
          </cell>
          <cell r="CE134">
            <v>1600000000</v>
          </cell>
          <cell r="CF134">
            <v>1604768000</v>
          </cell>
          <cell r="CG134">
            <v>1604768000</v>
          </cell>
          <cell r="CH134">
            <v>1605056000</v>
          </cell>
          <cell r="CI134">
            <v>1605056000</v>
          </cell>
          <cell r="CJ134">
            <v>1605004950.1856</v>
          </cell>
          <cell r="CK134">
            <v>1605290451.0688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 t="str">
            <v>7130411012</v>
          </cell>
          <cell r="CV134">
            <v>85088000</v>
          </cell>
          <cell r="CW134">
            <v>288000</v>
          </cell>
          <cell r="CX134">
            <v>85088000</v>
          </cell>
          <cell r="CY134">
            <v>84800000</v>
          </cell>
          <cell r="CZ134">
            <v>288000</v>
          </cell>
          <cell r="DA134">
            <v>1</v>
          </cell>
          <cell r="DB134">
            <v>1</v>
          </cell>
          <cell r="DC134">
            <v>1</v>
          </cell>
          <cell r="DD134">
            <v>4272550</v>
          </cell>
          <cell r="DE134">
            <v>5.171265</v>
          </cell>
          <cell r="DF134">
            <v>7.1106000000000007</v>
          </cell>
          <cell r="DH134" t="str">
            <v xml:space="preserve">MV </v>
          </cell>
          <cell r="DI134">
            <v>100.316</v>
          </cell>
          <cell r="DJ134">
            <v>0</v>
          </cell>
          <cell r="DK134">
            <v>1605056000</v>
          </cell>
          <cell r="DL134" t="str">
            <v>IBR</v>
          </cell>
        </row>
        <row r="135">
          <cell r="A135">
            <v>4272556</v>
          </cell>
          <cell r="B135" t="str">
            <v xml:space="preserve">NEGOCIABLES    </v>
          </cell>
          <cell r="C135" t="str">
            <v>B</v>
          </cell>
          <cell r="D135" t="str">
            <v xml:space="preserve">FI SPOT              </v>
          </cell>
          <cell r="E135" t="str">
            <v>RTFIDBEN11</v>
          </cell>
          <cell r="F135" t="str">
            <v>BDR_RF-NEG_FBRT</v>
          </cell>
          <cell r="G135">
            <v>0</v>
          </cell>
          <cell r="H135">
            <v>5251784</v>
          </cell>
          <cell r="I135">
            <v>5061065</v>
          </cell>
          <cell r="J135" t="str">
            <v xml:space="preserve">BANCO COLPATRIA RED MULTIBANCA COLPATRIA S A COLPATRIA RED                                                                                                                                                                                                     </v>
          </cell>
          <cell r="K135" t="str">
            <v xml:space="preserve">860034594                             </v>
          </cell>
          <cell r="L135" t="str">
            <v xml:space="preserve">CDT COLPATRIA IBR+0.7% 27/3/16     </v>
          </cell>
          <cell r="M135" t="str">
            <v xml:space="preserve">CDTCLP80       </v>
          </cell>
          <cell r="N135" t="str">
            <v xml:space="preserve">COB19CD96156   </v>
          </cell>
          <cell r="O135" t="str">
            <v>BANCO COLPATRIA RED MULTIBANCA COLPATRIA S A COLPATRIA RED</v>
          </cell>
          <cell r="P135" t="str">
            <v>860034594</v>
          </cell>
          <cell r="Q135" t="str">
            <v xml:space="preserve">BRC1+   </v>
          </cell>
          <cell r="R135" t="str">
            <v xml:space="preserve">BRC                 </v>
          </cell>
          <cell r="S135">
            <v>42090</v>
          </cell>
          <cell r="T135">
            <v>42457</v>
          </cell>
          <cell r="U135">
            <v>100000000</v>
          </cell>
          <cell r="V135">
            <v>100000000</v>
          </cell>
          <cell r="W135" t="str">
            <v>IBR 1M</v>
          </cell>
          <cell r="X135">
            <v>0.7</v>
          </cell>
          <cell r="Y135" t="str">
            <v xml:space="preserve">COP IBR Inicio, Base 360, Cupon MV      </v>
          </cell>
          <cell r="Z135" t="str">
            <v>I</v>
          </cell>
          <cell r="AA135" t="str">
            <v>Mes Vencido</v>
          </cell>
          <cell r="AB135" t="str">
            <v>COP</v>
          </cell>
          <cell r="AC135" t="str">
            <v>COP</v>
          </cell>
          <cell r="AD135" t="str">
            <v>DECEVAL</v>
          </cell>
          <cell r="AE135">
            <v>42090</v>
          </cell>
          <cell r="AF135">
            <v>42090</v>
          </cell>
          <cell r="AG135">
            <v>100000000</v>
          </cell>
          <cell r="AH135">
            <v>1</v>
          </cell>
          <cell r="AI135">
            <v>100000000</v>
          </cell>
          <cell r="AJ135">
            <v>100</v>
          </cell>
          <cell r="AK135">
            <v>5.171265</v>
          </cell>
          <cell r="AL135">
            <v>0.43820000000000003</v>
          </cell>
          <cell r="AM135">
            <v>100298000</v>
          </cell>
          <cell r="AN135">
            <v>100298000</v>
          </cell>
          <cell r="AO135">
            <v>0.92220000000000002</v>
          </cell>
          <cell r="AP135">
            <v>100312809.3866</v>
          </cell>
          <cell r="AQ135">
            <v>100316000</v>
          </cell>
          <cell r="AR135">
            <v>100316000</v>
          </cell>
          <cell r="AS135">
            <v>0.93340000000000001</v>
          </cell>
          <cell r="AT135">
            <v>100330653.1918</v>
          </cell>
          <cell r="AU135">
            <v>6.7034521201000006</v>
          </cell>
          <cell r="AV135">
            <v>6.7185357382999999</v>
          </cell>
          <cell r="AW135">
            <v>17843.805199995637</v>
          </cell>
          <cell r="AX135">
            <v>100.316</v>
          </cell>
          <cell r="AY135">
            <v>0</v>
          </cell>
          <cell r="AZ135">
            <v>-14653.191800000001</v>
          </cell>
          <cell r="BA135" t="str">
            <v>Precio</v>
          </cell>
          <cell r="BB135" t="str">
            <v>COP IBE FLAT</v>
          </cell>
          <cell r="BC135">
            <v>0.76860000000000006</v>
          </cell>
          <cell r="BD135">
            <v>100</v>
          </cell>
          <cell r="BE135">
            <v>0</v>
          </cell>
          <cell r="BF135">
            <v>0</v>
          </cell>
          <cell r="BG135">
            <v>0</v>
          </cell>
          <cell r="BH135">
            <v>14</v>
          </cell>
          <cell r="BI135">
            <v>3.8400000000000004E-2</v>
          </cell>
          <cell r="BJ135">
            <v>3.5799999999999998E-2</v>
          </cell>
          <cell r="BK135" t="str">
            <v xml:space="preserve">VANCAICE  </v>
          </cell>
          <cell r="BL135" t="str">
            <v>VANESSA CAICEDO QUICENO</v>
          </cell>
          <cell r="BM135">
            <v>42443</v>
          </cell>
          <cell r="BO135" t="str">
            <v xml:space="preserve">                              </v>
          </cell>
          <cell r="BP135" t="str">
            <v>26</v>
          </cell>
          <cell r="BQ135" t="str">
            <v xml:space="preserve">          </v>
          </cell>
          <cell r="BR135">
            <v>27</v>
          </cell>
          <cell r="BS135" t="str">
            <v xml:space="preserve">YLD 30/360 RD6 </v>
          </cell>
          <cell r="BT135">
            <v>1</v>
          </cell>
          <cell r="BU135" t="str">
            <v xml:space="preserve">MTM </v>
          </cell>
          <cell r="BV135" t="str">
            <v>1304110012</v>
          </cell>
          <cell r="BW135" t="str">
            <v xml:space="preserve"> </v>
          </cell>
          <cell r="BX135">
            <v>318100</v>
          </cell>
          <cell r="BY135">
            <v>100608042.809295</v>
          </cell>
          <cell r="BZ135">
            <v>18000</v>
          </cell>
          <cell r="CA135" t="str">
            <v xml:space="preserve">YLD 30/360 RD6 </v>
          </cell>
          <cell r="CB135" t="str">
            <v xml:space="preserve">CDT                                                         </v>
          </cell>
          <cell r="CC135" t="str">
            <v>CO</v>
          </cell>
          <cell r="CD135" t="str">
            <v>Gravados ML</v>
          </cell>
          <cell r="CE135">
            <v>100000000</v>
          </cell>
          <cell r="CF135">
            <v>100298000</v>
          </cell>
          <cell r="CG135">
            <v>100298000</v>
          </cell>
          <cell r="CH135">
            <v>100316000</v>
          </cell>
          <cell r="CI135">
            <v>100316000</v>
          </cell>
          <cell r="CJ135">
            <v>100312809.3866</v>
          </cell>
          <cell r="CK135">
            <v>100330653.1918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 t="str">
            <v>7130411012</v>
          </cell>
          <cell r="CV135">
            <v>5318000</v>
          </cell>
          <cell r="CW135">
            <v>18000</v>
          </cell>
          <cell r="CX135">
            <v>5318000</v>
          </cell>
          <cell r="CY135">
            <v>5300000</v>
          </cell>
          <cell r="CZ135">
            <v>18000</v>
          </cell>
          <cell r="DA135">
            <v>1</v>
          </cell>
          <cell r="DB135">
            <v>1</v>
          </cell>
          <cell r="DC135">
            <v>1</v>
          </cell>
          <cell r="DD135">
            <v>4272556</v>
          </cell>
          <cell r="DE135">
            <v>5.171265</v>
          </cell>
          <cell r="DF135">
            <v>7.1106000000000007</v>
          </cell>
          <cell r="DH135" t="str">
            <v xml:space="preserve">MV </v>
          </cell>
          <cell r="DI135">
            <v>100.316</v>
          </cell>
          <cell r="DJ135">
            <v>0</v>
          </cell>
          <cell r="DK135">
            <v>100316000</v>
          </cell>
          <cell r="DL135" t="str">
            <v>IBR</v>
          </cell>
        </row>
        <row r="136">
          <cell r="A136">
            <v>4275396</v>
          </cell>
          <cell r="B136" t="str">
            <v xml:space="preserve">NEGOCIABLES    </v>
          </cell>
          <cell r="C136" t="str">
            <v>B</v>
          </cell>
          <cell r="D136" t="str">
            <v xml:space="preserve">FI SPOT              </v>
          </cell>
          <cell r="E136" t="str">
            <v>RTFIDBEN11</v>
          </cell>
          <cell r="F136" t="str">
            <v>BDR_RF-NEG_FBRT</v>
          </cell>
          <cell r="G136">
            <v>0</v>
          </cell>
          <cell r="H136">
            <v>4275400</v>
          </cell>
          <cell r="I136">
            <v>5063914</v>
          </cell>
          <cell r="J136" t="str">
            <v xml:space="preserve">DAVIVIENDA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K136" t="str">
            <v xml:space="preserve">860034313                             </v>
          </cell>
          <cell r="L136" t="str">
            <v xml:space="preserve">CDT DAVIVIEN IPC+2.5% 24/10/16     </v>
          </cell>
          <cell r="M136" t="str">
            <v xml:space="preserve">CDTDVI95       </v>
          </cell>
          <cell r="N136" t="str">
            <v xml:space="preserve">COB51CD75997   </v>
          </cell>
          <cell r="O136" t="str">
            <v>ALIANZA VALORES COMISIONISTA DE BOLSA S A ALIANZA VALORES</v>
          </cell>
          <cell r="P136" t="str">
            <v>860000185</v>
          </cell>
          <cell r="Q136" t="str">
            <v xml:space="preserve">AAA     </v>
          </cell>
          <cell r="R136" t="str">
            <v xml:space="preserve">VRR                 </v>
          </cell>
          <cell r="S136">
            <v>41936</v>
          </cell>
          <cell r="T136">
            <v>42667</v>
          </cell>
          <cell r="U136">
            <v>1000000000</v>
          </cell>
          <cell r="V136">
            <v>1000000000</v>
          </cell>
          <cell r="W136" t="str">
            <v>IPC EA 1Y</v>
          </cell>
          <cell r="X136">
            <v>2.5</v>
          </cell>
          <cell r="Y136" t="str">
            <v xml:space="preserve">COP IPC Fin, Base 365, Cupon TV         </v>
          </cell>
          <cell r="Z136" t="str">
            <v>F</v>
          </cell>
          <cell r="AA136" t="str">
            <v>Trimestre Vencido</v>
          </cell>
          <cell r="AB136" t="str">
            <v>COP</v>
          </cell>
          <cell r="AC136" t="str">
            <v>COP</v>
          </cell>
          <cell r="AD136" t="str">
            <v>DECEVAL</v>
          </cell>
          <cell r="AE136">
            <v>42093</v>
          </cell>
          <cell r="AF136">
            <v>42093</v>
          </cell>
          <cell r="AG136">
            <v>1029170000</v>
          </cell>
          <cell r="AH136">
            <v>1</v>
          </cell>
          <cell r="AI136">
            <v>1029170000</v>
          </cell>
          <cell r="AJ136">
            <v>102.917</v>
          </cell>
          <cell r="AK136">
            <v>5.7682329999999995</v>
          </cell>
          <cell r="AL136">
            <v>0</v>
          </cell>
          <cell r="AM136">
            <v>1022460000</v>
          </cell>
          <cell r="AN136">
            <v>1022460000</v>
          </cell>
          <cell r="AO136">
            <v>0.91260000000000008</v>
          </cell>
          <cell r="AP136">
            <v>1019907881.2539999</v>
          </cell>
          <cell r="AQ136">
            <v>1022690000</v>
          </cell>
          <cell r="AR136">
            <v>1022690000</v>
          </cell>
          <cell r="AS136">
            <v>0.91270000000000007</v>
          </cell>
          <cell r="AT136">
            <v>1020149381.457</v>
          </cell>
          <cell r="AU136">
            <v>9.0260615913999995</v>
          </cell>
          <cell r="AV136">
            <v>9.0260615914999995</v>
          </cell>
          <cell r="AW136">
            <v>241500.20300006866</v>
          </cell>
          <cell r="AX136">
            <v>102.26900000000001</v>
          </cell>
          <cell r="AY136">
            <v>0</v>
          </cell>
          <cell r="AZ136">
            <v>2540618.5430000001</v>
          </cell>
          <cell r="BA136" t="str">
            <v>Precio</v>
          </cell>
          <cell r="BB136" t="str">
            <v>COP IPC FLAT</v>
          </cell>
          <cell r="BC136">
            <v>0.91290000000000004</v>
          </cell>
          <cell r="BD136">
            <v>100</v>
          </cell>
          <cell r="BE136">
            <v>0</v>
          </cell>
          <cell r="BF136">
            <v>0</v>
          </cell>
          <cell r="BG136">
            <v>0</v>
          </cell>
          <cell r="BH136">
            <v>224</v>
          </cell>
          <cell r="BI136">
            <v>0.59589999999999999</v>
          </cell>
          <cell r="BJ136">
            <v>0.54890000000000005</v>
          </cell>
          <cell r="BK136" t="str">
            <v xml:space="preserve">NAROJAS   </v>
          </cell>
          <cell r="BL136" t="str">
            <v>NATHALIA ROJAS AMADO</v>
          </cell>
          <cell r="BM136">
            <v>42443</v>
          </cell>
          <cell r="BO136" t="str">
            <v xml:space="preserve">                              </v>
          </cell>
          <cell r="BP136" t="str">
            <v>26</v>
          </cell>
          <cell r="BQ136" t="str">
            <v xml:space="preserve">          </v>
          </cell>
          <cell r="BR136">
            <v>7</v>
          </cell>
          <cell r="BS136" t="str">
            <v xml:space="preserve">YL NL/365 RD6  </v>
          </cell>
          <cell r="BT136">
            <v>1</v>
          </cell>
          <cell r="BU136" t="str">
            <v xml:space="preserve">MTM </v>
          </cell>
          <cell r="BV136" t="str">
            <v>1304110012</v>
          </cell>
          <cell r="BW136" t="str">
            <v xml:space="preserve"> </v>
          </cell>
          <cell r="BX136">
            <v>13223000</v>
          </cell>
          <cell r="BY136">
            <v>1023042179.6920201</v>
          </cell>
          <cell r="BZ136">
            <v>230000</v>
          </cell>
          <cell r="CA136" t="str">
            <v xml:space="preserve">YL NL/365 RD6  </v>
          </cell>
          <cell r="CB136" t="str">
            <v xml:space="preserve">CDT                                                         </v>
          </cell>
          <cell r="CC136" t="str">
            <v>CO</v>
          </cell>
          <cell r="CD136" t="str">
            <v>Gravados ML</v>
          </cell>
          <cell r="CE136">
            <v>1000000000</v>
          </cell>
          <cell r="CF136">
            <v>1022460000</v>
          </cell>
          <cell r="CG136">
            <v>1022460000</v>
          </cell>
          <cell r="CH136">
            <v>1022690000</v>
          </cell>
          <cell r="CI136">
            <v>1022690000</v>
          </cell>
          <cell r="CJ136">
            <v>1019907881.2539999</v>
          </cell>
          <cell r="CK136">
            <v>1020149381.457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 t="str">
            <v>7130411012</v>
          </cell>
          <cell r="CV136">
            <v>70379000</v>
          </cell>
          <cell r="CW136">
            <v>230000</v>
          </cell>
          <cell r="CX136">
            <v>70379000</v>
          </cell>
          <cell r="CY136">
            <v>70149000</v>
          </cell>
          <cell r="CZ136">
            <v>230000</v>
          </cell>
          <cell r="DA136">
            <v>1</v>
          </cell>
          <cell r="DB136">
            <v>1</v>
          </cell>
          <cell r="DC136">
            <v>1</v>
          </cell>
          <cell r="DD136">
            <v>4275396</v>
          </cell>
          <cell r="DE136">
            <v>5.7682329999999995</v>
          </cell>
          <cell r="DF136">
            <v>8.5719000000000012</v>
          </cell>
          <cell r="DH136" t="str">
            <v xml:space="preserve">TV </v>
          </cell>
          <cell r="DI136">
            <v>102.26900000000001</v>
          </cell>
          <cell r="DJ136">
            <v>0</v>
          </cell>
          <cell r="DK136">
            <v>1022690000</v>
          </cell>
          <cell r="DL136" t="str">
            <v>IPC</v>
          </cell>
        </row>
        <row r="137">
          <cell r="A137">
            <v>4276419</v>
          </cell>
          <cell r="B137" t="str">
            <v xml:space="preserve">NEGOCIABLES    </v>
          </cell>
          <cell r="C137" t="str">
            <v>B</v>
          </cell>
          <cell r="D137" t="str">
            <v xml:space="preserve">FI SPOT              </v>
          </cell>
          <cell r="E137" t="str">
            <v>RTFIDBEN11</v>
          </cell>
          <cell r="F137" t="str">
            <v>BDR_RF-NEG_FBRT</v>
          </cell>
          <cell r="G137">
            <v>0</v>
          </cell>
          <cell r="H137">
            <v>5295447</v>
          </cell>
          <cell r="I137">
            <v>5064948</v>
          </cell>
          <cell r="J137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137" t="str">
            <v xml:space="preserve">899999090                             </v>
          </cell>
          <cell r="L137" t="str">
            <v xml:space="preserve">TES UVR 3.50% 10/3/21              </v>
          </cell>
          <cell r="M137" t="str">
            <v xml:space="preserve">TUVT10100321   </v>
          </cell>
          <cell r="N137" t="str">
            <v xml:space="preserve">COL17CT02872   </v>
          </cell>
          <cell r="O137" t="str">
            <v>FIDUCIARIA BANCOLOMBIA S A SOCIEDAD FIDUCIARIA BANCOLOMBIA</v>
          </cell>
          <cell r="P137" t="str">
            <v>800150280</v>
          </cell>
          <cell r="Q137" t="str">
            <v xml:space="preserve">NACION  </v>
          </cell>
          <cell r="R137" t="str">
            <v xml:space="preserve">                    </v>
          </cell>
          <cell r="S137">
            <v>40612</v>
          </cell>
          <cell r="T137">
            <v>44265</v>
          </cell>
          <cell r="U137">
            <v>2500000</v>
          </cell>
          <cell r="V137">
            <v>2500000</v>
          </cell>
          <cell r="W137" t="str">
            <v>3.5</v>
          </cell>
          <cell r="Y137" t="str">
            <v xml:space="preserve">UVR TF nominal, Base 365, Cup?V      </v>
          </cell>
          <cell r="Z137" t="str">
            <v>I</v>
          </cell>
          <cell r="AA137" t="str">
            <v>A?o Vencido</v>
          </cell>
          <cell r="AB137" t="str">
            <v>COP</v>
          </cell>
          <cell r="AC137" t="str">
            <v>UVR</v>
          </cell>
          <cell r="AD137" t="str">
            <v>DCV</v>
          </cell>
          <cell r="AE137">
            <v>42093</v>
          </cell>
          <cell r="AF137">
            <v>42093</v>
          </cell>
          <cell r="AG137">
            <v>2611285.6592160095</v>
          </cell>
          <cell r="AH137">
            <v>218.33510039999999</v>
          </cell>
          <cell r="AI137">
            <v>570135316.57800698</v>
          </cell>
          <cell r="AJ137">
            <v>104.45142656</v>
          </cell>
          <cell r="AK137">
            <v>2.7140529999999998</v>
          </cell>
          <cell r="AL137">
            <v>2.7054</v>
          </cell>
          <cell r="AM137">
            <v>2492350</v>
          </cell>
          <cell r="AN137">
            <v>581003919.27035499</v>
          </cell>
          <cell r="AO137">
            <v>3.5743</v>
          </cell>
          <cell r="AP137">
            <v>604088184.59720004</v>
          </cell>
          <cell r="AQ137">
            <v>2482025</v>
          </cell>
          <cell r="AR137">
            <v>578852657.50289297</v>
          </cell>
          <cell r="AS137">
            <v>3.6687000000000003</v>
          </cell>
          <cell r="AT137">
            <v>604399427.22706795</v>
          </cell>
          <cell r="AU137">
            <v>2.7133709126999999</v>
          </cell>
          <cell r="AV137">
            <v>2.7133709126999999</v>
          </cell>
          <cell r="AW137">
            <v>311242.62986791134</v>
          </cell>
          <cell r="AX137">
            <v>23154.106297178503</v>
          </cell>
          <cell r="AY137">
            <v>0</v>
          </cell>
          <cell r="AZ137">
            <v>-601917402.22706795</v>
          </cell>
          <cell r="BA137" t="str">
            <v>Precio</v>
          </cell>
          <cell r="BB137" t="str">
            <v>COP UVR CEC</v>
          </cell>
          <cell r="BC137">
            <v>4.7400000000000005E-2</v>
          </cell>
          <cell r="BD137">
            <v>100</v>
          </cell>
          <cell r="BE137">
            <v>0</v>
          </cell>
          <cell r="BF137">
            <v>0</v>
          </cell>
          <cell r="BG137">
            <v>0</v>
          </cell>
          <cell r="BH137">
            <v>1822</v>
          </cell>
          <cell r="BI137">
            <v>4.6607000000000003</v>
          </cell>
          <cell r="BJ137">
            <v>4.4957000000000003</v>
          </cell>
          <cell r="BK137" t="str">
            <v xml:space="preserve">CASALINA  </v>
          </cell>
          <cell r="BL137" t="str">
            <v>CARLOS SALINA</v>
          </cell>
          <cell r="BM137">
            <v>42443</v>
          </cell>
          <cell r="BO137" t="str">
            <v xml:space="preserve">                              </v>
          </cell>
          <cell r="BP137" t="str">
            <v>33</v>
          </cell>
          <cell r="BQ137" t="str">
            <v xml:space="preserve">          </v>
          </cell>
          <cell r="BR137">
            <v>13</v>
          </cell>
          <cell r="BS137" t="str">
            <v xml:space="preserve">LIN NL/365 RD6 </v>
          </cell>
          <cell r="BT137">
            <v>1</v>
          </cell>
          <cell r="BU137" t="str">
            <v xml:space="preserve">MTM </v>
          </cell>
          <cell r="BV137" t="str">
            <v>1304011407</v>
          </cell>
          <cell r="BW137" t="str">
            <v xml:space="preserve"> </v>
          </cell>
          <cell r="BX137">
            <v>960</v>
          </cell>
          <cell r="BY137">
            <v>4298788.6789499996</v>
          </cell>
          <cell r="BZ137">
            <v>-2151261.7674624999</v>
          </cell>
          <cell r="CA137" t="str">
            <v xml:space="preserve">LIN NL/365 RD6 </v>
          </cell>
          <cell r="CB137" t="str">
            <v xml:space="preserve">TES UVR                                                     </v>
          </cell>
          <cell r="CC137" t="str">
            <v>CO</v>
          </cell>
          <cell r="CD137" t="str">
            <v>Gravados ML</v>
          </cell>
          <cell r="CE137">
            <v>2500000</v>
          </cell>
          <cell r="CF137">
            <v>2492350</v>
          </cell>
          <cell r="CG137">
            <v>581003919.27035499</v>
          </cell>
          <cell r="CH137">
            <v>2482025</v>
          </cell>
          <cell r="CI137">
            <v>578852657.50289297</v>
          </cell>
          <cell r="CJ137">
            <v>604088184.59720004</v>
          </cell>
          <cell r="CK137">
            <v>604399427.22706795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 t="str">
            <v>7130401407</v>
          </cell>
          <cell r="CV137">
            <v>29087865.851456001</v>
          </cell>
          <cell r="CW137">
            <v>-2151261.8466469999</v>
          </cell>
          <cell r="CX137">
            <v>29087865.851456001</v>
          </cell>
          <cell r="CY137">
            <v>31239127.698102999</v>
          </cell>
          <cell r="CZ137">
            <v>-2151261.7674624999</v>
          </cell>
          <cell r="DA137">
            <v>233.2178997</v>
          </cell>
          <cell r="DB137">
            <v>233.11489929999999</v>
          </cell>
          <cell r="DC137">
            <v>1</v>
          </cell>
          <cell r="DD137">
            <v>4276419</v>
          </cell>
          <cell r="DE137">
            <v>2.7140529999999998</v>
          </cell>
          <cell r="DF137">
            <v>3.6687000000000003</v>
          </cell>
          <cell r="DH137" t="str">
            <v xml:space="preserve">AV </v>
          </cell>
          <cell r="DI137">
            <v>99.280999999999992</v>
          </cell>
          <cell r="DJ137">
            <v>0</v>
          </cell>
          <cell r="DK137">
            <v>578852657.5</v>
          </cell>
          <cell r="DL137" t="str">
            <v>UVR</v>
          </cell>
        </row>
        <row r="138">
          <cell r="A138">
            <v>4282333</v>
          </cell>
          <cell r="B138" t="str">
            <v xml:space="preserve">NEGOCIABLES    </v>
          </cell>
          <cell r="C138" t="str">
            <v>B</v>
          </cell>
          <cell r="D138" t="str">
            <v xml:space="preserve">FI SPOT              </v>
          </cell>
          <cell r="E138" t="str">
            <v>RTFIDBEN11</v>
          </cell>
          <cell r="F138" t="str">
            <v>BDR_RF-NEG_FBRT</v>
          </cell>
          <cell r="G138">
            <v>0</v>
          </cell>
          <cell r="H138">
            <v>5256187</v>
          </cell>
          <cell r="I138">
            <v>5070850</v>
          </cell>
          <cell r="J138" t="str">
            <v xml:space="preserve">BANCO CORPBANCA COLOMBIA S A                                                                                                                                                                                                                                   </v>
          </cell>
          <cell r="K138" t="str">
            <v xml:space="preserve">890903937                             </v>
          </cell>
          <cell r="L138" t="str">
            <v xml:space="preserve">CDT CORPBAN IBR+0.75% 1/4/16       </v>
          </cell>
          <cell r="M138" t="str">
            <v xml:space="preserve">CDTBSA80       </v>
          </cell>
          <cell r="N138" t="str">
            <v xml:space="preserve">COB06CD0A314   </v>
          </cell>
          <cell r="O138" t="str">
            <v>BANCO CORPBANCA COLOMBIA S A</v>
          </cell>
          <cell r="P138" t="str">
            <v>890903937</v>
          </cell>
          <cell r="Q138" t="str">
            <v xml:space="preserve">BRC1+   </v>
          </cell>
          <cell r="R138" t="str">
            <v xml:space="preserve">BRC                 </v>
          </cell>
          <cell r="S138">
            <v>42095</v>
          </cell>
          <cell r="T138">
            <v>42461</v>
          </cell>
          <cell r="U138">
            <v>1500000000</v>
          </cell>
          <cell r="V138">
            <v>1500000000</v>
          </cell>
          <cell r="W138" t="str">
            <v>IBR 1M</v>
          </cell>
          <cell r="X138">
            <v>0.75</v>
          </cell>
          <cell r="Y138" t="str">
            <v xml:space="preserve">COP IBR Inicio, Base 360, Cupon MV      </v>
          </cell>
          <cell r="Z138" t="str">
            <v>I</v>
          </cell>
          <cell r="AA138" t="str">
            <v>Mes Vencido</v>
          </cell>
          <cell r="AB138" t="str">
            <v>COP</v>
          </cell>
          <cell r="AC138" t="str">
            <v>COP</v>
          </cell>
          <cell r="AD138" t="str">
            <v>DECEVAL</v>
          </cell>
          <cell r="AE138">
            <v>42095</v>
          </cell>
          <cell r="AF138">
            <v>42095</v>
          </cell>
          <cell r="AG138">
            <v>1500000000</v>
          </cell>
          <cell r="AH138">
            <v>1</v>
          </cell>
          <cell r="AI138">
            <v>1500000000</v>
          </cell>
          <cell r="AJ138">
            <v>100</v>
          </cell>
          <cell r="AK138">
            <v>5.2306359999999996</v>
          </cell>
          <cell r="AL138">
            <v>-0.93600000000000005</v>
          </cell>
          <cell r="AM138">
            <v>1503150000</v>
          </cell>
          <cell r="AN138">
            <v>1503150000</v>
          </cell>
          <cell r="AO138">
            <v>0.93690000000000007</v>
          </cell>
          <cell r="AP138">
            <v>1503406141.1129999</v>
          </cell>
          <cell r="AQ138">
            <v>1503420000</v>
          </cell>
          <cell r="AR138">
            <v>1503420000</v>
          </cell>
          <cell r="AS138">
            <v>0.94390000000000007</v>
          </cell>
          <cell r="AT138">
            <v>1503675488.4165001</v>
          </cell>
          <cell r="AU138">
            <v>6.7531673647000003</v>
          </cell>
          <cell r="AV138">
            <v>6.7682580092000002</v>
          </cell>
          <cell r="AW138">
            <v>269347.30350017548</v>
          </cell>
          <cell r="AX138">
            <v>100.22800000000001</v>
          </cell>
          <cell r="AY138">
            <v>0</v>
          </cell>
          <cell r="AZ138">
            <v>-255488.41649999999</v>
          </cell>
          <cell r="BA138" t="str">
            <v>Precio</v>
          </cell>
          <cell r="BB138" t="str">
            <v>COP IBE FLAT</v>
          </cell>
          <cell r="BC138">
            <v>0.77900000000000003</v>
          </cell>
          <cell r="BD138">
            <v>100</v>
          </cell>
          <cell r="BE138">
            <v>0</v>
          </cell>
          <cell r="BF138">
            <v>0</v>
          </cell>
          <cell r="BG138">
            <v>0</v>
          </cell>
          <cell r="BH138">
            <v>18</v>
          </cell>
          <cell r="BI138">
            <v>4.9300000000000004E-2</v>
          </cell>
          <cell r="BJ138">
            <v>4.5999999999999999E-2</v>
          </cell>
          <cell r="BK138" t="str">
            <v xml:space="preserve">NAROJAS   </v>
          </cell>
          <cell r="BL138" t="str">
            <v>NATHALIA ROJAS AMADO</v>
          </cell>
          <cell r="BM138">
            <v>42443</v>
          </cell>
          <cell r="BO138" t="str">
            <v xml:space="preserve">                              </v>
          </cell>
          <cell r="BP138" t="str">
            <v>26</v>
          </cell>
          <cell r="BQ138" t="str">
            <v xml:space="preserve">          </v>
          </cell>
          <cell r="BR138">
            <v>27</v>
          </cell>
          <cell r="BS138" t="str">
            <v xml:space="preserve">YLD 30/360 RD6 </v>
          </cell>
          <cell r="BT138">
            <v>1</v>
          </cell>
          <cell r="BU138" t="str">
            <v xml:space="preserve">MTM </v>
          </cell>
          <cell r="BV138" t="str">
            <v>1304110012</v>
          </cell>
          <cell r="BW138" t="str">
            <v xml:space="preserve"> </v>
          </cell>
          <cell r="BX138">
            <v>3691500</v>
          </cell>
          <cell r="BY138">
            <v>1509629391.9347601</v>
          </cell>
          <cell r="BZ138">
            <v>270000</v>
          </cell>
          <cell r="CA138" t="str">
            <v xml:space="preserve">YLD 30/360 RD6 </v>
          </cell>
          <cell r="CB138" t="str">
            <v xml:space="preserve">CDT                                                         </v>
          </cell>
          <cell r="CC138" t="str">
            <v>CO</v>
          </cell>
          <cell r="CD138" t="str">
            <v>Gravados ML</v>
          </cell>
          <cell r="CE138">
            <v>1500000000</v>
          </cell>
          <cell r="CF138">
            <v>1503150000</v>
          </cell>
          <cell r="CG138">
            <v>1503150000</v>
          </cell>
          <cell r="CH138">
            <v>1503420000</v>
          </cell>
          <cell r="CI138">
            <v>1503420000</v>
          </cell>
          <cell r="CJ138">
            <v>1503406141.1129999</v>
          </cell>
          <cell r="CK138">
            <v>1503675488.4165003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 t="str">
            <v>7130411012</v>
          </cell>
          <cell r="CV138">
            <v>79353000</v>
          </cell>
          <cell r="CW138">
            <v>270000</v>
          </cell>
          <cell r="CX138">
            <v>79353000</v>
          </cell>
          <cell r="CY138">
            <v>79083000</v>
          </cell>
          <cell r="CZ138">
            <v>270000</v>
          </cell>
          <cell r="DA138">
            <v>1</v>
          </cell>
          <cell r="DB138">
            <v>1</v>
          </cell>
          <cell r="DC138">
            <v>1</v>
          </cell>
          <cell r="DD138">
            <v>4282333</v>
          </cell>
          <cell r="DE138">
            <v>5.2306359999999996</v>
          </cell>
          <cell r="DF138">
            <v>7.1215999999999999</v>
          </cell>
          <cell r="DH138" t="str">
            <v xml:space="preserve">MV </v>
          </cell>
          <cell r="DI138">
            <v>100.22800000000001</v>
          </cell>
          <cell r="DJ138">
            <v>0</v>
          </cell>
          <cell r="DK138">
            <v>1503420000</v>
          </cell>
          <cell r="DL138" t="str">
            <v>IBR</v>
          </cell>
        </row>
        <row r="139">
          <cell r="A139">
            <v>4286301</v>
          </cell>
          <cell r="B139" t="str">
            <v xml:space="preserve">NEGOCIABLES    </v>
          </cell>
          <cell r="C139" t="str">
            <v>B</v>
          </cell>
          <cell r="D139" t="str">
            <v xml:space="preserve">FI SPOT              </v>
          </cell>
          <cell r="E139" t="str">
            <v>RTFIDBEN11</v>
          </cell>
          <cell r="F139" t="str">
            <v>BDM_RF-NEG_FBRT</v>
          </cell>
          <cell r="G139">
            <v>0</v>
          </cell>
          <cell r="H139">
            <v>5086541</v>
          </cell>
          <cell r="I139">
            <v>5074832</v>
          </cell>
          <cell r="J139" t="str">
            <v xml:space="preserve">FINANCIERA DE DESARROLLO TERRITORIAL S A FINDETER                                                                                                                                                                                                              </v>
          </cell>
          <cell r="K139" t="str">
            <v xml:space="preserve">800096329                             </v>
          </cell>
          <cell r="L139" t="str">
            <v xml:space="preserve">CDT FINDETER DTF+0.75% 6/4/16      </v>
          </cell>
          <cell r="M139" t="str">
            <v xml:space="preserve">CDTFDT10       </v>
          </cell>
          <cell r="N139" t="str">
            <v xml:space="preserve">COL06CD08629   </v>
          </cell>
          <cell r="O139" t="str">
            <v>FINANCIERA DE DESARROLLO TERRITORIAL S A FINDETER</v>
          </cell>
          <cell r="P139" t="str">
            <v>800096329</v>
          </cell>
          <cell r="Q139" t="str">
            <v xml:space="preserve">F1+     </v>
          </cell>
          <cell r="R139" t="str">
            <v xml:space="preserve">FRC                 </v>
          </cell>
          <cell r="S139">
            <v>42100</v>
          </cell>
          <cell r="T139">
            <v>42466</v>
          </cell>
          <cell r="U139">
            <v>500000000</v>
          </cell>
          <cell r="V139">
            <v>500000000</v>
          </cell>
          <cell r="W139" t="str">
            <v>DTF TA</v>
          </cell>
          <cell r="X139">
            <v>0.75</v>
          </cell>
          <cell r="Y139" t="str">
            <v xml:space="preserve">COP DTF Inicio, Base 360, Cupon TV      </v>
          </cell>
          <cell r="Z139" t="str">
            <v>I</v>
          </cell>
          <cell r="AA139" t="str">
            <v>Trimestre Vencido</v>
          </cell>
          <cell r="AB139" t="str">
            <v>COP</v>
          </cell>
          <cell r="AC139" t="str">
            <v>COP</v>
          </cell>
          <cell r="AD139" t="str">
            <v>DECEVAL</v>
          </cell>
          <cell r="AE139">
            <v>42100</v>
          </cell>
          <cell r="AF139">
            <v>42100</v>
          </cell>
          <cell r="AG139">
            <v>500000000</v>
          </cell>
          <cell r="AH139">
            <v>1</v>
          </cell>
          <cell r="AI139">
            <v>500000000</v>
          </cell>
          <cell r="AJ139">
            <v>100</v>
          </cell>
          <cell r="AK139">
            <v>5.1814779999999994</v>
          </cell>
          <cell r="AL139">
            <v>0.11510000000000001</v>
          </cell>
          <cell r="AM139">
            <v>505130000</v>
          </cell>
          <cell r="AN139">
            <v>505130000</v>
          </cell>
          <cell r="AO139">
            <v>0.82750000000000001</v>
          </cell>
          <cell r="AP139">
            <v>505541087.08249998</v>
          </cell>
          <cell r="AQ139">
            <v>505255000</v>
          </cell>
          <cell r="AR139">
            <v>505255000</v>
          </cell>
          <cell r="AS139">
            <v>0.82</v>
          </cell>
          <cell r="AT139">
            <v>505616599.43400002</v>
          </cell>
          <cell r="AU139">
            <v>5.6029105686000005</v>
          </cell>
          <cell r="AV139">
            <v>5.6029105684000005</v>
          </cell>
          <cell r="AW139">
            <v>75512.351500034332</v>
          </cell>
          <cell r="AX139">
            <v>101.051</v>
          </cell>
          <cell r="AY139">
            <v>0</v>
          </cell>
          <cell r="AZ139">
            <v>-361599.43400000001</v>
          </cell>
          <cell r="BA139" t="str">
            <v>Precio</v>
          </cell>
          <cell r="BB139" t="str">
            <v>COP DTE FLAT</v>
          </cell>
          <cell r="BC139">
            <v>0.59960000000000002</v>
          </cell>
          <cell r="BD139">
            <v>100</v>
          </cell>
          <cell r="BE139">
            <v>0</v>
          </cell>
          <cell r="BF139">
            <v>0</v>
          </cell>
          <cell r="BG139">
            <v>0</v>
          </cell>
          <cell r="BH139">
            <v>23</v>
          </cell>
          <cell r="BI139">
            <v>6.3E-2</v>
          </cell>
          <cell r="BJ139">
            <v>5.9000000000000004E-2</v>
          </cell>
          <cell r="BK139" t="str">
            <v xml:space="preserve">VANCAICE  </v>
          </cell>
          <cell r="BL139" t="str">
            <v>VANESSA CAICEDO QUICENO</v>
          </cell>
          <cell r="BM139">
            <v>42443</v>
          </cell>
          <cell r="BO139" t="str">
            <v xml:space="preserve">                              </v>
          </cell>
          <cell r="BP139" t="str">
            <v>26</v>
          </cell>
          <cell r="BQ139" t="str">
            <v xml:space="preserve">          </v>
          </cell>
          <cell r="BR139">
            <v>10</v>
          </cell>
          <cell r="BS139" t="str">
            <v xml:space="preserve">YLD 30/360 RD6 </v>
          </cell>
          <cell r="BT139">
            <v>1</v>
          </cell>
          <cell r="BU139" t="str">
            <v xml:space="preserve">MTM </v>
          </cell>
          <cell r="BV139" t="str">
            <v>1304110012</v>
          </cell>
          <cell r="BW139" t="str">
            <v xml:space="preserve"> </v>
          </cell>
          <cell r="BX139">
            <v>5548500</v>
          </cell>
          <cell r="BY139">
            <v>501085715.87031001</v>
          </cell>
          <cell r="BZ139">
            <v>125000</v>
          </cell>
          <cell r="CA139" t="str">
            <v xml:space="preserve">YLD 30/360 RD6 </v>
          </cell>
          <cell r="CB139" t="str">
            <v xml:space="preserve">CDT                                                         </v>
          </cell>
          <cell r="CC139" t="str">
            <v>CO</v>
          </cell>
          <cell r="CD139" t="str">
            <v>Gravados ML</v>
          </cell>
          <cell r="CE139">
            <v>500000000</v>
          </cell>
          <cell r="CF139">
            <v>505130000</v>
          </cell>
          <cell r="CG139">
            <v>505130000</v>
          </cell>
          <cell r="CH139">
            <v>505255000</v>
          </cell>
          <cell r="CI139">
            <v>505255000</v>
          </cell>
          <cell r="CJ139">
            <v>505541087.08249998</v>
          </cell>
          <cell r="CK139">
            <v>505616599.43400002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 t="str">
            <v>7130411012</v>
          </cell>
          <cell r="CV139">
            <v>24140500</v>
          </cell>
          <cell r="CW139">
            <v>125000</v>
          </cell>
          <cell r="CX139">
            <v>24140500</v>
          </cell>
          <cell r="CY139">
            <v>24015500</v>
          </cell>
          <cell r="CZ139">
            <v>125000</v>
          </cell>
          <cell r="DA139">
            <v>1</v>
          </cell>
          <cell r="DB139">
            <v>1</v>
          </cell>
          <cell r="DC139">
            <v>1</v>
          </cell>
          <cell r="DD139">
            <v>4286301</v>
          </cell>
          <cell r="DE139">
            <v>5.1814779999999994</v>
          </cell>
          <cell r="DF139">
            <v>6.8087</v>
          </cell>
          <cell r="DH139" t="str">
            <v xml:space="preserve">TV </v>
          </cell>
          <cell r="DI139">
            <v>101.051</v>
          </cell>
          <cell r="DJ139">
            <v>0</v>
          </cell>
          <cell r="DK139">
            <v>505255000</v>
          </cell>
          <cell r="DL139" t="str">
            <v>DTF</v>
          </cell>
        </row>
        <row r="140">
          <cell r="A140">
            <v>4287544</v>
          </cell>
          <cell r="B140" t="str">
            <v xml:space="preserve">NEGOCIABLES    </v>
          </cell>
          <cell r="C140" t="str">
            <v>B</v>
          </cell>
          <cell r="D140" t="str">
            <v xml:space="preserve">FI SPOT              </v>
          </cell>
          <cell r="E140" t="str">
            <v>RTFIDBEN11</v>
          </cell>
          <cell r="F140" t="str">
            <v>BDM_RF-NEG_FBRT</v>
          </cell>
          <cell r="G140">
            <v>0</v>
          </cell>
          <cell r="H140">
            <v>5280710</v>
          </cell>
          <cell r="I140">
            <v>5076076</v>
          </cell>
          <cell r="J140" t="str">
            <v xml:space="preserve">BANCO COLPATRIA RED MULTIBANCA COLPATRIA S A COLPATRIA RED                                                                                                                                                                                                     </v>
          </cell>
          <cell r="K140" t="str">
            <v xml:space="preserve">860034594                             </v>
          </cell>
          <cell r="L140" t="str">
            <v xml:space="preserve">CDT COLPATRIA IBR+0.7% 6/4/16      </v>
          </cell>
          <cell r="M140" t="str">
            <v xml:space="preserve">CDTCLP80       </v>
          </cell>
          <cell r="N140" t="str">
            <v xml:space="preserve">COB19CD97857   </v>
          </cell>
          <cell r="O140" t="str">
            <v>BANCO COLPATRIA RED MULTIBANCA COLPATRIA S A COLPATRIA RED</v>
          </cell>
          <cell r="P140" t="str">
            <v>860034594</v>
          </cell>
          <cell r="Q140" t="str">
            <v xml:space="preserve">BRC1+   </v>
          </cell>
          <cell r="R140" t="str">
            <v xml:space="preserve">BRC                 </v>
          </cell>
          <cell r="S140">
            <v>42100</v>
          </cell>
          <cell r="T140">
            <v>42466</v>
          </cell>
          <cell r="U140">
            <v>1500000000</v>
          </cell>
          <cell r="V140">
            <v>1500000000</v>
          </cell>
          <cell r="W140" t="str">
            <v>IBR 1M</v>
          </cell>
          <cell r="X140">
            <v>0.7</v>
          </cell>
          <cell r="Y140" t="str">
            <v xml:space="preserve">COP IBR Inicio, Base 360, Cupon MV      </v>
          </cell>
          <cell r="Z140" t="str">
            <v>I</v>
          </cell>
          <cell r="AA140" t="str">
            <v>Mes Vencido</v>
          </cell>
          <cell r="AB140" t="str">
            <v>COP</v>
          </cell>
          <cell r="AC140" t="str">
            <v>COP</v>
          </cell>
          <cell r="AD140" t="str">
            <v>DECEVAL</v>
          </cell>
          <cell r="AE140">
            <v>42100</v>
          </cell>
          <cell r="AF140">
            <v>42100</v>
          </cell>
          <cell r="AG140">
            <v>1500000000</v>
          </cell>
          <cell r="AH140">
            <v>1</v>
          </cell>
          <cell r="AI140">
            <v>1500000000</v>
          </cell>
          <cell r="AJ140">
            <v>100</v>
          </cell>
          <cell r="AK140">
            <v>5.1803569999999999</v>
          </cell>
          <cell r="AL140">
            <v>8.43E-2</v>
          </cell>
          <cell r="AM140">
            <v>1501665000</v>
          </cell>
          <cell r="AN140">
            <v>1501665000</v>
          </cell>
          <cell r="AO140">
            <v>0.94780000000000009</v>
          </cell>
          <cell r="AP140">
            <v>1502017061.598</v>
          </cell>
          <cell r="AQ140">
            <v>1501935000</v>
          </cell>
          <cell r="AR140">
            <v>1501935000</v>
          </cell>
          <cell r="AS140">
            <v>0.95120000000000005</v>
          </cell>
          <cell r="AT140">
            <v>1502285402.829</v>
          </cell>
          <cell r="AU140">
            <v>6.7335294142000004</v>
          </cell>
          <cell r="AV140">
            <v>6.7486172827000006</v>
          </cell>
          <cell r="AW140">
            <v>268341.23099994659</v>
          </cell>
          <cell r="AX140">
            <v>100.129</v>
          </cell>
          <cell r="AY140">
            <v>0</v>
          </cell>
          <cell r="AZ140">
            <v>-350402.82900000003</v>
          </cell>
          <cell r="BA140" t="str">
            <v>Precio</v>
          </cell>
          <cell r="BB140" t="str">
            <v>COP IBE FLAT</v>
          </cell>
          <cell r="BC140">
            <v>0.7863</v>
          </cell>
          <cell r="BD140">
            <v>100</v>
          </cell>
          <cell r="BE140">
            <v>0</v>
          </cell>
          <cell r="BF140">
            <v>0</v>
          </cell>
          <cell r="BG140">
            <v>0</v>
          </cell>
          <cell r="BH140">
            <v>23</v>
          </cell>
          <cell r="BI140">
            <v>6.3E-2</v>
          </cell>
          <cell r="BJ140">
            <v>5.8800000000000005E-2</v>
          </cell>
          <cell r="BK140" t="str">
            <v xml:space="preserve">VANCAICE  </v>
          </cell>
          <cell r="BL140" t="str">
            <v>VANESSA CAICEDO QUICENO</v>
          </cell>
          <cell r="BM140">
            <v>42443</v>
          </cell>
          <cell r="BO140" t="str">
            <v xml:space="preserve">                              </v>
          </cell>
          <cell r="BP140" t="str">
            <v>26</v>
          </cell>
          <cell r="BQ140" t="str">
            <v xml:space="preserve">          </v>
          </cell>
          <cell r="BR140">
            <v>27</v>
          </cell>
          <cell r="BS140" t="str">
            <v xml:space="preserve">YLD 30/360 RD6 </v>
          </cell>
          <cell r="BT140">
            <v>1</v>
          </cell>
          <cell r="BU140" t="str">
            <v xml:space="preserve">MTM </v>
          </cell>
          <cell r="BV140" t="str">
            <v>1304110012</v>
          </cell>
          <cell r="BW140" t="str">
            <v xml:space="preserve"> </v>
          </cell>
          <cell r="BX140">
            <v>2254500</v>
          </cell>
          <cell r="BY140">
            <v>1508893281.0615599</v>
          </cell>
          <cell r="BZ140">
            <v>270000</v>
          </cell>
          <cell r="CA140" t="str">
            <v xml:space="preserve">YLD 30/360 RD6 </v>
          </cell>
          <cell r="CB140" t="str">
            <v xml:space="preserve">CDT                                                         </v>
          </cell>
          <cell r="CC140" t="str">
            <v>CO</v>
          </cell>
          <cell r="CD140" t="str">
            <v>Gravados ML</v>
          </cell>
          <cell r="CE140">
            <v>1500000000</v>
          </cell>
          <cell r="CF140">
            <v>1501665000</v>
          </cell>
          <cell r="CG140">
            <v>1501665000</v>
          </cell>
          <cell r="CH140">
            <v>1501935000</v>
          </cell>
          <cell r="CI140">
            <v>1501935000</v>
          </cell>
          <cell r="CJ140">
            <v>1502017061.5980003</v>
          </cell>
          <cell r="CK140">
            <v>1502285402.829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 t="str">
            <v>7130411012</v>
          </cell>
          <cell r="CV140">
            <v>77725500</v>
          </cell>
          <cell r="CW140">
            <v>270000</v>
          </cell>
          <cell r="CX140">
            <v>77725500</v>
          </cell>
          <cell r="CY140">
            <v>77455500</v>
          </cell>
          <cell r="CZ140">
            <v>270000</v>
          </cell>
          <cell r="DA140">
            <v>1</v>
          </cell>
          <cell r="DB140">
            <v>1</v>
          </cell>
          <cell r="DC140">
            <v>1</v>
          </cell>
          <cell r="DD140">
            <v>4287544</v>
          </cell>
          <cell r="DE140">
            <v>5.1803569999999999</v>
          </cell>
          <cell r="DF140">
            <v>7.1294000000000004</v>
          </cell>
          <cell r="DH140" t="str">
            <v xml:space="preserve">MV </v>
          </cell>
          <cell r="DI140">
            <v>100.129</v>
          </cell>
          <cell r="DJ140">
            <v>0</v>
          </cell>
          <cell r="DK140">
            <v>1501935000</v>
          </cell>
          <cell r="DL140" t="str">
            <v>IBR</v>
          </cell>
        </row>
        <row r="141">
          <cell r="A141">
            <v>4287590</v>
          </cell>
          <cell r="B141" t="str">
            <v xml:space="preserve">NEGOCIABLES    </v>
          </cell>
          <cell r="C141" t="str">
            <v>B</v>
          </cell>
          <cell r="D141" t="str">
            <v xml:space="preserve">FI SPOT              </v>
          </cell>
          <cell r="E141" t="str">
            <v>RTFIDBEN11</v>
          </cell>
          <cell r="F141" t="str">
            <v>BDD_RF-NEG_FBRT</v>
          </cell>
          <cell r="G141">
            <v>0</v>
          </cell>
          <cell r="H141">
            <v>4321829</v>
          </cell>
          <cell r="I141">
            <v>5076122</v>
          </cell>
          <cell r="J141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141" t="str">
            <v xml:space="preserve">899999090                             </v>
          </cell>
          <cell r="L141" t="str">
            <v xml:space="preserve">TES UVR 3.5% 17/4/2019             </v>
          </cell>
          <cell r="M141" t="str">
            <v xml:space="preserve">TUVT06170419   </v>
          </cell>
          <cell r="N141" t="str">
            <v xml:space="preserve">COL17CT03003   </v>
          </cell>
          <cell r="O141" t="str">
            <v>CITIBANK COLOMBIA S A CITIBANK</v>
          </cell>
          <cell r="P141" t="str">
            <v>860051135</v>
          </cell>
          <cell r="Q141" t="str">
            <v xml:space="preserve">NACION  </v>
          </cell>
          <cell r="R141" t="str">
            <v xml:space="preserve">                    </v>
          </cell>
          <cell r="S141">
            <v>41381</v>
          </cell>
          <cell r="T141">
            <v>43572</v>
          </cell>
          <cell r="U141">
            <v>10000000</v>
          </cell>
          <cell r="V141">
            <v>10000000</v>
          </cell>
          <cell r="W141" t="str">
            <v>3.5</v>
          </cell>
          <cell r="Y141" t="str">
            <v xml:space="preserve">UVR TF nominal, Base 365, Cup?V      </v>
          </cell>
          <cell r="Z141" t="str">
            <v>I</v>
          </cell>
          <cell r="AA141" t="str">
            <v>A?o Vencido</v>
          </cell>
          <cell r="AB141" t="str">
            <v>COP</v>
          </cell>
          <cell r="AC141" t="str">
            <v>UVR</v>
          </cell>
          <cell r="AD141" t="str">
            <v>DCV</v>
          </cell>
          <cell r="AE141">
            <v>42100</v>
          </cell>
          <cell r="AF141">
            <v>42100</v>
          </cell>
          <cell r="AG141">
            <v>10960350.011014001</v>
          </cell>
          <cell r="AH141">
            <v>218.8994998</v>
          </cell>
          <cell r="AI141">
            <v>2399215135.0439</v>
          </cell>
          <cell r="AJ141">
            <v>109.60350001</v>
          </cell>
          <cell r="AK141">
            <v>1.88537</v>
          </cell>
          <cell r="AL141">
            <v>1.8854000000000002</v>
          </cell>
          <cell r="AM141">
            <v>10466900</v>
          </cell>
          <cell r="AN141">
            <v>2439990339.48317</v>
          </cell>
          <cell r="AO141">
            <v>2.9824999999999999</v>
          </cell>
          <cell r="AP141">
            <v>2517168588.6090298</v>
          </cell>
          <cell r="AQ141">
            <v>10461300</v>
          </cell>
          <cell r="AR141">
            <v>2439762414.1316099</v>
          </cell>
          <cell r="AS141">
            <v>3.0044</v>
          </cell>
          <cell r="AT141">
            <v>2518409512.8394098</v>
          </cell>
          <cell r="AU141">
            <v>1.8832654260000001</v>
          </cell>
          <cell r="AV141">
            <v>1.8832654261000001</v>
          </cell>
          <cell r="AW141">
            <v>1240924.2303800583</v>
          </cell>
          <cell r="AX141">
            <v>24397.624138221097</v>
          </cell>
          <cell r="AY141">
            <v>0</v>
          </cell>
          <cell r="AZ141">
            <v>-2507948212.8394098</v>
          </cell>
          <cell r="BA141" t="str">
            <v>Precio</v>
          </cell>
          <cell r="BB141" t="str">
            <v>COP UVR CEC</v>
          </cell>
          <cell r="BC141">
            <v>-2.07E-2</v>
          </cell>
          <cell r="BD141">
            <v>100</v>
          </cell>
          <cell r="BE141">
            <v>0</v>
          </cell>
          <cell r="BF141">
            <v>0</v>
          </cell>
          <cell r="BG141">
            <v>0</v>
          </cell>
          <cell r="BH141">
            <v>1129</v>
          </cell>
          <cell r="BI141">
            <v>2.8968000000000003</v>
          </cell>
          <cell r="BJ141">
            <v>2.8123</v>
          </cell>
          <cell r="BK141" t="str">
            <v xml:space="preserve">CASALINA  </v>
          </cell>
          <cell r="BL141" t="str">
            <v>CARLOS SALINA</v>
          </cell>
          <cell r="BM141">
            <v>42443</v>
          </cell>
          <cell r="BO141" t="str">
            <v xml:space="preserve">                              </v>
          </cell>
          <cell r="BP141" t="str">
            <v>33</v>
          </cell>
          <cell r="BQ141" t="str">
            <v xml:space="preserve">          </v>
          </cell>
          <cell r="BR141">
            <v>9</v>
          </cell>
          <cell r="BS141" t="str">
            <v xml:space="preserve">LIN NL/365 RD6 </v>
          </cell>
          <cell r="BT141">
            <v>1</v>
          </cell>
          <cell r="BU141" t="str">
            <v xml:space="preserve">MTM </v>
          </cell>
          <cell r="BV141" t="str">
            <v>1304011407</v>
          </cell>
          <cell r="BW141" t="str">
            <v xml:space="preserve"> </v>
          </cell>
          <cell r="BX141">
            <v>317400</v>
          </cell>
          <cell r="BY141">
            <v>18190759.563032001</v>
          </cell>
          <cell r="BZ141">
            <v>-227925.35156000001</v>
          </cell>
          <cell r="CA141" t="str">
            <v xml:space="preserve">LIN NL/365 RD6 </v>
          </cell>
          <cell r="CB141" t="str">
            <v xml:space="preserve">TES UVR                                                     </v>
          </cell>
          <cell r="CC141" t="str">
            <v>CO</v>
          </cell>
          <cell r="CD141" t="str">
            <v>Gravados ML</v>
          </cell>
          <cell r="CE141">
            <v>10000000</v>
          </cell>
          <cell r="CF141">
            <v>10466900</v>
          </cell>
          <cell r="CG141">
            <v>2439990339.48317</v>
          </cell>
          <cell r="CH141">
            <v>10461300</v>
          </cell>
          <cell r="CI141">
            <v>2439762414.1316099</v>
          </cell>
          <cell r="CJ141">
            <v>2517168588.6090298</v>
          </cell>
          <cell r="CK141">
            <v>2518409512.8394098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 t="str">
            <v>7130401407</v>
          </cell>
          <cell r="CV141">
            <v>117447003.77822</v>
          </cell>
          <cell r="CW141">
            <v>-227925.68521</v>
          </cell>
          <cell r="CX141">
            <v>117447003.77822</v>
          </cell>
          <cell r="CY141">
            <v>117674929.46343</v>
          </cell>
          <cell r="CZ141">
            <v>-227925.35156000001</v>
          </cell>
          <cell r="DA141">
            <v>233.2178997</v>
          </cell>
          <cell r="DB141">
            <v>233.11489929999999</v>
          </cell>
          <cell r="DC141">
            <v>1</v>
          </cell>
          <cell r="DD141">
            <v>4287590</v>
          </cell>
          <cell r="DE141">
            <v>1.88537</v>
          </cell>
          <cell r="DF141">
            <v>3.0044</v>
          </cell>
          <cell r="DH141" t="str">
            <v xml:space="preserve">AV </v>
          </cell>
          <cell r="DI141">
            <v>104.613</v>
          </cell>
          <cell r="DJ141">
            <v>0</v>
          </cell>
          <cell r="DK141">
            <v>2439762414.1300001</v>
          </cell>
          <cell r="DL141" t="str">
            <v>UVR</v>
          </cell>
        </row>
        <row r="142">
          <cell r="A142">
            <v>4341198</v>
          </cell>
          <cell r="B142" t="str">
            <v xml:space="preserve">NEGOCIABLES    </v>
          </cell>
          <cell r="C142" t="str">
            <v>B</v>
          </cell>
          <cell r="D142" t="str">
            <v xml:space="preserve">FI SPOT              </v>
          </cell>
          <cell r="E142" t="str">
            <v>RTFIDBEN11</v>
          </cell>
          <cell r="F142" t="str">
            <v>BDR_RF-NEG_FBRT</v>
          </cell>
          <cell r="G142">
            <v>0</v>
          </cell>
          <cell r="H142">
            <v>5136326</v>
          </cell>
          <cell r="I142">
            <v>5130091</v>
          </cell>
          <cell r="J142" t="str">
            <v xml:space="preserve">BANCO DE BOGOTA SA                                                                                                                                                                                                                                             </v>
          </cell>
          <cell r="K142" t="str">
            <v xml:space="preserve">860002964                             </v>
          </cell>
          <cell r="L142" t="str">
            <v xml:space="preserve">CDT BCO BOGOTA DTF+1% 23/10/16     </v>
          </cell>
          <cell r="M142" t="str">
            <v xml:space="preserve">CDTBBO10       </v>
          </cell>
          <cell r="N142" t="str">
            <v xml:space="preserve">COB01CD01MG6   </v>
          </cell>
          <cell r="O142" t="str">
            <v>BANCO DE BOGOTA SA</v>
          </cell>
          <cell r="P142" t="str">
            <v>860002964</v>
          </cell>
          <cell r="Q142" t="str">
            <v xml:space="preserve">AAA     </v>
          </cell>
          <cell r="R142" t="str">
            <v xml:space="preserve">BRC                 </v>
          </cell>
          <cell r="S142">
            <v>42117</v>
          </cell>
          <cell r="T142">
            <v>42667</v>
          </cell>
          <cell r="U142">
            <v>200000000</v>
          </cell>
          <cell r="V142">
            <v>200000000</v>
          </cell>
          <cell r="W142" t="str">
            <v>DTF TA</v>
          </cell>
          <cell r="X142">
            <v>1</v>
          </cell>
          <cell r="Y142" t="str">
            <v xml:space="preserve">COP DTF Inicio, Base 360, Cupon TV      </v>
          </cell>
          <cell r="Z142" t="str">
            <v>I</v>
          </cell>
          <cell r="AA142" t="str">
            <v>Trimestre Vencido</v>
          </cell>
          <cell r="AB142" t="str">
            <v>COP</v>
          </cell>
          <cell r="AC142" t="str">
            <v>COP</v>
          </cell>
          <cell r="AD142" t="str">
            <v>DECEVAL</v>
          </cell>
          <cell r="AE142">
            <v>42117</v>
          </cell>
          <cell r="AF142">
            <v>42117</v>
          </cell>
          <cell r="AG142">
            <v>200000000</v>
          </cell>
          <cell r="AH142">
            <v>1</v>
          </cell>
          <cell r="AI142">
            <v>200000000</v>
          </cell>
          <cell r="AJ142">
            <v>100</v>
          </cell>
          <cell r="AK142">
            <v>5.5386139999999999</v>
          </cell>
          <cell r="AL142">
            <v>0.115</v>
          </cell>
          <cell r="AM142">
            <v>200338000</v>
          </cell>
          <cell r="AN142">
            <v>200338000</v>
          </cell>
          <cell r="AO142">
            <v>2.2115</v>
          </cell>
          <cell r="AP142">
            <v>201997822.4928</v>
          </cell>
          <cell r="AQ142">
            <v>200396000</v>
          </cell>
          <cell r="AR142">
            <v>200396000</v>
          </cell>
          <cell r="AS142">
            <v>2.2112000000000003</v>
          </cell>
          <cell r="AT142">
            <v>202034830.46759999</v>
          </cell>
          <cell r="AU142">
            <v>6.8264519302000002</v>
          </cell>
          <cell r="AV142">
            <v>6.9151604912</v>
          </cell>
          <cell r="AW142">
            <v>37007.974799990654</v>
          </cell>
          <cell r="AX142">
            <v>100.19800000000001</v>
          </cell>
          <cell r="AY142">
            <v>0</v>
          </cell>
          <cell r="AZ142">
            <v>-1638830.4676000001</v>
          </cell>
          <cell r="BA142" t="str">
            <v>Precio</v>
          </cell>
          <cell r="BB142" t="str">
            <v>COP DTE FLAT</v>
          </cell>
          <cell r="BC142">
            <v>1.99</v>
          </cell>
          <cell r="BD142">
            <v>100</v>
          </cell>
          <cell r="BE142">
            <v>0</v>
          </cell>
          <cell r="BF142">
            <v>0</v>
          </cell>
          <cell r="BG142">
            <v>0</v>
          </cell>
          <cell r="BH142">
            <v>224</v>
          </cell>
          <cell r="BI142">
            <v>0.60150000000000003</v>
          </cell>
          <cell r="BJ142">
            <v>0.55549999999999999</v>
          </cell>
          <cell r="BK142" t="str">
            <v xml:space="preserve">VANCAICE  </v>
          </cell>
          <cell r="BL142" t="str">
            <v>VANESSA CAICEDO QUICENO</v>
          </cell>
          <cell r="BM142">
            <v>42443</v>
          </cell>
          <cell r="BO142" t="str">
            <v xml:space="preserve">                              </v>
          </cell>
          <cell r="BP142" t="str">
            <v>26</v>
          </cell>
          <cell r="BQ142" t="str">
            <v xml:space="preserve">          </v>
          </cell>
          <cell r="BR142">
            <v>9</v>
          </cell>
          <cell r="BS142" t="str">
            <v xml:space="preserve">YLD 30/360 RD6 </v>
          </cell>
          <cell r="BT142">
            <v>1</v>
          </cell>
          <cell r="BU142" t="str">
            <v xml:space="preserve">MTM </v>
          </cell>
          <cell r="BV142" t="str">
            <v>1304110012</v>
          </cell>
          <cell r="BW142" t="str">
            <v xml:space="preserve"> </v>
          </cell>
          <cell r="BX142">
            <v>1763800</v>
          </cell>
          <cell r="BY142">
            <v>200231375.54781401</v>
          </cell>
          <cell r="BZ142">
            <v>58000</v>
          </cell>
          <cell r="CA142" t="str">
            <v xml:space="preserve">YLD 30/360 RD6 </v>
          </cell>
          <cell r="CB142" t="str">
            <v xml:space="preserve">CDT                                                         </v>
          </cell>
          <cell r="CC142" t="str">
            <v>CO</v>
          </cell>
          <cell r="CD142" t="str">
            <v>Gravados ML</v>
          </cell>
          <cell r="CE142">
            <v>200000000</v>
          </cell>
          <cell r="CF142">
            <v>200338000</v>
          </cell>
          <cell r="CG142">
            <v>200338000</v>
          </cell>
          <cell r="CH142">
            <v>200396000</v>
          </cell>
          <cell r="CI142">
            <v>200396000</v>
          </cell>
          <cell r="CJ142">
            <v>201997822.4928</v>
          </cell>
          <cell r="CK142">
            <v>202034830.46759999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 t="str">
            <v>7130411012</v>
          </cell>
          <cell r="CV142">
            <v>8565800</v>
          </cell>
          <cell r="CW142">
            <v>58000</v>
          </cell>
          <cell r="CX142">
            <v>8565800</v>
          </cell>
          <cell r="CY142">
            <v>8507800</v>
          </cell>
          <cell r="CZ142">
            <v>58000</v>
          </cell>
          <cell r="DA142">
            <v>1</v>
          </cell>
          <cell r="DB142">
            <v>1</v>
          </cell>
          <cell r="DC142">
            <v>1</v>
          </cell>
          <cell r="DD142">
            <v>4341198</v>
          </cell>
          <cell r="DE142">
            <v>5.5386139999999999</v>
          </cell>
          <cell r="DF142">
            <v>8.2826000000000004</v>
          </cell>
          <cell r="DH142" t="str">
            <v xml:space="preserve">TV </v>
          </cell>
          <cell r="DI142">
            <v>100.19800000000001</v>
          </cell>
          <cell r="DJ142">
            <v>0</v>
          </cell>
          <cell r="DK142">
            <v>200396000</v>
          </cell>
          <cell r="DL142" t="str">
            <v>DTF</v>
          </cell>
        </row>
        <row r="143">
          <cell r="A143">
            <v>4365145</v>
          </cell>
          <cell r="B143" t="str">
            <v xml:space="preserve">NEGOCIABLES    </v>
          </cell>
          <cell r="C143" t="str">
            <v>B</v>
          </cell>
          <cell r="D143" t="str">
            <v xml:space="preserve">FI SPOT              </v>
          </cell>
          <cell r="E143" t="str">
            <v>RTFIDBEN11</v>
          </cell>
          <cell r="F143" t="str">
            <v>BDM_RF-NEG_FBRT</v>
          </cell>
          <cell r="G143">
            <v>0</v>
          </cell>
          <cell r="H143">
            <v>4365161</v>
          </cell>
          <cell r="I143">
            <v>5154167</v>
          </cell>
          <cell r="J143" t="str">
            <v xml:space="preserve">BANCO CORPBANCA COLOMBIA S A                                                                                                                                                                                                                                   </v>
          </cell>
          <cell r="K143" t="str">
            <v xml:space="preserve">890903937                             </v>
          </cell>
          <cell r="L143" t="str">
            <v xml:space="preserve">CDT CORPBAN 5.0053% 30/4/16        </v>
          </cell>
          <cell r="M143" t="str">
            <v xml:space="preserve">CDTBSAS0V      </v>
          </cell>
          <cell r="N143" t="str">
            <v xml:space="preserve">COB06CD0B1R5   </v>
          </cell>
          <cell r="O143" t="str">
            <v>BANCO CORPBANCA COLOMBIA S A</v>
          </cell>
          <cell r="P143" t="str">
            <v>890903937</v>
          </cell>
          <cell r="Q143" t="str">
            <v xml:space="preserve">BRC1+   </v>
          </cell>
          <cell r="R143" t="str">
            <v xml:space="preserve">BRC                 </v>
          </cell>
          <cell r="S143">
            <v>42124</v>
          </cell>
          <cell r="T143">
            <v>42492</v>
          </cell>
          <cell r="U143">
            <v>1000000000</v>
          </cell>
          <cell r="V143">
            <v>1000000000</v>
          </cell>
          <cell r="W143" t="str">
            <v>5.0053</v>
          </cell>
          <cell r="Y143" t="str">
            <v xml:space="preserve">CDT TF nominal, Base 360, Cupon TV      </v>
          </cell>
          <cell r="Z143" t="str">
            <v>I</v>
          </cell>
          <cell r="AA143" t="str">
            <v>Trimestre Vencido</v>
          </cell>
          <cell r="AB143" t="str">
            <v>COP</v>
          </cell>
          <cell r="AC143" t="str">
            <v>COP</v>
          </cell>
          <cell r="AD143" t="str">
            <v>DECEVAL</v>
          </cell>
          <cell r="AE143">
            <v>42124</v>
          </cell>
          <cell r="AF143">
            <v>42124</v>
          </cell>
          <cell r="AG143">
            <v>1000000000</v>
          </cell>
          <cell r="AH143">
            <v>1</v>
          </cell>
          <cell r="AI143">
            <v>1000000000</v>
          </cell>
          <cell r="AJ143">
            <v>100</v>
          </cell>
          <cell r="AK143">
            <v>5.0993399999999998</v>
          </cell>
          <cell r="AL143">
            <v>1.5971000000000002</v>
          </cell>
          <cell r="AM143">
            <v>1003250000</v>
          </cell>
          <cell r="AN143">
            <v>1003250000</v>
          </cell>
          <cell r="AO143">
            <v>7.1539000000000001</v>
          </cell>
          <cell r="AP143">
            <v>1005914603.62006</v>
          </cell>
          <cell r="AQ143">
            <v>1003350000</v>
          </cell>
          <cell r="AR143">
            <v>1003350000</v>
          </cell>
          <cell r="AS143">
            <v>7.2254000000000005</v>
          </cell>
          <cell r="AT143">
            <v>1006051672.9490499</v>
          </cell>
          <cell r="AU143">
            <v>5.0990178767999996</v>
          </cell>
          <cell r="AV143">
            <v>5.0990178768999996</v>
          </cell>
          <cell r="AW143">
            <v>137069.3289899826</v>
          </cell>
          <cell r="AX143">
            <v>100.33500000000001</v>
          </cell>
          <cell r="AY143">
            <v>0</v>
          </cell>
          <cell r="AZ143">
            <v>-2701672.9490499999</v>
          </cell>
          <cell r="BA143" t="str">
            <v>Precio</v>
          </cell>
          <cell r="BB143" t="str">
            <v>COP CRCDT</v>
          </cell>
          <cell r="BC143">
            <v>0.18330000000000002</v>
          </cell>
          <cell r="BD143">
            <v>100</v>
          </cell>
          <cell r="BE143">
            <v>0</v>
          </cell>
          <cell r="BF143">
            <v>0</v>
          </cell>
          <cell r="BG143">
            <v>0</v>
          </cell>
          <cell r="BH143">
            <v>49</v>
          </cell>
          <cell r="BI143">
            <v>0.13420000000000001</v>
          </cell>
          <cell r="BJ143">
            <v>0.12520000000000001</v>
          </cell>
          <cell r="BK143" t="str">
            <v xml:space="preserve">VANCAICE  </v>
          </cell>
          <cell r="BL143" t="str">
            <v>VANESSA CAICEDO QUICENO</v>
          </cell>
          <cell r="BM143">
            <v>42443</v>
          </cell>
          <cell r="BO143" t="str">
            <v xml:space="preserve">                              </v>
          </cell>
          <cell r="BP143" t="str">
            <v>26</v>
          </cell>
          <cell r="BQ143" t="str">
            <v xml:space="preserve">          </v>
          </cell>
          <cell r="BR143">
            <v>3</v>
          </cell>
          <cell r="BS143" t="str">
            <v xml:space="preserve">LIN 30/360 RD6 </v>
          </cell>
          <cell r="BT143">
            <v>1</v>
          </cell>
          <cell r="BU143" t="str">
            <v xml:space="preserve">MTM </v>
          </cell>
          <cell r="BV143" t="str">
            <v>1304110012</v>
          </cell>
          <cell r="BW143" t="str">
            <v xml:space="preserve"> </v>
          </cell>
          <cell r="BX143">
            <v>6118000</v>
          </cell>
          <cell r="BY143">
            <v>1002329767.04486</v>
          </cell>
          <cell r="BZ143">
            <v>100000</v>
          </cell>
          <cell r="CA143" t="str">
            <v xml:space="preserve">LIN 30/360 RD6 </v>
          </cell>
          <cell r="CB143" t="str">
            <v xml:space="preserve">CDT                                                         </v>
          </cell>
          <cell r="CC143" t="str">
            <v>CO</v>
          </cell>
          <cell r="CD143" t="str">
            <v>Gravados ML</v>
          </cell>
          <cell r="CE143">
            <v>1000000000</v>
          </cell>
          <cell r="CF143">
            <v>1003250000</v>
          </cell>
          <cell r="CG143">
            <v>1003250000</v>
          </cell>
          <cell r="CH143">
            <v>1003350000</v>
          </cell>
          <cell r="CI143">
            <v>1003350000</v>
          </cell>
          <cell r="CJ143">
            <v>1005914603.62006</v>
          </cell>
          <cell r="CK143">
            <v>1006051672.9490499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 t="str">
            <v>7130411012</v>
          </cell>
          <cell r="CV143">
            <v>40889000</v>
          </cell>
          <cell r="CW143">
            <v>100000</v>
          </cell>
          <cell r="CX143">
            <v>40889000</v>
          </cell>
          <cell r="CY143">
            <v>40789000</v>
          </cell>
          <cell r="CZ143">
            <v>100000</v>
          </cell>
          <cell r="DA143">
            <v>1</v>
          </cell>
          <cell r="DB143">
            <v>1</v>
          </cell>
          <cell r="DC143">
            <v>1</v>
          </cell>
          <cell r="DD143">
            <v>4365145</v>
          </cell>
          <cell r="DE143">
            <v>5.0993399999999998</v>
          </cell>
          <cell r="DF143">
            <v>7.2254000000000005</v>
          </cell>
          <cell r="DH143" t="str">
            <v xml:space="preserve">TV </v>
          </cell>
          <cell r="DI143">
            <v>100.33499999999999</v>
          </cell>
          <cell r="DJ143">
            <v>0</v>
          </cell>
          <cell r="DK143">
            <v>1003350000</v>
          </cell>
          <cell r="DL143" t="str">
            <v>TASA FIJA</v>
          </cell>
        </row>
        <row r="144">
          <cell r="A144">
            <v>4370012</v>
          </cell>
          <cell r="B144" t="str">
            <v xml:space="preserve">NEGOCIABLES    </v>
          </cell>
          <cell r="C144" t="str">
            <v>B</v>
          </cell>
          <cell r="D144" t="str">
            <v xml:space="preserve">FI SPOT              </v>
          </cell>
          <cell r="E144" t="str">
            <v>RTFIDBEN11</v>
          </cell>
          <cell r="F144" t="str">
            <v>BDI_RF-NEG_FBRT</v>
          </cell>
          <cell r="G144">
            <v>0</v>
          </cell>
          <cell r="H144">
            <v>4599159</v>
          </cell>
          <cell r="I144">
            <v>5159036</v>
          </cell>
          <cell r="J144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144" t="str">
            <v xml:space="preserve">899999090                             </v>
          </cell>
          <cell r="L144" t="str">
            <v xml:space="preserve">TES COP  10%  24/7/24              </v>
          </cell>
          <cell r="M144" t="str">
            <v xml:space="preserve">TFIT16240724   </v>
          </cell>
          <cell r="N144" t="str">
            <v xml:space="preserve">COL17CT02385   </v>
          </cell>
          <cell r="O144" t="str">
            <v>CREDICORP CAPITAL COLOMBIA SA</v>
          </cell>
          <cell r="P144" t="str">
            <v>860068182</v>
          </cell>
          <cell r="Q144" t="str">
            <v xml:space="preserve">NACION  </v>
          </cell>
          <cell r="R144" t="str">
            <v xml:space="preserve">                    </v>
          </cell>
          <cell r="S144">
            <v>39653</v>
          </cell>
          <cell r="T144">
            <v>45497</v>
          </cell>
          <cell r="U144">
            <v>1500000000</v>
          </cell>
          <cell r="V144">
            <v>1500000000</v>
          </cell>
          <cell r="W144" t="str">
            <v>10</v>
          </cell>
          <cell r="Y144" t="str">
            <v xml:space="preserve">COP TF nominal, Base 365, Cupon AV      </v>
          </cell>
          <cell r="Z144" t="str">
            <v>I</v>
          </cell>
          <cell r="AA144" t="str">
            <v>A?o Vencido</v>
          </cell>
          <cell r="AB144" t="str">
            <v>COP</v>
          </cell>
          <cell r="AC144" t="str">
            <v>COP</v>
          </cell>
          <cell r="AD144" t="str">
            <v>DCV</v>
          </cell>
          <cell r="AE144">
            <v>42128</v>
          </cell>
          <cell r="AF144">
            <v>42128</v>
          </cell>
          <cell r="AG144">
            <v>1935087000</v>
          </cell>
          <cell r="AH144">
            <v>1</v>
          </cell>
          <cell r="AI144">
            <v>1935087000</v>
          </cell>
          <cell r="AJ144">
            <v>129.00579999999999</v>
          </cell>
          <cell r="AK144">
            <v>6.8160609999999995</v>
          </cell>
          <cell r="AL144">
            <v>6.8161000000000005</v>
          </cell>
          <cell r="AM144">
            <v>1757145000</v>
          </cell>
          <cell r="AN144">
            <v>1757145000</v>
          </cell>
          <cell r="AO144">
            <v>8.1554000000000002</v>
          </cell>
          <cell r="AP144">
            <v>1891293305.4705</v>
          </cell>
          <cell r="AQ144">
            <v>1745865000</v>
          </cell>
          <cell r="AR144">
            <v>1745865000</v>
          </cell>
          <cell r="AS144">
            <v>8.2788000000000004</v>
          </cell>
          <cell r="AT144">
            <v>1891634977.125</v>
          </cell>
          <cell r="AU144">
            <v>6.8155288961000009</v>
          </cell>
          <cell r="AV144">
            <v>6.8155288961000009</v>
          </cell>
          <cell r="AW144">
            <v>341671.65450000763</v>
          </cell>
          <cell r="AX144">
            <v>116.39100000000001</v>
          </cell>
          <cell r="AY144">
            <v>0</v>
          </cell>
          <cell r="AZ144">
            <v>-145769977.125</v>
          </cell>
          <cell r="BA144" t="str">
            <v>Precio</v>
          </cell>
          <cell r="BB144" t="str">
            <v>COP CEC</v>
          </cell>
          <cell r="BC144">
            <v>-5.5900000000000005E-2</v>
          </cell>
          <cell r="BD144">
            <v>100</v>
          </cell>
          <cell r="BE144">
            <v>0</v>
          </cell>
          <cell r="BF144">
            <v>0</v>
          </cell>
          <cell r="BG144">
            <v>0</v>
          </cell>
          <cell r="BH144">
            <v>3054</v>
          </cell>
          <cell r="BI144">
            <v>5.8355000000000006</v>
          </cell>
          <cell r="BJ144">
            <v>5.3893000000000004</v>
          </cell>
          <cell r="BK144" t="str">
            <v xml:space="preserve">CASALINA  </v>
          </cell>
          <cell r="BL144" t="str">
            <v>CARLOS SALINA</v>
          </cell>
          <cell r="BM144">
            <v>42443</v>
          </cell>
          <cell r="BO144" t="str">
            <v xml:space="preserve">                              </v>
          </cell>
          <cell r="BP144" t="str">
            <v>2</v>
          </cell>
          <cell r="BQ144" t="str">
            <v xml:space="preserve">          </v>
          </cell>
          <cell r="BR144">
            <v>4</v>
          </cell>
          <cell r="BS144" t="str">
            <v xml:space="preserve">LIN NL/365 RD6 </v>
          </cell>
          <cell r="BT144">
            <v>1</v>
          </cell>
          <cell r="BU144" t="str">
            <v xml:space="preserve">MTM </v>
          </cell>
          <cell r="BV144" t="str">
            <v>1304010001</v>
          </cell>
          <cell r="BW144" t="str">
            <v xml:space="preserve"> </v>
          </cell>
          <cell r="BX144">
            <v>95754000</v>
          </cell>
          <cell r="BY144">
            <v>1618325205.47896</v>
          </cell>
          <cell r="BZ144">
            <v>-11280000</v>
          </cell>
          <cell r="CA144" t="str">
            <v xml:space="preserve">LIN NL/365 RD6 </v>
          </cell>
          <cell r="CB144" t="str">
            <v xml:space="preserve">TES COP                                                     </v>
          </cell>
          <cell r="CC144" t="str">
            <v>CO</v>
          </cell>
          <cell r="CD144" t="str">
            <v>Gravados ML</v>
          </cell>
          <cell r="CE144">
            <v>1500000000</v>
          </cell>
          <cell r="CF144">
            <v>1757145000</v>
          </cell>
          <cell r="CG144">
            <v>1757145000</v>
          </cell>
          <cell r="CH144">
            <v>1745865000</v>
          </cell>
          <cell r="CI144">
            <v>1745865000</v>
          </cell>
          <cell r="CJ144">
            <v>1891293305.4705</v>
          </cell>
          <cell r="CK144">
            <v>1891634977.125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 t="str">
            <v>7130401001</v>
          </cell>
          <cell r="CV144">
            <v>-39222000</v>
          </cell>
          <cell r="CW144">
            <v>-11280000</v>
          </cell>
          <cell r="CX144">
            <v>-39222000</v>
          </cell>
          <cell r="CY144">
            <v>-27942000</v>
          </cell>
          <cell r="CZ144">
            <v>-11280000</v>
          </cell>
          <cell r="DA144">
            <v>1</v>
          </cell>
          <cell r="DB144">
            <v>1</v>
          </cell>
          <cell r="DC144">
            <v>1</v>
          </cell>
          <cell r="DD144">
            <v>4370012</v>
          </cell>
          <cell r="DE144">
            <v>6.8160609999999995</v>
          </cell>
          <cell r="DF144">
            <v>8.2788000000000004</v>
          </cell>
          <cell r="DH144" t="str">
            <v xml:space="preserve">AV </v>
          </cell>
          <cell r="DI144">
            <v>116.39100000000001</v>
          </cell>
          <cell r="DJ144" t="e">
            <v>#N/A</v>
          </cell>
          <cell r="DK144">
            <v>1745865000</v>
          </cell>
          <cell r="DL144" t="str">
            <v>TASA FIJA</v>
          </cell>
        </row>
        <row r="145">
          <cell r="A145">
            <v>4374730</v>
          </cell>
          <cell r="B145" t="str">
            <v xml:space="preserve">NEGOCIABLES    </v>
          </cell>
          <cell r="C145" t="str">
            <v>B</v>
          </cell>
          <cell r="D145" t="str">
            <v xml:space="preserve">FI SPOT              </v>
          </cell>
          <cell r="E145" t="str">
            <v>RTFIDBEN11</v>
          </cell>
          <cell r="F145" t="str">
            <v>BDR_RF-NEG_FBRT</v>
          </cell>
          <cell r="G145">
            <v>0</v>
          </cell>
          <cell r="H145">
            <v>5136390</v>
          </cell>
          <cell r="I145">
            <v>5163750</v>
          </cell>
          <cell r="J145" t="str">
            <v xml:space="preserve">DAVIVIENDA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K145" t="str">
            <v xml:space="preserve">860034313                             </v>
          </cell>
          <cell r="L145" t="str">
            <v xml:space="preserve">CDT DAVIVIEN 5.5821% 24/4/17       </v>
          </cell>
          <cell r="M145" t="str">
            <v xml:space="preserve">CDTDVIS0V      </v>
          </cell>
          <cell r="N145" t="str">
            <v xml:space="preserve">COB51CD82928   </v>
          </cell>
          <cell r="O145" t="str">
            <v>ALIANZA VALORES COMISIONISTA DE BOLSA S A ALIANZA VALORES</v>
          </cell>
          <cell r="P145" t="str">
            <v>860000185</v>
          </cell>
          <cell r="Q145" t="str">
            <v xml:space="preserve">AAA     </v>
          </cell>
          <cell r="R145" t="str">
            <v xml:space="preserve">VRR                 </v>
          </cell>
          <cell r="S145">
            <v>42118</v>
          </cell>
          <cell r="T145">
            <v>42849</v>
          </cell>
          <cell r="U145">
            <v>500000000</v>
          </cell>
          <cell r="V145">
            <v>500000000</v>
          </cell>
          <cell r="W145" t="str">
            <v>5.5821</v>
          </cell>
          <cell r="Y145" t="str">
            <v xml:space="preserve">CDT TF nominal, Base 360, Cupon TV      </v>
          </cell>
          <cell r="Z145" t="str">
            <v>I</v>
          </cell>
          <cell r="AA145" t="str">
            <v>Trimestre Vencido</v>
          </cell>
          <cell r="AB145" t="str">
            <v>COP</v>
          </cell>
          <cell r="AC145" t="str">
            <v>COP</v>
          </cell>
          <cell r="AD145" t="str">
            <v>DECEVAL</v>
          </cell>
          <cell r="AE145">
            <v>42129</v>
          </cell>
          <cell r="AF145">
            <v>42129</v>
          </cell>
          <cell r="AG145">
            <v>501365000</v>
          </cell>
          <cell r="AH145">
            <v>1</v>
          </cell>
          <cell r="AI145">
            <v>501365000</v>
          </cell>
          <cell r="AJ145">
            <v>100.27300000000001</v>
          </cell>
          <cell r="AK145">
            <v>5.6401479999999999</v>
          </cell>
          <cell r="AL145">
            <v>4.2065999999999999</v>
          </cell>
          <cell r="AM145">
            <v>490865000</v>
          </cell>
          <cell r="AN145">
            <v>490865000</v>
          </cell>
          <cell r="AO145">
            <v>8.2649000000000008</v>
          </cell>
          <cell r="AP145">
            <v>504061844.16850001</v>
          </cell>
          <cell r="AQ145">
            <v>490980000</v>
          </cell>
          <cell r="AR145">
            <v>490980000</v>
          </cell>
          <cell r="AS145">
            <v>8.2632000000000012</v>
          </cell>
          <cell r="AT145">
            <v>504137619.53799999</v>
          </cell>
          <cell r="AU145">
            <v>5.6399202878999999</v>
          </cell>
          <cell r="AV145">
            <v>5.6399202878999999</v>
          </cell>
          <cell r="AW145">
            <v>75775.369499981403</v>
          </cell>
          <cell r="AX145">
            <v>98.195999999999998</v>
          </cell>
          <cell r="AY145">
            <v>0</v>
          </cell>
          <cell r="AZ145">
            <v>-13157619.538000001</v>
          </cell>
          <cell r="BA145" t="str">
            <v>Precio</v>
          </cell>
          <cell r="BB145" t="str">
            <v>COP CEC</v>
          </cell>
          <cell r="BC145">
            <v>1.5132000000000001</v>
          </cell>
          <cell r="BD145">
            <v>100</v>
          </cell>
          <cell r="BE145">
            <v>0</v>
          </cell>
          <cell r="BF145">
            <v>0</v>
          </cell>
          <cell r="BG145">
            <v>0</v>
          </cell>
          <cell r="BH145">
            <v>406</v>
          </cell>
          <cell r="BI145">
            <v>1.0779000000000001</v>
          </cell>
          <cell r="BJ145">
            <v>0.99560000000000004</v>
          </cell>
          <cell r="BK145" t="str">
            <v xml:space="preserve">VANCAICE  </v>
          </cell>
          <cell r="BL145" t="str">
            <v>VANESSA CAICEDO QUICENO</v>
          </cell>
          <cell r="BM145">
            <v>42443</v>
          </cell>
          <cell r="BO145" t="str">
            <v xml:space="preserve">                              </v>
          </cell>
          <cell r="BP145" t="str">
            <v>26</v>
          </cell>
          <cell r="BQ145" t="str">
            <v xml:space="preserve">          </v>
          </cell>
          <cell r="BR145">
            <v>5</v>
          </cell>
          <cell r="BS145" t="str">
            <v xml:space="preserve">LIN 30/360 RD6 </v>
          </cell>
          <cell r="BT145">
            <v>1</v>
          </cell>
          <cell r="BU145" t="str">
            <v xml:space="preserve">MTM </v>
          </cell>
          <cell r="BV145" t="str">
            <v>1304110012</v>
          </cell>
          <cell r="BW145" t="str">
            <v xml:space="preserve"> </v>
          </cell>
          <cell r="BX145">
            <v>3876500</v>
          </cell>
          <cell r="BY145">
            <v>510740087.79313701</v>
          </cell>
          <cell r="BZ145">
            <v>115000</v>
          </cell>
          <cell r="CA145" t="str">
            <v xml:space="preserve">LIN 30/360 RD6 </v>
          </cell>
          <cell r="CB145" t="str">
            <v xml:space="preserve">CDT                                                         </v>
          </cell>
          <cell r="CC145" t="str">
            <v>CO</v>
          </cell>
          <cell r="CD145" t="str">
            <v>Gravados ML</v>
          </cell>
          <cell r="CE145">
            <v>500000000</v>
          </cell>
          <cell r="CF145">
            <v>490865000</v>
          </cell>
          <cell r="CG145">
            <v>490865000</v>
          </cell>
          <cell r="CH145">
            <v>490980000</v>
          </cell>
          <cell r="CI145">
            <v>490980000</v>
          </cell>
          <cell r="CJ145">
            <v>504061844.16850001</v>
          </cell>
          <cell r="CK145">
            <v>504137619.53799993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 t="str">
            <v>7130411012</v>
          </cell>
          <cell r="CV145">
            <v>10547500</v>
          </cell>
          <cell r="CW145">
            <v>115000</v>
          </cell>
          <cell r="CX145">
            <v>10547500</v>
          </cell>
          <cell r="CY145">
            <v>10432500</v>
          </cell>
          <cell r="CZ145">
            <v>115000</v>
          </cell>
          <cell r="DA145">
            <v>1</v>
          </cell>
          <cell r="DB145">
            <v>1</v>
          </cell>
          <cell r="DC145">
            <v>1</v>
          </cell>
          <cell r="DD145">
            <v>4374730</v>
          </cell>
          <cell r="DE145">
            <v>5.6401479999999999</v>
          </cell>
          <cell r="DF145">
            <v>8.2632000000000012</v>
          </cell>
          <cell r="DH145" t="str">
            <v xml:space="preserve">TV </v>
          </cell>
          <cell r="DI145">
            <v>98.196000000000012</v>
          </cell>
          <cell r="DJ145">
            <v>0</v>
          </cell>
          <cell r="DK145">
            <v>490980000</v>
          </cell>
          <cell r="DL145" t="str">
            <v>TASA FIJA</v>
          </cell>
        </row>
        <row r="146">
          <cell r="A146">
            <v>4375477</v>
          </cell>
          <cell r="B146" t="str">
            <v xml:space="preserve">NEGOCIABLES    </v>
          </cell>
          <cell r="C146" t="str">
            <v>B</v>
          </cell>
          <cell r="D146" t="str">
            <v xml:space="preserve">FI SPOT              </v>
          </cell>
          <cell r="E146" t="str">
            <v>RTFIDBEN11</v>
          </cell>
          <cell r="F146" t="str">
            <v>BDM_RF-NEG_FBRT</v>
          </cell>
          <cell r="G146">
            <v>0</v>
          </cell>
          <cell r="H146">
            <v>5177627</v>
          </cell>
          <cell r="I146">
            <v>5164503</v>
          </cell>
          <cell r="J146" t="str">
            <v xml:space="preserve">BANCO CORPBANCA COLOMBIA S A                                                                                                                                                                                                                                   </v>
          </cell>
          <cell r="K146" t="str">
            <v xml:space="preserve">890903937                             </v>
          </cell>
          <cell r="L146" t="str">
            <v xml:space="preserve">CDT CORPBAN 5.0534% 5/5/16         </v>
          </cell>
          <cell r="M146" t="str">
            <v xml:space="preserve">CDTBSAS0V      </v>
          </cell>
          <cell r="N146" t="str">
            <v xml:space="preserve">COB06CD0B9S6   </v>
          </cell>
          <cell r="O146" t="str">
            <v>BANCO CORPBANCA COLOMBIA S A</v>
          </cell>
          <cell r="P146" t="str">
            <v>890903937</v>
          </cell>
          <cell r="Q146" t="str">
            <v xml:space="preserve">BRC1+   </v>
          </cell>
          <cell r="R146" t="str">
            <v xml:space="preserve">BRC                 </v>
          </cell>
          <cell r="S146">
            <v>42129</v>
          </cell>
          <cell r="T146">
            <v>42495</v>
          </cell>
          <cell r="U146">
            <v>2000000000</v>
          </cell>
          <cell r="V146">
            <v>2000000000</v>
          </cell>
          <cell r="W146" t="str">
            <v>5.0534</v>
          </cell>
          <cell r="Y146" t="str">
            <v xml:space="preserve">CDT TF nominal, Base 360, Cupon TV      </v>
          </cell>
          <cell r="Z146" t="str">
            <v>I</v>
          </cell>
          <cell r="AA146" t="str">
            <v>Trimestre Vencido</v>
          </cell>
          <cell r="AB146" t="str">
            <v>COP</v>
          </cell>
          <cell r="AC146" t="str">
            <v>COP</v>
          </cell>
          <cell r="AD146" t="str">
            <v>DECEVAL</v>
          </cell>
          <cell r="AE146">
            <v>42129</v>
          </cell>
          <cell r="AF146">
            <v>42129</v>
          </cell>
          <cell r="AG146">
            <v>2000000000</v>
          </cell>
          <cell r="AH146">
            <v>1</v>
          </cell>
          <cell r="AI146">
            <v>2000000000</v>
          </cell>
          <cell r="AJ146">
            <v>100</v>
          </cell>
          <cell r="AK146">
            <v>5.1493659999999997</v>
          </cell>
          <cell r="AL146">
            <v>5.0841000000000003</v>
          </cell>
          <cell r="AM146">
            <v>2004780000</v>
          </cell>
          <cell r="AN146">
            <v>2004780000</v>
          </cell>
          <cell r="AO146">
            <v>7.2533000000000003</v>
          </cell>
          <cell r="AP146">
            <v>2010556430.592</v>
          </cell>
          <cell r="AQ146">
            <v>2004960000</v>
          </cell>
          <cell r="AR146">
            <v>2004960000</v>
          </cell>
          <cell r="AS146">
            <v>7.3301000000000007</v>
          </cell>
          <cell r="AT146">
            <v>2010833015.786</v>
          </cell>
          <cell r="AU146">
            <v>5.1490115650999995</v>
          </cell>
          <cell r="AV146">
            <v>5.1490115651999995</v>
          </cell>
          <cell r="AW146">
            <v>276585.19400000572</v>
          </cell>
          <cell r="AX146">
            <v>100.248</v>
          </cell>
          <cell r="AY146">
            <v>0</v>
          </cell>
          <cell r="AZ146">
            <v>-5873015.7860000003</v>
          </cell>
          <cell r="BA146" t="str">
            <v>Precio</v>
          </cell>
          <cell r="BB146" t="str">
            <v>COP CRCDT</v>
          </cell>
          <cell r="BC146">
            <v>0.26069999999999999</v>
          </cell>
          <cell r="BD146">
            <v>100</v>
          </cell>
          <cell r="BE146">
            <v>0</v>
          </cell>
          <cell r="BF146">
            <v>0</v>
          </cell>
          <cell r="BG146">
            <v>0</v>
          </cell>
          <cell r="BH146">
            <v>52</v>
          </cell>
          <cell r="BI146">
            <v>0.14250000000000002</v>
          </cell>
          <cell r="BJ146">
            <v>0.13270000000000001</v>
          </cell>
          <cell r="BK146" t="str">
            <v xml:space="preserve">VANCAICE  </v>
          </cell>
          <cell r="BL146" t="str">
            <v>VANESSA CAICEDO QUICENO</v>
          </cell>
          <cell r="BM146">
            <v>42443</v>
          </cell>
          <cell r="BO146" t="str">
            <v xml:space="preserve">                              </v>
          </cell>
          <cell r="BP146" t="str">
            <v>26</v>
          </cell>
          <cell r="BQ146" t="str">
            <v xml:space="preserve">          </v>
          </cell>
          <cell r="BR146">
            <v>4</v>
          </cell>
          <cell r="BS146" t="str">
            <v xml:space="preserve">LIN 30/360 RD6 </v>
          </cell>
          <cell r="BT146">
            <v>1</v>
          </cell>
          <cell r="BU146" t="str">
            <v xml:space="preserve">MTM </v>
          </cell>
          <cell r="BV146" t="str">
            <v>1304110012</v>
          </cell>
          <cell r="BW146" t="str">
            <v xml:space="preserve"> </v>
          </cell>
          <cell r="BX146">
            <v>10950000</v>
          </cell>
          <cell r="BY146">
            <v>2004434593.16552</v>
          </cell>
          <cell r="BZ146">
            <v>180000</v>
          </cell>
          <cell r="CA146" t="str">
            <v xml:space="preserve">LIN 30/360 RD6 </v>
          </cell>
          <cell r="CB146" t="str">
            <v xml:space="preserve">CDT                                                         </v>
          </cell>
          <cell r="CC146" t="str">
            <v>CO</v>
          </cell>
          <cell r="CD146" t="str">
            <v>Gravados ML</v>
          </cell>
          <cell r="CE146">
            <v>2000000000</v>
          </cell>
          <cell r="CF146">
            <v>2004780000</v>
          </cell>
          <cell r="CG146">
            <v>2004780000</v>
          </cell>
          <cell r="CH146">
            <v>2004960000</v>
          </cell>
          <cell r="CI146">
            <v>2004960000</v>
          </cell>
          <cell r="CJ146">
            <v>2010556430.592</v>
          </cell>
          <cell r="CK146">
            <v>2010833015.786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 t="str">
            <v>7130411012</v>
          </cell>
          <cell r="CV146">
            <v>80764000</v>
          </cell>
          <cell r="CW146">
            <v>180000</v>
          </cell>
          <cell r="CX146">
            <v>80764000</v>
          </cell>
          <cell r="CY146">
            <v>80584000</v>
          </cell>
          <cell r="CZ146">
            <v>180000</v>
          </cell>
          <cell r="DA146">
            <v>1</v>
          </cell>
          <cell r="DB146">
            <v>1</v>
          </cell>
          <cell r="DC146">
            <v>1</v>
          </cell>
          <cell r="DD146">
            <v>4375477</v>
          </cell>
          <cell r="DE146">
            <v>5.1493659999999997</v>
          </cell>
          <cell r="DF146">
            <v>7.3301000000000007</v>
          </cell>
          <cell r="DH146" t="str">
            <v xml:space="preserve">TV </v>
          </cell>
          <cell r="DI146">
            <v>100.248</v>
          </cell>
          <cell r="DJ146">
            <v>0</v>
          </cell>
          <cell r="DK146">
            <v>2004960000</v>
          </cell>
          <cell r="DL146" t="str">
            <v>TASA FIJA</v>
          </cell>
        </row>
        <row r="147">
          <cell r="A147">
            <v>4383561</v>
          </cell>
          <cell r="B147" t="str">
            <v xml:space="preserve">NEGOCIABLES    </v>
          </cell>
          <cell r="C147" t="str">
            <v>B</v>
          </cell>
          <cell r="D147" t="str">
            <v xml:space="preserve">FI SPOT              </v>
          </cell>
          <cell r="E147" t="str">
            <v>RTFIDBEN11</v>
          </cell>
          <cell r="F147" t="str">
            <v>BDM_RF-NEG_FBRT</v>
          </cell>
          <cell r="G147">
            <v>0</v>
          </cell>
          <cell r="H147">
            <v>5181066</v>
          </cell>
          <cell r="I147">
            <v>5172524</v>
          </cell>
          <cell r="J147" t="str">
            <v xml:space="preserve">BANCO COLPATRIA RED MULTIBANCA COLPATRIA S A COLPATRIA RED                                                                                                                                                                                                     </v>
          </cell>
          <cell r="K147" t="str">
            <v xml:space="preserve">860034594                             </v>
          </cell>
          <cell r="L147" t="str">
            <v xml:space="preserve">CDT COLPATRIA 5.0534% 7/5/16       </v>
          </cell>
          <cell r="M147" t="str">
            <v xml:space="preserve">CDTCLPS0V      </v>
          </cell>
          <cell r="N147" t="str">
            <v xml:space="preserve">COB19CD00GO6   </v>
          </cell>
          <cell r="O147" t="str">
            <v>BANCO COLPATRIA RED MULTIBANCA COLPATRIA S A COLPATRIA RED</v>
          </cell>
          <cell r="P147" t="str">
            <v>860034594</v>
          </cell>
          <cell r="Q147" t="str">
            <v xml:space="preserve">BRC1+   </v>
          </cell>
          <cell r="R147" t="str">
            <v xml:space="preserve">BRC                 </v>
          </cell>
          <cell r="S147">
            <v>42131</v>
          </cell>
          <cell r="T147">
            <v>42500</v>
          </cell>
          <cell r="U147">
            <v>1000000000</v>
          </cell>
          <cell r="V147">
            <v>1000000000</v>
          </cell>
          <cell r="W147" t="str">
            <v>5.0534</v>
          </cell>
          <cell r="Y147" t="str">
            <v xml:space="preserve">CDT TF nominal, Base 360, Cupon TV      </v>
          </cell>
          <cell r="Z147" t="str">
            <v>I</v>
          </cell>
          <cell r="AA147" t="str">
            <v>Trimestre Vencido</v>
          </cell>
          <cell r="AB147" t="str">
            <v>COP</v>
          </cell>
          <cell r="AC147" t="str">
            <v>COP</v>
          </cell>
          <cell r="AD147" t="str">
            <v>DECEVAL</v>
          </cell>
          <cell r="AE147">
            <v>42131</v>
          </cell>
          <cell r="AF147">
            <v>42131</v>
          </cell>
          <cell r="AG147">
            <v>1000000000</v>
          </cell>
          <cell r="AH147">
            <v>1</v>
          </cell>
          <cell r="AI147">
            <v>1000000000</v>
          </cell>
          <cell r="AJ147">
            <v>100</v>
          </cell>
          <cell r="AK147">
            <v>5.1496689999999994</v>
          </cell>
          <cell r="AL147">
            <v>4.7385000000000002</v>
          </cell>
          <cell r="AM147">
            <v>1002000000</v>
          </cell>
          <cell r="AN147">
            <v>1002000000</v>
          </cell>
          <cell r="AO147">
            <v>7.1491000000000007</v>
          </cell>
          <cell r="AP147">
            <v>1005004063.07107</v>
          </cell>
          <cell r="AQ147">
            <v>1002080000</v>
          </cell>
          <cell r="AR147">
            <v>1002080000</v>
          </cell>
          <cell r="AS147">
            <v>7.2242000000000006</v>
          </cell>
          <cell r="AT147">
            <v>1005142328.80007</v>
          </cell>
          <cell r="AU147">
            <v>5.1494257192999999</v>
          </cell>
          <cell r="AV147">
            <v>5.1494257191999999</v>
          </cell>
          <cell r="AW147">
            <v>138265.72900009155</v>
          </cell>
          <cell r="AX147">
            <v>100.208</v>
          </cell>
          <cell r="AY147">
            <v>0</v>
          </cell>
          <cell r="AZ147">
            <v>-3062328.8000699999</v>
          </cell>
          <cell r="BA147" t="str">
            <v>Precio</v>
          </cell>
          <cell r="BB147" t="str">
            <v>COP CRCDT</v>
          </cell>
          <cell r="BC147">
            <v>0.1295</v>
          </cell>
          <cell r="BD147">
            <v>100</v>
          </cell>
          <cell r="BE147">
            <v>0</v>
          </cell>
          <cell r="BF147">
            <v>0</v>
          </cell>
          <cell r="BG147">
            <v>0</v>
          </cell>
          <cell r="BH147">
            <v>57</v>
          </cell>
          <cell r="BI147">
            <v>0.15620000000000001</v>
          </cell>
          <cell r="BJ147">
            <v>0.14560000000000001</v>
          </cell>
          <cell r="BK147" t="str">
            <v xml:space="preserve">VANCAICE  </v>
          </cell>
          <cell r="BL147" t="str">
            <v>VANESSA CAICEDO QUICENO</v>
          </cell>
          <cell r="BM147">
            <v>42443</v>
          </cell>
          <cell r="BO147" t="str">
            <v xml:space="preserve">                              </v>
          </cell>
          <cell r="BP147" t="str">
            <v>26</v>
          </cell>
          <cell r="BQ147" t="str">
            <v xml:space="preserve">          </v>
          </cell>
          <cell r="BR147">
            <v>4</v>
          </cell>
          <cell r="BS147" t="str">
            <v xml:space="preserve">LIN 30/360 RD6 </v>
          </cell>
          <cell r="BT147">
            <v>1</v>
          </cell>
          <cell r="BU147" t="str">
            <v xml:space="preserve">MTM </v>
          </cell>
          <cell r="BV147" t="str">
            <v>1304110012</v>
          </cell>
          <cell r="BW147" t="str">
            <v xml:space="preserve"> </v>
          </cell>
          <cell r="BX147">
            <v>5194000</v>
          </cell>
          <cell r="BY147">
            <v>1002383812.31736</v>
          </cell>
          <cell r="BZ147">
            <v>80000</v>
          </cell>
          <cell r="CA147" t="str">
            <v xml:space="preserve">LIN 30/360 RD6 </v>
          </cell>
          <cell r="CB147" t="str">
            <v xml:space="preserve">CDT                                                         </v>
          </cell>
          <cell r="CC147" t="str">
            <v>CO</v>
          </cell>
          <cell r="CD147" t="str">
            <v>Gravados ML</v>
          </cell>
          <cell r="CE147">
            <v>1000000000</v>
          </cell>
          <cell r="CF147">
            <v>1002000000</v>
          </cell>
          <cell r="CG147">
            <v>1002000000</v>
          </cell>
          <cell r="CH147">
            <v>1002080000</v>
          </cell>
          <cell r="CI147">
            <v>1002080000</v>
          </cell>
          <cell r="CJ147">
            <v>1005004063.07107</v>
          </cell>
          <cell r="CK147">
            <v>1005142328.80007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 t="str">
            <v>7130411012</v>
          </cell>
          <cell r="CV147">
            <v>39982000</v>
          </cell>
          <cell r="CW147">
            <v>80000</v>
          </cell>
          <cell r="CX147">
            <v>39982000</v>
          </cell>
          <cell r="CY147">
            <v>39902000</v>
          </cell>
          <cell r="CZ147">
            <v>80000</v>
          </cell>
          <cell r="DA147">
            <v>1</v>
          </cell>
          <cell r="DB147">
            <v>1</v>
          </cell>
          <cell r="DC147">
            <v>1</v>
          </cell>
          <cell r="DD147">
            <v>4383561</v>
          </cell>
          <cell r="DE147">
            <v>5.1496689999999994</v>
          </cell>
          <cell r="DF147">
            <v>7.2242000000000006</v>
          </cell>
          <cell r="DH147" t="str">
            <v xml:space="preserve">TV </v>
          </cell>
          <cell r="DI147">
            <v>100.20800000000001</v>
          </cell>
          <cell r="DJ147">
            <v>0</v>
          </cell>
          <cell r="DK147">
            <v>1002080000</v>
          </cell>
          <cell r="DL147" t="str">
            <v>TASA FIJA</v>
          </cell>
        </row>
        <row r="148">
          <cell r="A148">
            <v>4397583</v>
          </cell>
          <cell r="B148" t="str">
            <v xml:space="preserve">NEGOCIABLES    </v>
          </cell>
          <cell r="C148" t="str">
            <v>B</v>
          </cell>
          <cell r="D148" t="str">
            <v xml:space="preserve">FI SPOT              </v>
          </cell>
          <cell r="E148" t="str">
            <v>RTFIDBEN11</v>
          </cell>
          <cell r="F148" t="str">
            <v>BDM_RF-NEG_FBRT</v>
          </cell>
          <cell r="G148">
            <v>0</v>
          </cell>
          <cell r="H148">
            <v>5196889</v>
          </cell>
          <cell r="I148">
            <v>5186626</v>
          </cell>
          <cell r="J148" t="str">
            <v xml:space="preserve">BANCO CORPBANCA COLOMBIA S A                                                                                                                                                                                                                                   </v>
          </cell>
          <cell r="K148" t="str">
            <v xml:space="preserve">890903937                             </v>
          </cell>
          <cell r="L148" t="str">
            <v xml:space="preserve">CDT CORPBAN 5.1016% 12/5/16        </v>
          </cell>
          <cell r="M148" t="str">
            <v xml:space="preserve">CDTBSAS0V      </v>
          </cell>
          <cell r="N148" t="str">
            <v xml:space="preserve">COB06CD0BHC6   </v>
          </cell>
          <cell r="O148" t="str">
            <v>BANCO CORPBANCA COLOMBIA S A</v>
          </cell>
          <cell r="P148" t="str">
            <v>890903937</v>
          </cell>
          <cell r="Q148" t="str">
            <v xml:space="preserve">BRC1+   </v>
          </cell>
          <cell r="R148" t="str">
            <v xml:space="preserve">BRC                 </v>
          </cell>
          <cell r="S148">
            <v>42136</v>
          </cell>
          <cell r="T148">
            <v>42502</v>
          </cell>
          <cell r="U148">
            <v>900000000</v>
          </cell>
          <cell r="V148">
            <v>900000000</v>
          </cell>
          <cell r="W148" t="str">
            <v>5.1016</v>
          </cell>
          <cell r="Y148" t="str">
            <v xml:space="preserve">CDT TF nominal, Base 360, Cupon TV      </v>
          </cell>
          <cell r="Z148" t="str">
            <v>I</v>
          </cell>
          <cell r="AA148" t="str">
            <v>Trimestre Vencido</v>
          </cell>
          <cell r="AB148" t="str">
            <v>COP</v>
          </cell>
          <cell r="AC148" t="str">
            <v>COP</v>
          </cell>
          <cell r="AD148" t="str">
            <v>DECEVAL</v>
          </cell>
          <cell r="AE148">
            <v>42136</v>
          </cell>
          <cell r="AF148">
            <v>42136</v>
          </cell>
          <cell r="AG148">
            <v>900000000</v>
          </cell>
          <cell r="AH148">
            <v>1</v>
          </cell>
          <cell r="AI148">
            <v>900000000</v>
          </cell>
          <cell r="AJ148">
            <v>100</v>
          </cell>
          <cell r="AK148">
            <v>5.1992019999999997</v>
          </cell>
          <cell r="AL148">
            <v>5.0795000000000003</v>
          </cell>
          <cell r="AM148">
            <v>901026000</v>
          </cell>
          <cell r="AN148">
            <v>901026000</v>
          </cell>
          <cell r="AO148">
            <v>7.2685000000000004</v>
          </cell>
          <cell r="AP148">
            <v>903916143.21510005</v>
          </cell>
          <cell r="AQ148">
            <v>901089000</v>
          </cell>
          <cell r="AR148">
            <v>901089000</v>
          </cell>
          <cell r="AS148">
            <v>7.3497000000000003</v>
          </cell>
          <cell r="AT148">
            <v>904041668.54879999</v>
          </cell>
          <cell r="AU148">
            <v>5.1989806777000007</v>
          </cell>
          <cell r="AV148">
            <v>5.1989806775000007</v>
          </cell>
          <cell r="AW148">
            <v>125525.33369994164</v>
          </cell>
          <cell r="AX148">
            <v>100.12100000000001</v>
          </cell>
          <cell r="AY148">
            <v>0</v>
          </cell>
          <cell r="AZ148">
            <v>-2952668.5488</v>
          </cell>
          <cell r="BA148" t="str">
            <v>Precio</v>
          </cell>
          <cell r="BB148" t="str">
            <v>COP CRCDT</v>
          </cell>
          <cell r="BC148">
            <v>0.23340000000000002</v>
          </cell>
          <cell r="BD148">
            <v>100</v>
          </cell>
          <cell r="BE148">
            <v>0</v>
          </cell>
          <cell r="BF148">
            <v>0</v>
          </cell>
          <cell r="BG148">
            <v>0</v>
          </cell>
          <cell r="BH148">
            <v>59</v>
          </cell>
          <cell r="BI148">
            <v>0.16160000000000002</v>
          </cell>
          <cell r="BJ148">
            <v>0.15060000000000001</v>
          </cell>
          <cell r="BK148" t="str">
            <v xml:space="preserve">VANCAICE  </v>
          </cell>
          <cell r="BL148" t="str">
            <v>VANESSA CAICEDO QUICENO</v>
          </cell>
          <cell r="BM148">
            <v>42443</v>
          </cell>
          <cell r="BO148" t="str">
            <v xml:space="preserve">                              </v>
          </cell>
          <cell r="BP148" t="str">
            <v>26</v>
          </cell>
          <cell r="BQ148" t="str">
            <v xml:space="preserve">          </v>
          </cell>
          <cell r="BR148">
            <v>5</v>
          </cell>
          <cell r="BS148" t="str">
            <v xml:space="preserve">LIN 30/360 RD6 </v>
          </cell>
          <cell r="BT148">
            <v>1</v>
          </cell>
          <cell r="BU148" t="str">
            <v xml:space="preserve">MTM </v>
          </cell>
          <cell r="BV148" t="str">
            <v>1304110012</v>
          </cell>
          <cell r="BW148" t="str">
            <v xml:space="preserve"> </v>
          </cell>
          <cell r="BX148">
            <v>4081500</v>
          </cell>
          <cell r="BY148">
            <v>902051210.85683203</v>
          </cell>
          <cell r="BZ148">
            <v>63000</v>
          </cell>
          <cell r="CA148" t="str">
            <v xml:space="preserve">LIN 30/360 RD6 </v>
          </cell>
          <cell r="CB148" t="str">
            <v xml:space="preserve">CDT                                                         </v>
          </cell>
          <cell r="CC148" t="str">
            <v>CO</v>
          </cell>
          <cell r="CD148" t="str">
            <v>Gravados ML</v>
          </cell>
          <cell r="CE148">
            <v>900000000</v>
          </cell>
          <cell r="CF148">
            <v>901026000</v>
          </cell>
          <cell r="CG148">
            <v>901026000</v>
          </cell>
          <cell r="CH148">
            <v>901089000</v>
          </cell>
          <cell r="CI148">
            <v>901089000</v>
          </cell>
          <cell r="CJ148">
            <v>903916143.21510005</v>
          </cell>
          <cell r="CK148">
            <v>904041668.54879999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 t="str">
            <v>7130411012</v>
          </cell>
          <cell r="CV148">
            <v>35524800</v>
          </cell>
          <cell r="CW148">
            <v>63000</v>
          </cell>
          <cell r="CX148">
            <v>35524800</v>
          </cell>
          <cell r="CY148">
            <v>35461800</v>
          </cell>
          <cell r="CZ148">
            <v>63000</v>
          </cell>
          <cell r="DA148">
            <v>1</v>
          </cell>
          <cell r="DB148">
            <v>1</v>
          </cell>
          <cell r="DC148">
            <v>1</v>
          </cell>
          <cell r="DD148">
            <v>4397583</v>
          </cell>
          <cell r="DE148">
            <v>5.1992019999999997</v>
          </cell>
          <cell r="DF148">
            <v>7.3497000000000003</v>
          </cell>
          <cell r="DH148" t="str">
            <v xml:space="preserve">TV </v>
          </cell>
          <cell r="DI148">
            <v>100.121</v>
          </cell>
          <cell r="DJ148">
            <v>0</v>
          </cell>
          <cell r="DK148">
            <v>901089000</v>
          </cell>
          <cell r="DL148" t="str">
            <v>TASA FIJA</v>
          </cell>
        </row>
        <row r="149">
          <cell r="A149">
            <v>4406465</v>
          </cell>
          <cell r="B149" t="str">
            <v xml:space="preserve">NEGOCIABLES    </v>
          </cell>
          <cell r="C149" t="str">
            <v>B</v>
          </cell>
          <cell r="D149" t="str">
            <v xml:space="preserve">FI SPOT              </v>
          </cell>
          <cell r="E149" t="str">
            <v>RTFIDBEN11</v>
          </cell>
          <cell r="F149" t="str">
            <v>BDR_RF-NEG_FBRT</v>
          </cell>
          <cell r="G149">
            <v>0</v>
          </cell>
          <cell r="H149">
            <v>5201543</v>
          </cell>
          <cell r="I149">
            <v>5195523</v>
          </cell>
          <cell r="J149" t="str">
            <v xml:space="preserve">BANCO COLPATRIA RED MULTIBANCA COLPATRIA S A COLPATRIA RED                                                                                                                                                                                                     </v>
          </cell>
          <cell r="K149" t="str">
            <v xml:space="preserve">860034594                             </v>
          </cell>
          <cell r="L149" t="str">
            <v xml:space="preserve">CDT COLPATRIA 5.8217% 14/5/18      </v>
          </cell>
          <cell r="M149" t="str">
            <v xml:space="preserve">CDTCLPS0V      </v>
          </cell>
          <cell r="N149" t="str">
            <v xml:space="preserve">COB19CD00LU3   </v>
          </cell>
          <cell r="O149" t="str">
            <v>BANCO COLPATRIA RED MULTIBANCA COLPATRIA S A COLPATRIA RED</v>
          </cell>
          <cell r="P149" t="str">
            <v>860034594</v>
          </cell>
          <cell r="Q149" t="str">
            <v xml:space="preserve">AAA     </v>
          </cell>
          <cell r="R149" t="str">
            <v xml:space="preserve">VRR                 </v>
          </cell>
          <cell r="S149">
            <v>42138</v>
          </cell>
          <cell r="T149">
            <v>43234</v>
          </cell>
          <cell r="U149">
            <v>500000000</v>
          </cell>
          <cell r="V149">
            <v>500000000</v>
          </cell>
          <cell r="W149" t="str">
            <v>5.8217</v>
          </cell>
          <cell r="Y149" t="str">
            <v xml:space="preserve">CDT TF nominal, Base 360, Cupon TV      </v>
          </cell>
          <cell r="Z149" t="str">
            <v>I</v>
          </cell>
          <cell r="AA149" t="str">
            <v>Trimestre Vencido</v>
          </cell>
          <cell r="AB149" t="str">
            <v>COP</v>
          </cell>
          <cell r="AC149" t="str">
            <v>COP</v>
          </cell>
          <cell r="AD149" t="str">
            <v>DECEVAL</v>
          </cell>
          <cell r="AE149">
            <v>42138</v>
          </cell>
          <cell r="AF149">
            <v>42138</v>
          </cell>
          <cell r="AG149">
            <v>500000000</v>
          </cell>
          <cell r="AH149">
            <v>1</v>
          </cell>
          <cell r="AI149">
            <v>500000000</v>
          </cell>
          <cell r="AJ149">
            <v>100</v>
          </cell>
          <cell r="AK149">
            <v>5.9488439999999994</v>
          </cell>
          <cell r="AL149">
            <v>5.2721</v>
          </cell>
          <cell r="AM149">
            <v>476230000</v>
          </cell>
          <cell r="AN149">
            <v>476230000</v>
          </cell>
          <cell r="AO149">
            <v>8.7512000000000008</v>
          </cell>
          <cell r="AP149">
            <v>502323396.17699999</v>
          </cell>
          <cell r="AQ149">
            <v>475820000</v>
          </cell>
          <cell r="AR149">
            <v>475820000</v>
          </cell>
          <cell r="AS149">
            <v>8.8094999999999999</v>
          </cell>
          <cell r="AT149">
            <v>502402927.67900002</v>
          </cell>
          <cell r="AU149">
            <v>5.9487060932000002</v>
          </cell>
          <cell r="AV149">
            <v>5.9487060932000002</v>
          </cell>
          <cell r="AW149">
            <v>79531.502000033855</v>
          </cell>
          <cell r="AX149">
            <v>95.164000000000001</v>
          </cell>
          <cell r="AY149">
            <v>0</v>
          </cell>
          <cell r="AZ149">
            <v>-26582927.679000001</v>
          </cell>
          <cell r="BA149" t="str">
            <v>Precio</v>
          </cell>
          <cell r="BB149" t="str">
            <v>COP CEC</v>
          </cell>
          <cell r="BC149">
            <v>1.6215000000000002</v>
          </cell>
          <cell r="BD149">
            <v>100</v>
          </cell>
          <cell r="BE149">
            <v>0</v>
          </cell>
          <cell r="BF149">
            <v>0</v>
          </cell>
          <cell r="BG149">
            <v>0</v>
          </cell>
          <cell r="BH149">
            <v>791</v>
          </cell>
          <cell r="BI149">
            <v>2.0382000000000002</v>
          </cell>
          <cell r="BJ149">
            <v>1.8732000000000002</v>
          </cell>
          <cell r="BK149" t="str">
            <v xml:space="preserve">VANCAICE  </v>
          </cell>
          <cell r="BL149" t="str">
            <v>VANESSA CAICEDO QUICENO</v>
          </cell>
          <cell r="BM149">
            <v>42443</v>
          </cell>
          <cell r="BO149" t="str">
            <v xml:space="preserve">                              </v>
          </cell>
          <cell r="BP149" t="str">
            <v>26</v>
          </cell>
          <cell r="BQ149" t="str">
            <v xml:space="preserve">          </v>
          </cell>
          <cell r="BR149">
            <v>5</v>
          </cell>
          <cell r="BS149" t="str">
            <v xml:space="preserve">LIN 30/360 RD6 </v>
          </cell>
          <cell r="BT149">
            <v>1</v>
          </cell>
          <cell r="BU149" t="str">
            <v xml:space="preserve">MTM </v>
          </cell>
          <cell r="BV149" t="str">
            <v>1304110012</v>
          </cell>
          <cell r="BW149" t="str">
            <v xml:space="preserve"> </v>
          </cell>
          <cell r="BX149">
            <v>2425500</v>
          </cell>
          <cell r="BY149">
            <v>523055388.44215399</v>
          </cell>
          <cell r="BZ149">
            <v>-410000</v>
          </cell>
          <cell r="CA149" t="str">
            <v xml:space="preserve">LIN 30/360 RD6 </v>
          </cell>
          <cell r="CB149" t="str">
            <v xml:space="preserve">CDT                                                         </v>
          </cell>
          <cell r="CC149" t="str">
            <v>CO</v>
          </cell>
          <cell r="CD149" t="str">
            <v>Gravados ML</v>
          </cell>
          <cell r="CE149">
            <v>500000000</v>
          </cell>
          <cell r="CF149">
            <v>476230000</v>
          </cell>
          <cell r="CG149">
            <v>476230000</v>
          </cell>
          <cell r="CH149">
            <v>475820000</v>
          </cell>
          <cell r="CI149">
            <v>475820000</v>
          </cell>
          <cell r="CJ149">
            <v>502323396.17699999</v>
          </cell>
          <cell r="CK149">
            <v>502402927.67900002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 t="str">
            <v>7130411012</v>
          </cell>
          <cell r="CV149">
            <v>-2349000</v>
          </cell>
          <cell r="CW149">
            <v>-410000</v>
          </cell>
          <cell r="CX149">
            <v>-2349000</v>
          </cell>
          <cell r="CY149">
            <v>-1939000</v>
          </cell>
          <cell r="CZ149">
            <v>-410000</v>
          </cell>
          <cell r="DA149">
            <v>1</v>
          </cell>
          <cell r="DB149">
            <v>1</v>
          </cell>
          <cell r="DC149">
            <v>1</v>
          </cell>
          <cell r="DD149">
            <v>4406465</v>
          </cell>
          <cell r="DE149">
            <v>5.9488439999999994</v>
          </cell>
          <cell r="DF149">
            <v>8.8094999999999999</v>
          </cell>
          <cell r="DH149" t="str">
            <v xml:space="preserve">TV </v>
          </cell>
          <cell r="DI149">
            <v>95.164000000000001</v>
          </cell>
          <cell r="DJ149">
            <v>0</v>
          </cell>
          <cell r="DK149">
            <v>475820000</v>
          </cell>
          <cell r="DL149" t="str">
            <v>TASA FIJA</v>
          </cell>
        </row>
        <row r="150">
          <cell r="A150">
            <v>4421758</v>
          </cell>
          <cell r="B150" t="str">
            <v xml:space="preserve">NEGOCIABLES    </v>
          </cell>
          <cell r="C150" t="str">
            <v>B</v>
          </cell>
          <cell r="D150" t="str">
            <v xml:space="preserve">FI SPOT              </v>
          </cell>
          <cell r="E150" t="str">
            <v>RTFIDBEN11</v>
          </cell>
          <cell r="F150" t="str">
            <v>BDR_RF-NEG_FBRT</v>
          </cell>
          <cell r="G150">
            <v>0</v>
          </cell>
          <cell r="H150">
            <v>5225702</v>
          </cell>
          <cell r="I150">
            <v>5210832</v>
          </cell>
          <cell r="J150" t="str">
            <v xml:space="preserve">DAVIVIENDA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K150" t="str">
            <v xml:space="preserve">860034313                             </v>
          </cell>
          <cell r="L150" t="str">
            <v xml:space="preserve">CDT DAVIVIEN 5.5821% 20/5/17       </v>
          </cell>
          <cell r="M150" t="str">
            <v xml:space="preserve">CDTDVIS0V      </v>
          </cell>
          <cell r="N150" t="str">
            <v xml:space="preserve">COB51CD83876   </v>
          </cell>
          <cell r="O150" t="str">
            <v>DAVIVIENDA</v>
          </cell>
          <cell r="P150" t="str">
            <v>860034313</v>
          </cell>
          <cell r="Q150" t="str">
            <v xml:space="preserve">AAA     </v>
          </cell>
          <cell r="R150" t="str">
            <v xml:space="preserve">VRR                 </v>
          </cell>
          <cell r="S150">
            <v>42144</v>
          </cell>
          <cell r="T150">
            <v>42877</v>
          </cell>
          <cell r="U150">
            <v>500000000</v>
          </cell>
          <cell r="V150">
            <v>500000000</v>
          </cell>
          <cell r="W150" t="str">
            <v>5.5821</v>
          </cell>
          <cell r="Y150" t="str">
            <v xml:space="preserve">CDT TF nominal, Base 360, Cupon TV      </v>
          </cell>
          <cell r="Z150" t="str">
            <v>I</v>
          </cell>
          <cell r="AA150" t="str">
            <v>Trimestre Vencido</v>
          </cell>
          <cell r="AB150" t="str">
            <v>COP</v>
          </cell>
          <cell r="AC150" t="str">
            <v>COP</v>
          </cell>
          <cell r="AD150" t="str">
            <v>DECEVAL</v>
          </cell>
          <cell r="AE150">
            <v>42144</v>
          </cell>
          <cell r="AF150">
            <v>42144</v>
          </cell>
          <cell r="AG150">
            <v>500000000</v>
          </cell>
          <cell r="AH150">
            <v>1</v>
          </cell>
          <cell r="AI150">
            <v>500000000</v>
          </cell>
          <cell r="AJ150">
            <v>100</v>
          </cell>
          <cell r="AK150">
            <v>5.6990400000000001</v>
          </cell>
          <cell r="AL150">
            <v>5.0007999999999999</v>
          </cell>
          <cell r="AM150">
            <v>487815000</v>
          </cell>
          <cell r="AN150">
            <v>487815000</v>
          </cell>
          <cell r="AO150">
            <v>8.3064999999999998</v>
          </cell>
          <cell r="AP150">
            <v>501769935.79149997</v>
          </cell>
          <cell r="AQ150">
            <v>487920000</v>
          </cell>
          <cell r="AR150">
            <v>487920000</v>
          </cell>
          <cell r="AS150">
            <v>8.3068000000000008</v>
          </cell>
          <cell r="AT150">
            <v>501846135.85350001</v>
          </cell>
          <cell r="AU150">
            <v>5.6990397687000005</v>
          </cell>
          <cell r="AV150">
            <v>5.6990397687000005</v>
          </cell>
          <cell r="AW150">
            <v>76200.06200003624</v>
          </cell>
          <cell r="AX150">
            <v>97.584000000000003</v>
          </cell>
          <cell r="AY150">
            <v>0</v>
          </cell>
          <cell r="AZ150">
            <v>-13926135.853499999</v>
          </cell>
          <cell r="BA150" t="str">
            <v>Precio</v>
          </cell>
          <cell r="BB150" t="str">
            <v>COP CEC</v>
          </cell>
          <cell r="BC150">
            <v>1.5229000000000001</v>
          </cell>
          <cell r="BD150">
            <v>100</v>
          </cell>
          <cell r="BE150">
            <v>0</v>
          </cell>
          <cell r="BF150">
            <v>0</v>
          </cell>
          <cell r="BG150">
            <v>0</v>
          </cell>
          <cell r="BH150">
            <v>434</v>
          </cell>
          <cell r="BI150">
            <v>1.1544000000000001</v>
          </cell>
          <cell r="BJ150">
            <v>1.0658000000000001</v>
          </cell>
          <cell r="BK150" t="str">
            <v xml:space="preserve">VANCAICE  </v>
          </cell>
          <cell r="BL150" t="str">
            <v>VANESSA CAICEDO QUICENO</v>
          </cell>
          <cell r="BM150">
            <v>42443</v>
          </cell>
          <cell r="BO150" t="str">
            <v xml:space="preserve">                              </v>
          </cell>
          <cell r="BP150" t="str">
            <v>26</v>
          </cell>
          <cell r="BQ150" t="str">
            <v xml:space="preserve">          </v>
          </cell>
          <cell r="BR150">
            <v>6</v>
          </cell>
          <cell r="BS150" t="str">
            <v xml:space="preserve">LIN 30/360 RD6 </v>
          </cell>
          <cell r="BT150">
            <v>1</v>
          </cell>
          <cell r="BU150" t="str">
            <v xml:space="preserve">MTM </v>
          </cell>
          <cell r="BV150" t="str">
            <v>1304110012</v>
          </cell>
          <cell r="BW150" t="str">
            <v xml:space="preserve"> </v>
          </cell>
          <cell r="BX150">
            <v>1860500</v>
          </cell>
          <cell r="BY150">
            <v>511510085.29585099</v>
          </cell>
          <cell r="BZ150">
            <v>105000</v>
          </cell>
          <cell r="CA150" t="str">
            <v xml:space="preserve">LIN 30/360 RD6 </v>
          </cell>
          <cell r="CB150" t="str">
            <v xml:space="preserve">CDT                                                         </v>
          </cell>
          <cell r="CC150" t="str">
            <v>CO</v>
          </cell>
          <cell r="CD150" t="str">
            <v>Gravados ML</v>
          </cell>
          <cell r="CE150">
            <v>500000000</v>
          </cell>
          <cell r="CF150">
            <v>487815000</v>
          </cell>
          <cell r="CG150">
            <v>487815000</v>
          </cell>
          <cell r="CH150">
            <v>487920000</v>
          </cell>
          <cell r="CI150">
            <v>487920000</v>
          </cell>
          <cell r="CJ150">
            <v>501769935.79149991</v>
          </cell>
          <cell r="CK150">
            <v>501846135.85350001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 t="str">
            <v>7130411012</v>
          </cell>
          <cell r="CV150">
            <v>8852500</v>
          </cell>
          <cell r="CW150">
            <v>105000</v>
          </cell>
          <cell r="CX150">
            <v>8852500</v>
          </cell>
          <cell r="CY150">
            <v>8747500</v>
          </cell>
          <cell r="CZ150">
            <v>105000</v>
          </cell>
          <cell r="DA150">
            <v>1</v>
          </cell>
          <cell r="DB150">
            <v>1</v>
          </cell>
          <cell r="DC150">
            <v>1</v>
          </cell>
          <cell r="DD150">
            <v>4421758</v>
          </cell>
          <cell r="DE150">
            <v>5.6990400000000001</v>
          </cell>
          <cell r="DF150">
            <v>8.3068000000000008</v>
          </cell>
          <cell r="DH150" t="str">
            <v xml:space="preserve">TV </v>
          </cell>
          <cell r="DI150">
            <v>97.584000000000003</v>
          </cell>
          <cell r="DJ150">
            <v>0</v>
          </cell>
          <cell r="DK150">
            <v>487920000</v>
          </cell>
          <cell r="DL150" t="str">
            <v>TASA FIJA</v>
          </cell>
        </row>
        <row r="151">
          <cell r="A151">
            <v>4438455</v>
          </cell>
          <cell r="B151" t="str">
            <v xml:space="preserve">NEGOCIABLES    </v>
          </cell>
          <cell r="C151" t="str">
            <v>B</v>
          </cell>
          <cell r="D151" t="str">
            <v xml:space="preserve">FI SPOT              </v>
          </cell>
          <cell r="E151" t="str">
            <v>RTFIDBEN11</v>
          </cell>
          <cell r="F151" t="str">
            <v>BDD_RF-NEG_FBRT</v>
          </cell>
          <cell r="G151">
            <v>0</v>
          </cell>
          <cell r="H151">
            <v>5231791</v>
          </cell>
          <cell r="I151">
            <v>5227590</v>
          </cell>
          <cell r="J151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151" t="str">
            <v xml:space="preserve">899999090                             </v>
          </cell>
          <cell r="L151" t="str">
            <v xml:space="preserve">TES UVR  4.75%  23/2/23            </v>
          </cell>
          <cell r="M151" t="str">
            <v xml:space="preserve">TUVT17230223   </v>
          </cell>
          <cell r="N151" t="str">
            <v xml:space="preserve">COL17CT02088   </v>
          </cell>
          <cell r="O151" t="str">
            <v>BANCO DE LA REPUBLICA</v>
          </cell>
          <cell r="P151" t="str">
            <v>860005216</v>
          </cell>
          <cell r="Q151" t="str">
            <v xml:space="preserve">NACION  </v>
          </cell>
          <cell r="R151" t="str">
            <v xml:space="preserve">                    </v>
          </cell>
          <cell r="S151">
            <v>38771</v>
          </cell>
          <cell r="T151">
            <v>44980</v>
          </cell>
          <cell r="U151">
            <v>23576000</v>
          </cell>
          <cell r="V151">
            <v>23576000</v>
          </cell>
          <cell r="W151" t="str">
            <v>4.75</v>
          </cell>
          <cell r="Y151" t="str">
            <v xml:space="preserve">UVR TF nominal, Base 365, Cup?V      </v>
          </cell>
          <cell r="Z151" t="str">
            <v>I</v>
          </cell>
          <cell r="AA151" t="str">
            <v>A?o Vencido</v>
          </cell>
          <cell r="AB151" t="str">
            <v>COP</v>
          </cell>
          <cell r="AC151" t="str">
            <v>UVR</v>
          </cell>
          <cell r="AD151" t="str">
            <v>DCV</v>
          </cell>
          <cell r="AE151">
            <v>42150</v>
          </cell>
          <cell r="AF151">
            <v>42150</v>
          </cell>
          <cell r="AG151">
            <v>26056613.082387298</v>
          </cell>
          <cell r="AH151">
            <v>221.3458009</v>
          </cell>
          <cell r="AI151">
            <v>5767521891.46243</v>
          </cell>
          <cell r="AJ151">
            <v>110.52177294000001</v>
          </cell>
          <cell r="AK151">
            <v>3.3608379999999998</v>
          </cell>
          <cell r="AL151">
            <v>4.7419000000000002</v>
          </cell>
          <cell r="AM151">
            <v>24975707.120000001</v>
          </cell>
          <cell r="AN151">
            <v>5822209450.22509</v>
          </cell>
          <cell r="AO151">
            <v>3.8003</v>
          </cell>
          <cell r="AP151">
            <v>5974911172.6626101</v>
          </cell>
          <cell r="AQ151">
            <v>24823406.16</v>
          </cell>
          <cell r="AR151">
            <v>5789262648.0352402</v>
          </cell>
          <cell r="AS151">
            <v>3.9064000000000001</v>
          </cell>
          <cell r="AT151">
            <v>5978092527.1704197</v>
          </cell>
          <cell r="AU151">
            <v>3.3608383209999997</v>
          </cell>
          <cell r="AV151">
            <v>3.3608383209999997</v>
          </cell>
          <cell r="AW151">
            <v>3181354.507809639</v>
          </cell>
          <cell r="AX151">
            <v>24555.745874197703</v>
          </cell>
          <cell r="AY151">
            <v>0</v>
          </cell>
          <cell r="AZ151">
            <v>-5953269121.0104198</v>
          </cell>
          <cell r="BA151" t="str">
            <v>Precio</v>
          </cell>
          <cell r="BB151" t="str">
            <v>COP UVR CEC</v>
          </cell>
          <cell r="BC151">
            <v>2.75E-2</v>
          </cell>
          <cell r="BD151">
            <v>100</v>
          </cell>
          <cell r="BE151">
            <v>0</v>
          </cell>
          <cell r="BF151">
            <v>0</v>
          </cell>
          <cell r="BG151">
            <v>0</v>
          </cell>
          <cell r="BH151">
            <v>2537</v>
          </cell>
          <cell r="BI151">
            <v>6.0895000000000001</v>
          </cell>
          <cell r="BJ151">
            <v>5.8606000000000007</v>
          </cell>
          <cell r="BK151" t="str">
            <v xml:space="preserve">CASALINA  </v>
          </cell>
          <cell r="BL151" t="str">
            <v>CARLOS SALINA</v>
          </cell>
          <cell r="BM151">
            <v>42443</v>
          </cell>
          <cell r="BO151" t="str">
            <v xml:space="preserve">                              </v>
          </cell>
          <cell r="BP151" t="str">
            <v>33</v>
          </cell>
          <cell r="BQ151" t="str">
            <v xml:space="preserve">          </v>
          </cell>
          <cell r="BR151">
            <v>20</v>
          </cell>
          <cell r="BS151" t="str">
            <v xml:space="preserve">LIN NL/365 RD6 </v>
          </cell>
          <cell r="BT151">
            <v>1</v>
          </cell>
          <cell r="BU151" t="str">
            <v xml:space="preserve">MTM </v>
          </cell>
          <cell r="BV151" t="str">
            <v>1304011407</v>
          </cell>
          <cell r="BW151" t="str">
            <v xml:space="preserve"> </v>
          </cell>
          <cell r="BX151">
            <v>58303.448000000004</v>
          </cell>
          <cell r="BY151">
            <v>70364819.952274993</v>
          </cell>
          <cell r="BZ151">
            <v>-32946802.1898509</v>
          </cell>
          <cell r="CA151" t="str">
            <v xml:space="preserve">LIN NL/365 RD6 </v>
          </cell>
          <cell r="CB151" t="str">
            <v xml:space="preserve">TES UVR                                                     </v>
          </cell>
          <cell r="CC151" t="str">
            <v>CO</v>
          </cell>
          <cell r="CD151" t="str">
            <v>Gravados ML</v>
          </cell>
          <cell r="CE151">
            <v>23576000</v>
          </cell>
          <cell r="CF151">
            <v>24975707.120000001</v>
          </cell>
          <cell r="CG151">
            <v>5822209450.22509</v>
          </cell>
          <cell r="CH151">
            <v>24823406.16</v>
          </cell>
          <cell r="CI151">
            <v>5789262648.0352402</v>
          </cell>
          <cell r="CJ151">
            <v>5974911172.6626101</v>
          </cell>
          <cell r="CK151">
            <v>5978092527.1704197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 t="str">
            <v>7130401407</v>
          </cell>
          <cell r="CV151">
            <v>280613640.68242002</v>
          </cell>
          <cell r="CW151">
            <v>-32946802.981899999</v>
          </cell>
          <cell r="CX151">
            <v>280613640.68242002</v>
          </cell>
          <cell r="CY151">
            <v>313560443.66431999</v>
          </cell>
          <cell r="CZ151">
            <v>-32946802.1898509</v>
          </cell>
          <cell r="DA151">
            <v>233.2178997</v>
          </cell>
          <cell r="DB151">
            <v>233.11489929999999</v>
          </cell>
          <cell r="DC151">
            <v>1</v>
          </cell>
          <cell r="DD151">
            <v>4438455</v>
          </cell>
          <cell r="DE151">
            <v>3.3608379999999998</v>
          </cell>
          <cell r="DF151">
            <v>3.9064000000000001</v>
          </cell>
          <cell r="DH151" t="str">
            <v xml:space="preserve">AV </v>
          </cell>
          <cell r="DI151">
            <v>105.291</v>
          </cell>
          <cell r="DJ151">
            <v>0</v>
          </cell>
          <cell r="DK151">
            <v>5789262648.04</v>
          </cell>
          <cell r="DL151" t="str">
            <v>UVR</v>
          </cell>
        </row>
        <row r="152">
          <cell r="A152">
            <v>4438456</v>
          </cell>
          <cell r="B152" t="str">
            <v xml:space="preserve">NEGOCIABLES    </v>
          </cell>
          <cell r="C152" t="str">
            <v>B</v>
          </cell>
          <cell r="D152" t="str">
            <v xml:space="preserve">FI SPOT              </v>
          </cell>
          <cell r="E152" t="str">
            <v>RTFIDBEN11</v>
          </cell>
          <cell r="F152" t="str">
            <v>BDD_RF-NEG_FBRT</v>
          </cell>
          <cell r="G152">
            <v>0</v>
          </cell>
          <cell r="H152">
            <v>4438456</v>
          </cell>
          <cell r="I152">
            <v>5227591</v>
          </cell>
          <cell r="J152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152" t="str">
            <v xml:space="preserve">899999090                             </v>
          </cell>
          <cell r="L152" t="str">
            <v xml:space="preserve">TES UVR  4.25%  17/5/17            </v>
          </cell>
          <cell r="M152" t="str">
            <v xml:space="preserve">TUVT08170517   </v>
          </cell>
          <cell r="N152" t="str">
            <v xml:space="preserve">COL17CT02104   </v>
          </cell>
          <cell r="O152" t="str">
            <v>BANCO DE LA REPUBLICA</v>
          </cell>
          <cell r="P152" t="str">
            <v>860005216</v>
          </cell>
          <cell r="Q152" t="str">
            <v xml:space="preserve">NACION  </v>
          </cell>
          <cell r="R152" t="str">
            <v xml:space="preserve">                    </v>
          </cell>
          <cell r="S152">
            <v>39950</v>
          </cell>
          <cell r="T152">
            <v>42872</v>
          </cell>
          <cell r="U152">
            <v>36400000</v>
          </cell>
          <cell r="V152">
            <v>36400000</v>
          </cell>
          <cell r="W152" t="str">
            <v>4.25</v>
          </cell>
          <cell r="Y152" t="str">
            <v xml:space="preserve">UVR TF nominal, Base 365, Cup?V      </v>
          </cell>
          <cell r="Z152" t="str">
            <v>I</v>
          </cell>
          <cell r="AA152" t="str">
            <v>A?o Vencido</v>
          </cell>
          <cell r="AB152" t="str">
            <v>COP</v>
          </cell>
          <cell r="AC152" t="str">
            <v>UVR</v>
          </cell>
          <cell r="AD152" t="str">
            <v>DCV</v>
          </cell>
          <cell r="AE152">
            <v>42150</v>
          </cell>
          <cell r="AF152">
            <v>42150</v>
          </cell>
          <cell r="AG152">
            <v>38173682.912304401</v>
          </cell>
          <cell r="AH152">
            <v>221.3458009</v>
          </cell>
          <cell r="AI152">
            <v>8449584417.5266705</v>
          </cell>
          <cell r="AJ152">
            <v>104.87275568</v>
          </cell>
          <cell r="AK152">
            <v>1.7719849999999999</v>
          </cell>
          <cell r="AL152">
            <v>1.7805000000000002</v>
          </cell>
          <cell r="AM152">
            <v>38778376</v>
          </cell>
          <cell r="AN152">
            <v>9039817216.2575397</v>
          </cell>
          <cell r="AO152">
            <v>1.619</v>
          </cell>
          <cell r="AP152">
            <v>9024347115.7356205</v>
          </cell>
          <cell r="AQ152">
            <v>38765272</v>
          </cell>
          <cell r="AR152">
            <v>9040755317.1392193</v>
          </cell>
          <cell r="AS152">
            <v>1.6531</v>
          </cell>
          <cell r="AT152">
            <v>9028768943.1010799</v>
          </cell>
          <cell r="AU152">
            <v>1.771984859</v>
          </cell>
          <cell r="AV152">
            <v>1.771984859</v>
          </cell>
          <cell r="AW152">
            <v>4421827.3654594421</v>
          </cell>
          <cell r="AX152">
            <v>24837.2398790999</v>
          </cell>
          <cell r="AY152">
            <v>0</v>
          </cell>
          <cell r="AZ152">
            <v>-8990003671.1010799</v>
          </cell>
          <cell r="BA152" t="str">
            <v>Precio</v>
          </cell>
          <cell r="BB152" t="str">
            <v>COP UVR CEC</v>
          </cell>
          <cell r="BC152">
            <v>2.3E-3</v>
          </cell>
          <cell r="BD152">
            <v>100</v>
          </cell>
          <cell r="BE152">
            <v>0</v>
          </cell>
          <cell r="BF152">
            <v>0</v>
          </cell>
          <cell r="BG152">
            <v>0</v>
          </cell>
          <cell r="BH152">
            <v>429</v>
          </cell>
          <cell r="BI152">
            <v>1.1356000000000002</v>
          </cell>
          <cell r="BJ152">
            <v>1.1171</v>
          </cell>
          <cell r="BK152" t="str">
            <v xml:space="preserve">CASALINA  </v>
          </cell>
          <cell r="BL152" t="str">
            <v>CARLOS SALINA</v>
          </cell>
          <cell r="BM152">
            <v>42443</v>
          </cell>
          <cell r="BO152" t="str">
            <v xml:space="preserve">                              </v>
          </cell>
          <cell r="BP152" t="str">
            <v>33</v>
          </cell>
          <cell r="BQ152" t="str">
            <v xml:space="preserve">          </v>
          </cell>
          <cell r="BR152">
            <v>14</v>
          </cell>
          <cell r="BS152" t="str">
            <v xml:space="preserve">LIN NL/365 RD6 </v>
          </cell>
          <cell r="BT152">
            <v>1</v>
          </cell>
          <cell r="BU152" t="str">
            <v xml:space="preserve">MTM </v>
          </cell>
          <cell r="BV152" t="str">
            <v>1304011407</v>
          </cell>
          <cell r="BW152" t="str">
            <v xml:space="preserve"> </v>
          </cell>
          <cell r="BX152">
            <v>1275747.2</v>
          </cell>
          <cell r="BY152">
            <v>283749100.725658</v>
          </cell>
          <cell r="BZ152">
            <v>938100.8816816</v>
          </cell>
          <cell r="CA152" t="str">
            <v xml:space="preserve">LIN NL/365 RD6 </v>
          </cell>
          <cell r="CB152" t="str">
            <v xml:space="preserve">TES UVR                                                     </v>
          </cell>
          <cell r="CC152" t="str">
            <v>CO</v>
          </cell>
          <cell r="CD152" t="str">
            <v>Gravados ML</v>
          </cell>
          <cell r="CE152">
            <v>36400000</v>
          </cell>
          <cell r="CF152">
            <v>38778376</v>
          </cell>
          <cell r="CG152">
            <v>9039817216.2575397</v>
          </cell>
          <cell r="CH152">
            <v>38765272</v>
          </cell>
          <cell r="CI152">
            <v>9040755317.1392193</v>
          </cell>
          <cell r="CJ152">
            <v>9024347115.7356205</v>
          </cell>
          <cell r="CK152">
            <v>9028768943.1010799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 t="str">
            <v>7130401407</v>
          </cell>
          <cell r="CV152">
            <v>591170898.46569002</v>
          </cell>
          <cell r="CW152">
            <v>938099.64529999997</v>
          </cell>
          <cell r="CX152">
            <v>591170898.46569002</v>
          </cell>
          <cell r="CY152">
            <v>590232798.82038999</v>
          </cell>
          <cell r="CZ152">
            <v>938100.8816816</v>
          </cell>
          <cell r="DA152">
            <v>233.2178997</v>
          </cell>
          <cell r="DB152">
            <v>233.11489929999999</v>
          </cell>
          <cell r="DC152">
            <v>1</v>
          </cell>
          <cell r="DD152">
            <v>4438456</v>
          </cell>
          <cell r="DE152">
            <v>1.7719849999999999</v>
          </cell>
          <cell r="DF152">
            <v>1.6531</v>
          </cell>
          <cell r="DH152" t="str">
            <v xml:space="preserve">AV </v>
          </cell>
          <cell r="DI152">
            <v>106.498</v>
          </cell>
          <cell r="DJ152">
            <v>0</v>
          </cell>
          <cell r="DK152">
            <v>9040755317.1399994</v>
          </cell>
          <cell r="DL152" t="str">
            <v>UVR</v>
          </cell>
        </row>
        <row r="153">
          <cell r="A153">
            <v>4438457</v>
          </cell>
          <cell r="B153" t="str">
            <v xml:space="preserve">NEGOCIABLES    </v>
          </cell>
          <cell r="C153" t="str">
            <v>B</v>
          </cell>
          <cell r="D153" t="str">
            <v xml:space="preserve">FI SPOT              </v>
          </cell>
          <cell r="E153" t="str">
            <v>RTFIDBEN11</v>
          </cell>
          <cell r="F153" t="str">
            <v>BDD_RF-NEG_FBRT</v>
          </cell>
          <cell r="G153">
            <v>0</v>
          </cell>
          <cell r="H153">
            <v>4438457</v>
          </cell>
          <cell r="I153">
            <v>5227592</v>
          </cell>
          <cell r="J153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153" t="str">
            <v xml:space="preserve">899999090                             </v>
          </cell>
          <cell r="L153" t="str">
            <v xml:space="preserve">TES UVR 3.50% 10/3/21              </v>
          </cell>
          <cell r="M153" t="str">
            <v xml:space="preserve">TUVT10100321   </v>
          </cell>
          <cell r="N153" t="str">
            <v xml:space="preserve">COL17CT02872   </v>
          </cell>
          <cell r="O153" t="str">
            <v>BANCO DE LA REPUBLICA</v>
          </cell>
          <cell r="P153" t="str">
            <v>860005216</v>
          </cell>
          <cell r="Q153" t="str">
            <v xml:space="preserve">NACION  </v>
          </cell>
          <cell r="R153" t="str">
            <v xml:space="preserve">                    </v>
          </cell>
          <cell r="S153">
            <v>40612</v>
          </cell>
          <cell r="T153">
            <v>44265</v>
          </cell>
          <cell r="U153">
            <v>61600000</v>
          </cell>
          <cell r="V153">
            <v>44100000</v>
          </cell>
          <cell r="W153" t="str">
            <v>3.5</v>
          </cell>
          <cell r="Y153" t="str">
            <v xml:space="preserve">UVR TF nominal, Base 365, Cup?V      </v>
          </cell>
          <cell r="Z153" t="str">
            <v>I</v>
          </cell>
          <cell r="AA153" t="str">
            <v>A?o Vencido</v>
          </cell>
          <cell r="AB153" t="str">
            <v>COP</v>
          </cell>
          <cell r="AC153" t="str">
            <v>UVR</v>
          </cell>
          <cell r="AD153" t="str">
            <v>DCV</v>
          </cell>
          <cell r="AE153">
            <v>42150</v>
          </cell>
          <cell r="AF153">
            <v>42150</v>
          </cell>
          <cell r="AG153">
            <v>63606334.385534301</v>
          </cell>
          <cell r="AH153">
            <v>221.3458009</v>
          </cell>
          <cell r="AI153">
            <v>14078995026.879299</v>
          </cell>
          <cell r="AJ153">
            <v>103.25703676000001</v>
          </cell>
          <cell r="AK153">
            <v>3.0176499999999997</v>
          </cell>
          <cell r="AL153">
            <v>3.0001000000000002</v>
          </cell>
          <cell r="AM153">
            <v>43965054</v>
          </cell>
          <cell r="AN153">
            <v>10248909135.9291</v>
          </cell>
          <cell r="AO153">
            <v>3.5743</v>
          </cell>
          <cell r="AP153">
            <v>10509915836.192801</v>
          </cell>
          <cell r="AQ153">
            <v>43782921</v>
          </cell>
          <cell r="AR153">
            <v>10210960878.351</v>
          </cell>
          <cell r="AS153">
            <v>3.6687000000000003</v>
          </cell>
          <cell r="AT153">
            <v>10515416048.85</v>
          </cell>
          <cell r="AU153">
            <v>3.0176504839000002</v>
          </cell>
          <cell r="AV153">
            <v>3.0176504839000002</v>
          </cell>
          <cell r="AW153">
            <v>5500212.6571998596</v>
          </cell>
          <cell r="AX153">
            <v>23154.106297178503</v>
          </cell>
          <cell r="AY153">
            <v>0</v>
          </cell>
          <cell r="AZ153">
            <v>-10471633127.85</v>
          </cell>
          <cell r="BA153" t="str">
            <v>Precio</v>
          </cell>
          <cell r="BB153" t="str">
            <v>COP UVR CEC</v>
          </cell>
          <cell r="BC153">
            <v>4.7400000000000005E-2</v>
          </cell>
          <cell r="BD153">
            <v>100</v>
          </cell>
          <cell r="BE153">
            <v>0</v>
          </cell>
          <cell r="BF153">
            <v>0</v>
          </cell>
          <cell r="BG153">
            <v>0</v>
          </cell>
          <cell r="BH153">
            <v>1822</v>
          </cell>
          <cell r="BI153">
            <v>4.6607000000000003</v>
          </cell>
          <cell r="BJ153">
            <v>4.4957000000000003</v>
          </cell>
          <cell r="BK153" t="str">
            <v xml:space="preserve">CASALINA  </v>
          </cell>
          <cell r="BL153" t="str">
            <v>CARLOS SALINA</v>
          </cell>
          <cell r="BM153">
            <v>42443</v>
          </cell>
          <cell r="BO153" t="str">
            <v xml:space="preserve">                              </v>
          </cell>
          <cell r="BP153" t="str">
            <v>33</v>
          </cell>
          <cell r="BQ153" t="str">
            <v xml:space="preserve">          </v>
          </cell>
          <cell r="BR153">
            <v>13</v>
          </cell>
          <cell r="BS153" t="str">
            <v xml:space="preserve">LIN NL/365 RD6 </v>
          </cell>
          <cell r="BT153">
            <v>1</v>
          </cell>
          <cell r="BU153" t="str">
            <v xml:space="preserve">MTM </v>
          </cell>
          <cell r="BV153" t="str">
            <v>1304011407</v>
          </cell>
          <cell r="BW153" t="str">
            <v xml:space="preserve"> </v>
          </cell>
          <cell r="BX153">
            <v>16934.400000000001</v>
          </cell>
          <cell r="BY153">
            <v>4125447194.31147</v>
          </cell>
          <cell r="BZ153">
            <v>-37948257.578038499</v>
          </cell>
          <cell r="CA153" t="str">
            <v xml:space="preserve">LIN NL/365 RD6 </v>
          </cell>
          <cell r="CB153" t="str">
            <v xml:space="preserve">TES UVR                                                     </v>
          </cell>
          <cell r="CC153" t="str">
            <v>CO</v>
          </cell>
          <cell r="CD153" t="str">
            <v>Gravados ML</v>
          </cell>
          <cell r="CE153">
            <v>44100000</v>
          </cell>
          <cell r="CF153">
            <v>43965054</v>
          </cell>
          <cell r="CG153">
            <v>10248909135.9291</v>
          </cell>
          <cell r="CH153">
            <v>43782921</v>
          </cell>
          <cell r="CI153">
            <v>10210960878.351</v>
          </cell>
          <cell r="CJ153">
            <v>10509915836.192801</v>
          </cell>
          <cell r="CK153">
            <v>10515416048.85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 t="str">
            <v>7130401407</v>
          </cell>
          <cell r="CV153">
            <v>-3508698088.8235998</v>
          </cell>
          <cell r="CW153">
            <v>-37948258.9749</v>
          </cell>
          <cell r="CX153">
            <v>-3508698088.8235998</v>
          </cell>
          <cell r="CY153">
            <v>-3470749829.8487</v>
          </cell>
          <cell r="CZ153">
            <v>-37948257.578038499</v>
          </cell>
          <cell r="DA153">
            <v>233.2178997</v>
          </cell>
          <cell r="DB153">
            <v>233.11489929999999</v>
          </cell>
          <cell r="DC153">
            <v>1</v>
          </cell>
          <cell r="DD153">
            <v>4438457</v>
          </cell>
          <cell r="DE153">
            <v>3.0176499999999997</v>
          </cell>
          <cell r="DF153">
            <v>3.6687000000000003</v>
          </cell>
          <cell r="DH153" t="str">
            <v xml:space="preserve">AV </v>
          </cell>
          <cell r="DI153">
            <v>99.280999999999992</v>
          </cell>
          <cell r="DJ153">
            <v>0</v>
          </cell>
          <cell r="DK153">
            <v>10210960878.35</v>
          </cell>
          <cell r="DL153" t="str">
            <v>UVR</v>
          </cell>
        </row>
        <row r="154">
          <cell r="A154">
            <v>4438458</v>
          </cell>
          <cell r="B154" t="str">
            <v xml:space="preserve">NEGOCIABLES    </v>
          </cell>
          <cell r="C154" t="str">
            <v>B</v>
          </cell>
          <cell r="D154" t="str">
            <v xml:space="preserve">FI SPOT              </v>
          </cell>
          <cell r="E154" t="str">
            <v>RTFIDBEN11</v>
          </cell>
          <cell r="F154" t="str">
            <v>BDD_RF-NEG_FBRT</v>
          </cell>
          <cell r="G154">
            <v>0</v>
          </cell>
          <cell r="H154">
            <v>4438458</v>
          </cell>
          <cell r="I154">
            <v>5227593</v>
          </cell>
          <cell r="J154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154" t="str">
            <v xml:space="preserve">899999090                             </v>
          </cell>
          <cell r="L154" t="str">
            <v xml:space="preserve">TES UVR 3% 25/3/2033               </v>
          </cell>
          <cell r="M154" t="str">
            <v xml:space="preserve">TUVT20250333   </v>
          </cell>
          <cell r="N154" t="str">
            <v xml:space="preserve">COL17CT02963   </v>
          </cell>
          <cell r="O154" t="str">
            <v>BANCO DE LA REPUBLICA</v>
          </cell>
          <cell r="P154" t="str">
            <v>860005216</v>
          </cell>
          <cell r="Q154" t="str">
            <v xml:space="preserve">NACION  </v>
          </cell>
          <cell r="R154" t="str">
            <v xml:space="preserve">                    </v>
          </cell>
          <cell r="S154">
            <v>41358</v>
          </cell>
          <cell r="T154">
            <v>48663</v>
          </cell>
          <cell r="U154">
            <v>29582000</v>
          </cell>
          <cell r="V154">
            <v>29582000</v>
          </cell>
          <cell r="W154" t="str">
            <v>3</v>
          </cell>
          <cell r="Y154" t="str">
            <v xml:space="preserve">UVR TF nominal, Base 365, Cup?V      </v>
          </cell>
          <cell r="Z154" t="str">
            <v>I</v>
          </cell>
          <cell r="AA154" t="str">
            <v>A?o Vencido</v>
          </cell>
          <cell r="AB154" t="str">
            <v>COP</v>
          </cell>
          <cell r="AC154" t="str">
            <v>UVR</v>
          </cell>
          <cell r="AD154" t="str">
            <v>DCV</v>
          </cell>
          <cell r="AE154">
            <v>42150</v>
          </cell>
          <cell r="AF154">
            <v>42150</v>
          </cell>
          <cell r="AG154">
            <v>26379004.997081999</v>
          </cell>
          <cell r="AH154">
            <v>221.3458009</v>
          </cell>
          <cell r="AI154">
            <v>5838881988.0242205</v>
          </cell>
          <cell r="AJ154">
            <v>89.17248699999999</v>
          </cell>
          <cell r="AK154">
            <v>3.8930359999999999</v>
          </cell>
          <cell r="AL154">
            <v>3.891</v>
          </cell>
          <cell r="AM154">
            <v>26267336.899999999</v>
          </cell>
          <cell r="AN154">
            <v>6123307596.32267</v>
          </cell>
          <cell r="AO154">
            <v>4.1734</v>
          </cell>
          <cell r="AP154">
            <v>6339458441.6048803</v>
          </cell>
          <cell r="AQ154">
            <v>26119722.719999999</v>
          </cell>
          <cell r="AR154">
            <v>6091586873.5047703</v>
          </cell>
          <cell r="AS154">
            <v>4.2202000000000002</v>
          </cell>
          <cell r="AT154">
            <v>6342923147.3453102</v>
          </cell>
          <cell r="AU154">
            <v>3.8930360048999999</v>
          </cell>
          <cell r="AV154">
            <v>3.8930360048999999</v>
          </cell>
          <cell r="AW154">
            <v>3464705.7404298782</v>
          </cell>
          <cell r="AX154">
            <v>20592.207669299001</v>
          </cell>
          <cell r="AY154">
            <v>0</v>
          </cell>
          <cell r="AZ154">
            <v>-6316803424.6253099</v>
          </cell>
          <cell r="BA154" t="str">
            <v>Precio</v>
          </cell>
          <cell r="BB154" t="str">
            <v>COP UVR CEC</v>
          </cell>
          <cell r="BC154">
            <v>1.5700000000000002E-2</v>
          </cell>
          <cell r="BD154">
            <v>100</v>
          </cell>
          <cell r="BE154">
            <v>0</v>
          </cell>
          <cell r="BF154">
            <v>0</v>
          </cell>
          <cell r="BG154">
            <v>0</v>
          </cell>
          <cell r="BH154">
            <v>6220</v>
          </cell>
          <cell r="BI154">
            <v>12.807</v>
          </cell>
          <cell r="BJ154">
            <v>12.288400000000001</v>
          </cell>
          <cell r="BK154" t="str">
            <v xml:space="preserve">CASALINA  </v>
          </cell>
          <cell r="BL154" t="str">
            <v>CARLOS SALINA</v>
          </cell>
          <cell r="BM154">
            <v>42443</v>
          </cell>
          <cell r="BO154" t="str">
            <v xml:space="preserve">                              </v>
          </cell>
          <cell r="BP154" t="str">
            <v>33</v>
          </cell>
          <cell r="BQ154" t="str">
            <v xml:space="preserve">          </v>
          </cell>
          <cell r="BR154">
            <v>6</v>
          </cell>
          <cell r="BS154" t="str">
            <v xml:space="preserve">LIN NL/365 RD6 </v>
          </cell>
          <cell r="BT154">
            <v>1</v>
          </cell>
          <cell r="BU154" t="str">
            <v xml:space="preserve">MTM </v>
          </cell>
          <cell r="BV154" t="str">
            <v>1304011407</v>
          </cell>
          <cell r="BW154" t="str">
            <v xml:space="preserve"> </v>
          </cell>
          <cell r="BX154">
            <v>860717.87199999997</v>
          </cell>
          <cell r="BY154">
            <v>44697104.818726003</v>
          </cell>
          <cell r="BZ154">
            <v>-31720722.817902997</v>
          </cell>
          <cell r="CA154" t="str">
            <v xml:space="preserve">LIN NL/365 RD6 </v>
          </cell>
          <cell r="CB154" t="str">
            <v xml:space="preserve">TES UVR                                                     </v>
          </cell>
          <cell r="CC154" t="str">
            <v>CO</v>
          </cell>
          <cell r="CD154" t="str">
            <v>Gravados ML</v>
          </cell>
          <cell r="CE154">
            <v>29582000</v>
          </cell>
          <cell r="CF154">
            <v>26267336.899999999</v>
          </cell>
          <cell r="CG154">
            <v>6123307596.32267</v>
          </cell>
          <cell r="CH154">
            <v>26119722.719999999</v>
          </cell>
          <cell r="CI154">
            <v>6091586873.5047703</v>
          </cell>
          <cell r="CJ154">
            <v>6339458441.6048803</v>
          </cell>
          <cell r="CK154">
            <v>6342923147.3453102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 t="str">
            <v>7130401407</v>
          </cell>
          <cell r="CV154">
            <v>252704884.70781001</v>
          </cell>
          <cell r="CW154">
            <v>-31720723.651289999</v>
          </cell>
          <cell r="CX154">
            <v>252704884.70781001</v>
          </cell>
          <cell r="CY154">
            <v>284425608.35909998</v>
          </cell>
          <cell r="CZ154">
            <v>-31720722.817902997</v>
          </cell>
          <cell r="DA154">
            <v>233.2178997</v>
          </cell>
          <cell r="DB154">
            <v>233.11489929999999</v>
          </cell>
          <cell r="DC154">
            <v>1</v>
          </cell>
          <cell r="DD154">
            <v>4438458</v>
          </cell>
          <cell r="DE154">
            <v>3.8930359999999999</v>
          </cell>
          <cell r="DF154">
            <v>4.2202000000000002</v>
          </cell>
          <cell r="DH154" t="str">
            <v xml:space="preserve">AV </v>
          </cell>
          <cell r="DI154">
            <v>88.295999999999992</v>
          </cell>
          <cell r="DJ154">
            <v>0</v>
          </cell>
          <cell r="DK154">
            <v>6091586873.5</v>
          </cell>
          <cell r="DL154" t="str">
            <v>UVR</v>
          </cell>
        </row>
        <row r="155">
          <cell r="A155">
            <v>4438459</v>
          </cell>
          <cell r="B155" t="str">
            <v xml:space="preserve">NEGOCIABLES    </v>
          </cell>
          <cell r="C155" t="str">
            <v>B</v>
          </cell>
          <cell r="D155" t="str">
            <v xml:space="preserve">FI SPOT              </v>
          </cell>
          <cell r="E155" t="str">
            <v>RTFIDBEN11</v>
          </cell>
          <cell r="F155" t="str">
            <v>BDD_RF-NEG_FBRT</v>
          </cell>
          <cell r="G155">
            <v>0</v>
          </cell>
          <cell r="H155">
            <v>4438459</v>
          </cell>
          <cell r="I155">
            <v>5227594</v>
          </cell>
          <cell r="J155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155" t="str">
            <v xml:space="preserve">899999090                             </v>
          </cell>
          <cell r="L155" t="str">
            <v xml:space="preserve">TES UVR 3.5% 17/4/2019             </v>
          </cell>
          <cell r="M155" t="str">
            <v xml:space="preserve">TUVT06170419   </v>
          </cell>
          <cell r="N155" t="str">
            <v xml:space="preserve">COL17CT03003   </v>
          </cell>
          <cell r="O155" t="str">
            <v>BANCO DE LA REPUBLICA</v>
          </cell>
          <cell r="P155" t="str">
            <v>860005216</v>
          </cell>
          <cell r="Q155" t="str">
            <v xml:space="preserve">NACION  </v>
          </cell>
          <cell r="R155" t="str">
            <v xml:space="preserve">                    </v>
          </cell>
          <cell r="S155">
            <v>41381</v>
          </cell>
          <cell r="T155">
            <v>43572</v>
          </cell>
          <cell r="U155">
            <v>30800000</v>
          </cell>
          <cell r="V155">
            <v>30800000</v>
          </cell>
          <cell r="W155" t="str">
            <v>3.5</v>
          </cell>
          <cell r="Y155" t="str">
            <v xml:space="preserve">UVR TF nominal, Base 365, Cup?V      </v>
          </cell>
          <cell r="Z155" t="str">
            <v>I</v>
          </cell>
          <cell r="AA155" t="str">
            <v>A?o Vencido</v>
          </cell>
          <cell r="AB155" t="str">
            <v>COP</v>
          </cell>
          <cell r="AC155" t="str">
            <v>UVR</v>
          </cell>
          <cell r="AD155" t="str">
            <v>DCV</v>
          </cell>
          <cell r="AE155">
            <v>42150</v>
          </cell>
          <cell r="AF155">
            <v>42150</v>
          </cell>
          <cell r="AG155">
            <v>32241067.010266598</v>
          </cell>
          <cell r="AH155">
            <v>221.3458009</v>
          </cell>
          <cell r="AI155">
            <v>7136424799.2580404</v>
          </cell>
          <cell r="AJ155">
            <v>104.67878942</v>
          </cell>
          <cell r="AK155">
            <v>2.3294980000000001</v>
          </cell>
          <cell r="AL155">
            <v>2.3222</v>
          </cell>
          <cell r="AM155">
            <v>32238052</v>
          </cell>
          <cell r="AN155">
            <v>7515170245.60816</v>
          </cell>
          <cell r="AO155">
            <v>2.9824999999999999</v>
          </cell>
          <cell r="AP155">
            <v>7655132577.0749102</v>
          </cell>
          <cell r="AQ155">
            <v>32220804</v>
          </cell>
          <cell r="AR155">
            <v>7514468235.5253601</v>
          </cell>
          <cell r="AS155">
            <v>3.0044</v>
          </cell>
          <cell r="AT155">
            <v>7658998139.5940304</v>
          </cell>
          <cell r="AU155">
            <v>2.3294981349999997</v>
          </cell>
          <cell r="AV155">
            <v>2.3294981350999997</v>
          </cell>
          <cell r="AW155">
            <v>3865562.5191202164</v>
          </cell>
          <cell r="AX155">
            <v>24397.624138221097</v>
          </cell>
          <cell r="AY155">
            <v>0</v>
          </cell>
          <cell r="AZ155">
            <v>-7626777335.5940304</v>
          </cell>
          <cell r="BA155" t="str">
            <v>Precio</v>
          </cell>
          <cell r="BB155" t="str">
            <v>COP UVR CEC</v>
          </cell>
          <cell r="BC155">
            <v>-2.07E-2</v>
          </cell>
          <cell r="BD155">
            <v>100</v>
          </cell>
          <cell r="BE155">
            <v>0</v>
          </cell>
          <cell r="BF155">
            <v>0</v>
          </cell>
          <cell r="BG155">
            <v>0</v>
          </cell>
          <cell r="BH155">
            <v>1129</v>
          </cell>
          <cell r="BI155">
            <v>2.8968000000000003</v>
          </cell>
          <cell r="BJ155">
            <v>2.8123</v>
          </cell>
          <cell r="BK155" t="str">
            <v xml:space="preserve">CASALINA  </v>
          </cell>
          <cell r="BL155" t="str">
            <v>CARLOS SALINA</v>
          </cell>
          <cell r="BM155">
            <v>42443</v>
          </cell>
          <cell r="BO155" t="str">
            <v xml:space="preserve">                              </v>
          </cell>
          <cell r="BP155" t="str">
            <v>33</v>
          </cell>
          <cell r="BQ155" t="str">
            <v xml:space="preserve">          </v>
          </cell>
          <cell r="BR155">
            <v>6</v>
          </cell>
          <cell r="BS155" t="str">
            <v xml:space="preserve">LIN NL/365 RD6 </v>
          </cell>
          <cell r="BT155">
            <v>1</v>
          </cell>
          <cell r="BU155" t="str">
            <v xml:space="preserve">MTM </v>
          </cell>
          <cell r="BV155" t="str">
            <v>1304011407</v>
          </cell>
          <cell r="BW155" t="str">
            <v xml:space="preserve"> </v>
          </cell>
          <cell r="BX155">
            <v>977592</v>
          </cell>
          <cell r="BY155">
            <v>118455378.023597</v>
          </cell>
          <cell r="BZ155">
            <v>-702010.08280480001</v>
          </cell>
          <cell r="CA155" t="str">
            <v xml:space="preserve">LIN NL/365 RD6 </v>
          </cell>
          <cell r="CB155" t="str">
            <v xml:space="preserve">TES UVR                                                     </v>
          </cell>
          <cell r="CC155" t="str">
            <v>CO</v>
          </cell>
          <cell r="CD155" t="str">
            <v>Gravados ML</v>
          </cell>
          <cell r="CE155">
            <v>30800000</v>
          </cell>
          <cell r="CF155">
            <v>32238052</v>
          </cell>
          <cell r="CG155">
            <v>7515170245.60816</v>
          </cell>
          <cell r="CH155">
            <v>32220804</v>
          </cell>
          <cell r="CI155">
            <v>7514468235.5253601</v>
          </cell>
          <cell r="CJ155">
            <v>7655132577.0749092</v>
          </cell>
          <cell r="CK155">
            <v>7658998139.5940304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 t="str">
            <v>7130401407</v>
          </cell>
          <cell r="CV155">
            <v>378043435.31406999</v>
          </cell>
          <cell r="CW155">
            <v>-702011.11048000003</v>
          </cell>
          <cell r="CX155">
            <v>378043435.31406999</v>
          </cell>
          <cell r="CY155">
            <v>378745446.42455</v>
          </cell>
          <cell r="CZ155">
            <v>-702010.08280480001</v>
          </cell>
          <cell r="DA155">
            <v>233.2178997</v>
          </cell>
          <cell r="DB155">
            <v>233.11489929999999</v>
          </cell>
          <cell r="DC155">
            <v>1</v>
          </cell>
          <cell r="DD155">
            <v>4438459</v>
          </cell>
          <cell r="DE155">
            <v>2.3294980000000001</v>
          </cell>
          <cell r="DF155">
            <v>3.0044</v>
          </cell>
          <cell r="DH155" t="str">
            <v xml:space="preserve">AV </v>
          </cell>
          <cell r="DI155">
            <v>104.613</v>
          </cell>
          <cell r="DJ155">
            <v>0</v>
          </cell>
          <cell r="DK155">
            <v>7514468235.5299997</v>
          </cell>
          <cell r="DL155" t="str">
            <v>UVR</v>
          </cell>
        </row>
        <row r="156">
          <cell r="A156">
            <v>4438460</v>
          </cell>
          <cell r="B156" t="str">
            <v xml:space="preserve">NEGOCIABLES    </v>
          </cell>
          <cell r="C156" t="str">
            <v>B</v>
          </cell>
          <cell r="D156" t="str">
            <v xml:space="preserve">FI SPOT              </v>
          </cell>
          <cell r="E156" t="str">
            <v>RTFIDBEN11</v>
          </cell>
          <cell r="F156" t="str">
            <v>BDD_RF-NEG_FBRT</v>
          </cell>
          <cell r="G156">
            <v>0</v>
          </cell>
          <cell r="H156">
            <v>4438460</v>
          </cell>
          <cell r="I156">
            <v>5227595</v>
          </cell>
          <cell r="J156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156" t="str">
            <v xml:space="preserve">899999090                             </v>
          </cell>
          <cell r="L156" t="str">
            <v xml:space="preserve">TES UVR 3.5% 7/5/25                </v>
          </cell>
          <cell r="M156" t="str">
            <v xml:space="preserve">TUVT11070525   </v>
          </cell>
          <cell r="N156" t="str">
            <v xml:space="preserve">COL17CT03359   </v>
          </cell>
          <cell r="O156" t="str">
            <v>BANCO DE LA REPUBLICA</v>
          </cell>
          <cell r="P156" t="str">
            <v>860005216</v>
          </cell>
          <cell r="Q156" t="str">
            <v xml:space="preserve">NACION  </v>
          </cell>
          <cell r="R156" t="str">
            <v xml:space="preserve">                    </v>
          </cell>
          <cell r="S156">
            <v>41766</v>
          </cell>
          <cell r="T156">
            <v>45784</v>
          </cell>
          <cell r="U156">
            <v>5600000</v>
          </cell>
          <cell r="V156">
            <v>600000</v>
          </cell>
          <cell r="W156" t="str">
            <v>3.5</v>
          </cell>
          <cell r="Y156" t="str">
            <v xml:space="preserve">UVR TF nominal, Base 365, Cup?V      </v>
          </cell>
          <cell r="Z156" t="str">
            <v>I</v>
          </cell>
          <cell r="AA156" t="str">
            <v>A?o Vencido</v>
          </cell>
          <cell r="AB156" t="str">
            <v>COP</v>
          </cell>
          <cell r="AC156" t="str">
            <v>UVR</v>
          </cell>
          <cell r="AD156" t="str">
            <v>DCV</v>
          </cell>
          <cell r="AE156">
            <v>42150</v>
          </cell>
          <cell r="AF156">
            <v>42150</v>
          </cell>
          <cell r="AG156">
            <v>5554401.6990956198</v>
          </cell>
          <cell r="AH156">
            <v>221.3458009</v>
          </cell>
          <cell r="AI156">
            <v>1229443492.6066401</v>
          </cell>
          <cell r="AJ156">
            <v>99.185745030000007</v>
          </cell>
          <cell r="AK156">
            <v>3.620698</v>
          </cell>
          <cell r="AL156">
            <v>3.6174000000000004</v>
          </cell>
          <cell r="AM156">
            <v>599016</v>
          </cell>
          <cell r="AN156">
            <v>139639554.51908901</v>
          </cell>
          <cell r="AO156">
            <v>3.9133</v>
          </cell>
          <cell r="AP156">
            <v>142720196.30998799</v>
          </cell>
          <cell r="AQ156">
            <v>595440</v>
          </cell>
          <cell r="AR156">
            <v>138867266.197368</v>
          </cell>
          <cell r="AS156">
            <v>3.9953000000000003</v>
          </cell>
          <cell r="AT156">
            <v>142797170.33316401</v>
          </cell>
          <cell r="AU156">
            <v>3.6206982212000001</v>
          </cell>
          <cell r="AV156">
            <v>3.6206982212000001</v>
          </cell>
          <cell r="AW156">
            <v>76974.023176014423</v>
          </cell>
          <cell r="AX156">
            <v>23144.544363292</v>
          </cell>
          <cell r="AY156">
            <v>0</v>
          </cell>
          <cell r="AZ156">
            <v>-142201730.33316401</v>
          </cell>
          <cell r="BA156" t="str">
            <v>Precio</v>
          </cell>
          <cell r="BB156" t="str">
            <v>COP UVR CEC</v>
          </cell>
          <cell r="BC156">
            <v>-4.5499999999999999E-2</v>
          </cell>
          <cell r="BD156">
            <v>100</v>
          </cell>
          <cell r="BE156">
            <v>0</v>
          </cell>
          <cell r="BF156">
            <v>0</v>
          </cell>
          <cell r="BG156">
            <v>0</v>
          </cell>
          <cell r="BH156">
            <v>3341</v>
          </cell>
          <cell r="BI156">
            <v>7.7213000000000003</v>
          </cell>
          <cell r="BJ156">
            <v>7.4247000000000005</v>
          </cell>
          <cell r="BK156" t="str">
            <v xml:space="preserve">CASALINA  </v>
          </cell>
          <cell r="BL156" t="str">
            <v>CARLOS SALINA</v>
          </cell>
          <cell r="BM156">
            <v>42443</v>
          </cell>
          <cell r="BO156" t="str">
            <v xml:space="preserve">                              </v>
          </cell>
          <cell r="BP156" t="str">
            <v>33</v>
          </cell>
          <cell r="BQ156" t="str">
            <v xml:space="preserve">          </v>
          </cell>
          <cell r="BR156">
            <v>5</v>
          </cell>
          <cell r="BS156" t="str">
            <v xml:space="preserve">LIN NL/365 RD6 </v>
          </cell>
          <cell r="BT156">
            <v>1</v>
          </cell>
          <cell r="BU156" t="str">
            <v xml:space="preserve">MTM </v>
          </cell>
          <cell r="BV156" t="str">
            <v>1304011407</v>
          </cell>
          <cell r="BW156" t="str">
            <v xml:space="preserve"> </v>
          </cell>
          <cell r="BX156">
            <v>17893.2</v>
          </cell>
          <cell r="BY156">
            <v>1141203476.40275</v>
          </cell>
          <cell r="BZ156">
            <v>-772288.32172080001</v>
          </cell>
          <cell r="CA156" t="str">
            <v xml:space="preserve">LIN NL/365 RD6 </v>
          </cell>
          <cell r="CB156" t="str">
            <v xml:space="preserve">TES UVR                                                     </v>
          </cell>
          <cell r="CC156" t="str">
            <v>CO</v>
          </cell>
          <cell r="CD156" t="str">
            <v>Gravados ML</v>
          </cell>
          <cell r="CE156">
            <v>600000</v>
          </cell>
          <cell r="CF156">
            <v>599016</v>
          </cell>
          <cell r="CG156">
            <v>139639554.51908901</v>
          </cell>
          <cell r="CH156">
            <v>595440</v>
          </cell>
          <cell r="CI156">
            <v>138867266.197368</v>
          </cell>
          <cell r="CJ156">
            <v>142720196.30998799</v>
          </cell>
          <cell r="CK156">
            <v>142797170.33316401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 t="str">
            <v>7130401407</v>
          </cell>
          <cell r="CV156">
            <v>-1090576226.4268899</v>
          </cell>
          <cell r="CW156">
            <v>-772288.34071999998</v>
          </cell>
          <cell r="CX156">
            <v>-1090576226.4268899</v>
          </cell>
          <cell r="CY156">
            <v>-1089803938.08617</v>
          </cell>
          <cell r="CZ156">
            <v>-772288.32172080001</v>
          </cell>
          <cell r="DA156">
            <v>233.2178997</v>
          </cell>
          <cell r="DB156">
            <v>233.11489929999999</v>
          </cell>
          <cell r="DC156">
            <v>1</v>
          </cell>
          <cell r="DD156">
            <v>4438460</v>
          </cell>
          <cell r="DE156">
            <v>3.620698</v>
          </cell>
          <cell r="DF156">
            <v>3.9953000000000003</v>
          </cell>
          <cell r="DH156" t="str">
            <v xml:space="preserve">AV </v>
          </cell>
          <cell r="DI156">
            <v>99.24</v>
          </cell>
          <cell r="DJ156">
            <v>0</v>
          </cell>
          <cell r="DK156">
            <v>138867266.19999999</v>
          </cell>
          <cell r="DL156" t="str">
            <v>UVR</v>
          </cell>
        </row>
        <row r="157">
          <cell r="A157">
            <v>4438464</v>
          </cell>
          <cell r="B157" t="str">
            <v xml:space="preserve">NEGOCIABLES    </v>
          </cell>
          <cell r="C157" t="str">
            <v>B</v>
          </cell>
          <cell r="D157" t="str">
            <v xml:space="preserve">FI SPOT              </v>
          </cell>
          <cell r="E157" t="str">
            <v>RTFIDBEN11</v>
          </cell>
          <cell r="F157" t="str">
            <v>BDI_RF-NEG_FBRT</v>
          </cell>
          <cell r="G157">
            <v>0</v>
          </cell>
          <cell r="H157">
            <v>4599730</v>
          </cell>
          <cell r="I157">
            <v>5227599</v>
          </cell>
          <cell r="J157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157" t="str">
            <v xml:space="preserve">899999090                             </v>
          </cell>
          <cell r="L157" t="str">
            <v xml:space="preserve">TES COP  11%  24/7/20              </v>
          </cell>
          <cell r="M157" t="str">
            <v xml:space="preserve">TFIT15240720   </v>
          </cell>
          <cell r="N157" t="str">
            <v xml:space="preserve">COL17CT02302   </v>
          </cell>
          <cell r="O157" t="str">
            <v>BANCO DE LA REPUBLICA</v>
          </cell>
          <cell r="P157" t="str">
            <v>860005216</v>
          </cell>
          <cell r="Q157" t="str">
            <v xml:space="preserve">NACION  </v>
          </cell>
          <cell r="R157" t="str">
            <v xml:space="preserve">                    </v>
          </cell>
          <cell r="S157">
            <v>38557</v>
          </cell>
          <cell r="T157">
            <v>44036</v>
          </cell>
          <cell r="U157">
            <v>6132000000</v>
          </cell>
          <cell r="V157">
            <v>6132000000</v>
          </cell>
          <cell r="W157" t="str">
            <v>11</v>
          </cell>
          <cell r="Y157" t="str">
            <v xml:space="preserve">COP TF nominal, Base 365, Cupon AV      </v>
          </cell>
          <cell r="Z157" t="str">
            <v>I</v>
          </cell>
          <cell r="AA157" t="str">
            <v>A?o Vencido</v>
          </cell>
          <cell r="AB157" t="str">
            <v>COP</v>
          </cell>
          <cell r="AC157" t="str">
            <v>COP</v>
          </cell>
          <cell r="AD157" t="str">
            <v>DCV</v>
          </cell>
          <cell r="AE157">
            <v>42150</v>
          </cell>
          <cell r="AF157">
            <v>42150</v>
          </cell>
          <cell r="AG157">
            <v>8044202880</v>
          </cell>
          <cell r="AH157">
            <v>1</v>
          </cell>
          <cell r="AI157">
            <v>8044202880</v>
          </cell>
          <cell r="AJ157">
            <v>131.184</v>
          </cell>
          <cell r="AK157">
            <v>5.9272269999999994</v>
          </cell>
          <cell r="AL157">
            <v>5.9250000000000007</v>
          </cell>
          <cell r="AM157">
            <v>7305051600</v>
          </cell>
          <cell r="AN157">
            <v>7305051600</v>
          </cell>
          <cell r="AO157">
            <v>7.6024000000000003</v>
          </cell>
          <cell r="AP157">
            <v>7722438819.2722702</v>
          </cell>
          <cell r="AQ157">
            <v>7284448080</v>
          </cell>
          <cell r="AR157">
            <v>7284448080</v>
          </cell>
          <cell r="AS157">
            <v>7.6948000000000008</v>
          </cell>
          <cell r="AT157">
            <v>7723657201.7435904</v>
          </cell>
          <cell r="AU157">
            <v>5.9272271880999998</v>
          </cell>
          <cell r="AV157">
            <v>5.9272271880999998</v>
          </cell>
          <cell r="AW157">
            <v>1218382.4713201523</v>
          </cell>
          <cell r="AX157">
            <v>118.79400000000001</v>
          </cell>
          <cell r="AY157">
            <v>0</v>
          </cell>
          <cell r="AZ157">
            <v>-439209121.74359</v>
          </cell>
          <cell r="BA157" t="str">
            <v>Precio</v>
          </cell>
          <cell r="BB157" t="str">
            <v>COP CEC</v>
          </cell>
          <cell r="BC157">
            <v>2.07E-2</v>
          </cell>
          <cell r="BD157">
            <v>100</v>
          </cell>
          <cell r="BE157">
            <v>0</v>
          </cell>
          <cell r="BF157">
            <v>0</v>
          </cell>
          <cell r="BG157">
            <v>0</v>
          </cell>
          <cell r="BH157">
            <v>1593</v>
          </cell>
          <cell r="BI157">
            <v>3.5223</v>
          </cell>
          <cell r="BJ157">
            <v>3.2706</v>
          </cell>
          <cell r="BK157" t="str">
            <v xml:space="preserve">CASALINA  </v>
          </cell>
          <cell r="BL157" t="str">
            <v>CARLOS SALINA</v>
          </cell>
          <cell r="BM157">
            <v>42443</v>
          </cell>
          <cell r="BO157" t="str">
            <v xml:space="preserve">                              </v>
          </cell>
          <cell r="BP157" t="str">
            <v>2</v>
          </cell>
          <cell r="BQ157" t="str">
            <v xml:space="preserve">          </v>
          </cell>
          <cell r="BR157">
            <v>2</v>
          </cell>
          <cell r="BS157" t="str">
            <v xml:space="preserve">LIN NL/365 RD6 </v>
          </cell>
          <cell r="BT157">
            <v>1</v>
          </cell>
          <cell r="BU157" t="str">
            <v xml:space="preserve">MTM </v>
          </cell>
          <cell r="BV157" t="str">
            <v>1304010001</v>
          </cell>
          <cell r="BW157" t="str">
            <v xml:space="preserve"> </v>
          </cell>
          <cell r="BX157">
            <v>430582908</v>
          </cell>
          <cell r="BY157">
            <v>6522107643.7821503</v>
          </cell>
          <cell r="BZ157">
            <v>-20603520</v>
          </cell>
          <cell r="CA157" t="str">
            <v xml:space="preserve">LIN NL/365 RD6 </v>
          </cell>
          <cell r="CB157" t="str">
            <v xml:space="preserve">TES COP                                                     </v>
          </cell>
          <cell r="CC157" t="str">
            <v>CO</v>
          </cell>
          <cell r="CD157" t="str">
            <v>Gravados ML</v>
          </cell>
          <cell r="CE157">
            <v>6132000000</v>
          </cell>
          <cell r="CF157">
            <v>7305051600</v>
          </cell>
          <cell r="CG157">
            <v>7305051600</v>
          </cell>
          <cell r="CH157">
            <v>7284448080</v>
          </cell>
          <cell r="CI157">
            <v>7284448080</v>
          </cell>
          <cell r="CJ157">
            <v>7722438819.2722702</v>
          </cell>
          <cell r="CK157">
            <v>7723657201.7435904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 t="str">
            <v>7130401001</v>
          </cell>
          <cell r="CV157">
            <v>-85234800</v>
          </cell>
          <cell r="CW157">
            <v>-20603520</v>
          </cell>
          <cell r="CX157">
            <v>-85234800</v>
          </cell>
          <cell r="CY157">
            <v>-64631280</v>
          </cell>
          <cell r="CZ157">
            <v>-20603520</v>
          </cell>
          <cell r="DA157">
            <v>1</v>
          </cell>
          <cell r="DB157">
            <v>1</v>
          </cell>
          <cell r="DC157">
            <v>1</v>
          </cell>
          <cell r="DD157">
            <v>4438464</v>
          </cell>
          <cell r="DE157">
            <v>5.9272269999999994</v>
          </cell>
          <cell r="DF157">
            <v>7.6948000000000008</v>
          </cell>
          <cell r="DH157" t="str">
            <v xml:space="preserve">AV </v>
          </cell>
          <cell r="DI157">
            <v>118.794</v>
          </cell>
          <cell r="DJ157" t="e">
            <v>#N/A</v>
          </cell>
          <cell r="DK157">
            <v>7284448080</v>
          </cell>
          <cell r="DL157" t="str">
            <v>TASA FIJA</v>
          </cell>
        </row>
        <row r="158">
          <cell r="A158">
            <v>4438465</v>
          </cell>
          <cell r="B158" t="str">
            <v xml:space="preserve">NEGOCIABLES    </v>
          </cell>
          <cell r="C158" t="str">
            <v>B</v>
          </cell>
          <cell r="D158" t="str">
            <v xml:space="preserve">FI SPOT              </v>
          </cell>
          <cell r="E158" t="str">
            <v>RTFIDBEN11</v>
          </cell>
          <cell r="F158" t="str">
            <v>BDI_RF-NEG_FBRT</v>
          </cell>
          <cell r="G158">
            <v>0</v>
          </cell>
          <cell r="H158">
            <v>4438465</v>
          </cell>
          <cell r="I158">
            <v>5227600</v>
          </cell>
          <cell r="J158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158" t="str">
            <v xml:space="preserve">899999090                             </v>
          </cell>
          <cell r="L158" t="str">
            <v xml:space="preserve">TES COP  11.25%  24/10/18          </v>
          </cell>
          <cell r="M158" t="str">
            <v xml:space="preserve">TFIT11241018   </v>
          </cell>
          <cell r="N158" t="str">
            <v xml:space="preserve">COL17CT02351   </v>
          </cell>
          <cell r="O158" t="str">
            <v>BANCO DE LA REPUBLICA</v>
          </cell>
          <cell r="P158" t="str">
            <v>860005216</v>
          </cell>
          <cell r="Q158" t="str">
            <v xml:space="preserve">NACION  </v>
          </cell>
          <cell r="R158" t="str">
            <v xml:space="preserve">                    </v>
          </cell>
          <cell r="S158">
            <v>39379</v>
          </cell>
          <cell r="T158">
            <v>43397</v>
          </cell>
          <cell r="U158">
            <v>20720000000</v>
          </cell>
          <cell r="V158">
            <v>11720000000</v>
          </cell>
          <cell r="W158" t="str">
            <v>11.25</v>
          </cell>
          <cell r="Y158" t="str">
            <v xml:space="preserve">COP TF nominal, Base 365, Cupon AV      </v>
          </cell>
          <cell r="Z158" t="str">
            <v>I</v>
          </cell>
          <cell r="AA158" t="str">
            <v>A?o Vencido</v>
          </cell>
          <cell r="AB158" t="str">
            <v>COP</v>
          </cell>
          <cell r="AC158" t="str">
            <v>COP</v>
          </cell>
          <cell r="AD158" t="str">
            <v>DCV</v>
          </cell>
          <cell r="AE158">
            <v>42150</v>
          </cell>
          <cell r="AF158">
            <v>42150</v>
          </cell>
          <cell r="AG158">
            <v>25704817600</v>
          </cell>
          <cell r="AH158">
            <v>1</v>
          </cell>
          <cell r="AI158">
            <v>25704817600</v>
          </cell>
          <cell r="AJ158">
            <v>124.05800000000001</v>
          </cell>
          <cell r="AK158">
            <v>5.478942</v>
          </cell>
          <cell r="AL158">
            <v>5.4702000000000002</v>
          </cell>
          <cell r="AM158">
            <v>13284971600</v>
          </cell>
          <cell r="AN158">
            <v>13284971600</v>
          </cell>
          <cell r="AO158">
            <v>7.2912000000000008</v>
          </cell>
          <cell r="AP158">
            <v>13825501956.086</v>
          </cell>
          <cell r="AQ158">
            <v>13268446400</v>
          </cell>
          <cell r="AR158">
            <v>13268446400</v>
          </cell>
          <cell r="AS158">
            <v>7.3573000000000004</v>
          </cell>
          <cell r="AT158">
            <v>13827522564.309401</v>
          </cell>
          <cell r="AU158">
            <v>5.4789420357999994</v>
          </cell>
          <cell r="AV158">
            <v>5.4789420357999994</v>
          </cell>
          <cell r="AW158">
            <v>2020608.223400116</v>
          </cell>
          <cell r="AX158">
            <v>113.212</v>
          </cell>
          <cell r="AY158">
            <v>0</v>
          </cell>
          <cell r="AZ158">
            <v>-559076164.30939996</v>
          </cell>
          <cell r="BA158" t="str">
            <v>Precio</v>
          </cell>
          <cell r="BB158" t="str">
            <v>COP CEC</v>
          </cell>
          <cell r="BC158">
            <v>0.1492</v>
          </cell>
          <cell r="BD158">
            <v>100</v>
          </cell>
          <cell r="BE158">
            <v>0</v>
          </cell>
          <cell r="BF158">
            <v>0</v>
          </cell>
          <cell r="BG158">
            <v>0</v>
          </cell>
          <cell r="BH158">
            <v>954</v>
          </cell>
          <cell r="BI158">
            <v>2.3348</v>
          </cell>
          <cell r="BJ158">
            <v>2.1748000000000003</v>
          </cell>
          <cell r="BK158" t="str">
            <v xml:space="preserve">CASALINA  </v>
          </cell>
          <cell r="BL158" t="str">
            <v>CARLOS SALINA</v>
          </cell>
          <cell r="BM158">
            <v>42443</v>
          </cell>
          <cell r="BO158" t="str">
            <v xml:space="preserve">                              </v>
          </cell>
          <cell r="BP158" t="str">
            <v>2</v>
          </cell>
          <cell r="BQ158" t="str">
            <v xml:space="preserve">          </v>
          </cell>
          <cell r="BR158">
            <v>3</v>
          </cell>
          <cell r="BS158" t="str">
            <v xml:space="preserve">LIN NL/365 RD6 </v>
          </cell>
          <cell r="BT158">
            <v>1</v>
          </cell>
          <cell r="BU158" t="str">
            <v xml:space="preserve">MTM </v>
          </cell>
          <cell r="BV158" t="str">
            <v>1304010001</v>
          </cell>
          <cell r="BW158" t="str">
            <v xml:space="preserve"> </v>
          </cell>
          <cell r="BX158">
            <v>509339480</v>
          </cell>
          <cell r="BY158">
            <v>23855339828.974098</v>
          </cell>
          <cell r="BZ158">
            <v>-16525200</v>
          </cell>
          <cell r="CA158" t="str">
            <v xml:space="preserve">LIN NL/365 RD6 </v>
          </cell>
          <cell r="CB158" t="str">
            <v xml:space="preserve">TES COP                                                     </v>
          </cell>
          <cell r="CC158" t="str">
            <v>CO</v>
          </cell>
          <cell r="CD158" t="str">
            <v>Gravados ML</v>
          </cell>
          <cell r="CE158">
            <v>11720000000</v>
          </cell>
          <cell r="CF158">
            <v>13284971600</v>
          </cell>
          <cell r="CG158">
            <v>13284971600</v>
          </cell>
          <cell r="CH158">
            <v>13268446400</v>
          </cell>
          <cell r="CI158">
            <v>13268446400</v>
          </cell>
          <cell r="CJ158">
            <v>13825501956.086</v>
          </cell>
          <cell r="CK158">
            <v>13827522564.309399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 t="str">
            <v>7130401001</v>
          </cell>
          <cell r="CV158">
            <v>-11117871200</v>
          </cell>
          <cell r="CW158">
            <v>-16525200</v>
          </cell>
          <cell r="CX158">
            <v>-11117871200</v>
          </cell>
          <cell r="CY158">
            <v>-11101346000</v>
          </cell>
          <cell r="CZ158">
            <v>-16525200</v>
          </cell>
          <cell r="DA158">
            <v>1</v>
          </cell>
          <cell r="DB158">
            <v>1</v>
          </cell>
          <cell r="DC158">
            <v>1</v>
          </cell>
          <cell r="DD158">
            <v>4438465</v>
          </cell>
          <cell r="DE158">
            <v>5.478942</v>
          </cell>
          <cell r="DF158">
            <v>7.3573000000000004</v>
          </cell>
          <cell r="DH158" t="str">
            <v xml:space="preserve">AV </v>
          </cell>
          <cell r="DI158">
            <v>113.212</v>
          </cell>
          <cell r="DJ158">
            <v>0.11466478628283751</v>
          </cell>
          <cell r="DK158">
            <v>13268446400</v>
          </cell>
          <cell r="DL158" t="str">
            <v>TASA FIJA</v>
          </cell>
        </row>
        <row r="159">
          <cell r="A159">
            <v>4438482</v>
          </cell>
          <cell r="B159" t="str">
            <v xml:space="preserve">NEGOCIABLES    </v>
          </cell>
          <cell r="C159" t="str">
            <v>B</v>
          </cell>
          <cell r="D159" t="str">
            <v xml:space="preserve">FI SPOT              </v>
          </cell>
          <cell r="E159" t="str">
            <v>RTFIDBEN11</v>
          </cell>
          <cell r="F159" t="str">
            <v>BDI_RF-NEG_FBRT</v>
          </cell>
          <cell r="G159">
            <v>0</v>
          </cell>
          <cell r="H159">
            <v>4599391</v>
          </cell>
          <cell r="I159">
            <v>5227617</v>
          </cell>
          <cell r="J159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159" t="str">
            <v xml:space="preserve">899999090                             </v>
          </cell>
          <cell r="L159" t="str">
            <v xml:space="preserve">TES COP  10%  24/7/24              </v>
          </cell>
          <cell r="M159" t="str">
            <v xml:space="preserve">TFIT16240724   </v>
          </cell>
          <cell r="N159" t="str">
            <v xml:space="preserve">COL17CT02385   </v>
          </cell>
          <cell r="O159" t="str">
            <v>BANCO DE LA REPUBLICA</v>
          </cell>
          <cell r="P159" t="str">
            <v>860005216</v>
          </cell>
          <cell r="Q159" t="str">
            <v xml:space="preserve">NACION  </v>
          </cell>
          <cell r="R159" t="str">
            <v xml:space="preserve">                    </v>
          </cell>
          <cell r="S159">
            <v>39653</v>
          </cell>
          <cell r="T159">
            <v>45497</v>
          </cell>
          <cell r="U159">
            <v>45572800000</v>
          </cell>
          <cell r="V159">
            <v>45572800000</v>
          </cell>
          <cell r="W159" t="str">
            <v>10</v>
          </cell>
          <cell r="Y159" t="str">
            <v xml:space="preserve">COP TF nominal, Base 365, Cupon AV      </v>
          </cell>
          <cell r="Z159" t="str">
            <v>I</v>
          </cell>
          <cell r="AA159" t="str">
            <v>A?o Vencido</v>
          </cell>
          <cell r="AB159" t="str">
            <v>COP</v>
          </cell>
          <cell r="AC159" t="str">
            <v>COP</v>
          </cell>
          <cell r="AD159" t="str">
            <v>DCV</v>
          </cell>
          <cell r="AE159">
            <v>42150</v>
          </cell>
          <cell r="AF159">
            <v>42150</v>
          </cell>
          <cell r="AG159">
            <v>58668599808</v>
          </cell>
          <cell r="AH159">
            <v>1</v>
          </cell>
          <cell r="AI159">
            <v>58668599808</v>
          </cell>
          <cell r="AJ159">
            <v>128.73600000000002</v>
          </cell>
          <cell r="AK159">
            <v>6.9199289999999998</v>
          </cell>
          <cell r="AL159">
            <v>6.9304000000000006</v>
          </cell>
          <cell r="AM159">
            <v>53385345104</v>
          </cell>
          <cell r="AN159">
            <v>53385345104</v>
          </cell>
          <cell r="AO159">
            <v>8.1554000000000002</v>
          </cell>
          <cell r="AP159">
            <v>57127961676.496803</v>
          </cell>
          <cell r="AQ159">
            <v>53042637648</v>
          </cell>
          <cell r="AR159">
            <v>53042637648</v>
          </cell>
          <cell r="AS159">
            <v>8.2788000000000004</v>
          </cell>
          <cell r="AT159">
            <v>57138435058.526001</v>
          </cell>
          <cell r="AU159">
            <v>6.9199286081000002</v>
          </cell>
          <cell r="AV159">
            <v>6.9199286081000002</v>
          </cell>
          <cell r="AW159">
            <v>10473382.029197693</v>
          </cell>
          <cell r="AX159">
            <v>116.39100000000001</v>
          </cell>
          <cell r="AY159">
            <v>0</v>
          </cell>
          <cell r="AZ159">
            <v>-4095797410.526</v>
          </cell>
          <cell r="BA159" t="str">
            <v>Precio</v>
          </cell>
          <cell r="BB159" t="str">
            <v>COP CEC</v>
          </cell>
          <cell r="BC159">
            <v>-5.5900000000000005E-2</v>
          </cell>
          <cell r="BD159">
            <v>100</v>
          </cell>
          <cell r="BE159">
            <v>0</v>
          </cell>
          <cell r="BF159">
            <v>0</v>
          </cell>
          <cell r="BG159">
            <v>0</v>
          </cell>
          <cell r="BH159">
            <v>3054</v>
          </cell>
          <cell r="BI159">
            <v>5.8355000000000006</v>
          </cell>
          <cell r="BJ159">
            <v>5.3893000000000004</v>
          </cell>
          <cell r="BK159" t="str">
            <v xml:space="preserve">CASALINA  </v>
          </cell>
          <cell r="BL159" t="str">
            <v>CARLOS SALINA</v>
          </cell>
          <cell r="BM159">
            <v>42443</v>
          </cell>
          <cell r="BO159" t="str">
            <v xml:space="preserve">                              </v>
          </cell>
          <cell r="BP159" t="str">
            <v>2</v>
          </cell>
          <cell r="BQ159" t="str">
            <v xml:space="preserve">          </v>
          </cell>
          <cell r="BR159">
            <v>2</v>
          </cell>
          <cell r="BS159" t="str">
            <v xml:space="preserve">LIN NL/365 RD6 </v>
          </cell>
          <cell r="BT159">
            <v>1</v>
          </cell>
          <cell r="BU159" t="str">
            <v xml:space="preserve">MTM </v>
          </cell>
          <cell r="BV159" t="str">
            <v>1304010001</v>
          </cell>
          <cell r="BW159" t="str">
            <v xml:space="preserve"> </v>
          </cell>
          <cell r="BX159">
            <v>2909185260.8000002</v>
          </cell>
          <cell r="BY159">
            <v>48877060633.579102</v>
          </cell>
          <cell r="BZ159">
            <v>-342707456</v>
          </cell>
          <cell r="CA159" t="str">
            <v xml:space="preserve">LIN NL/365 RD6 </v>
          </cell>
          <cell r="CB159" t="str">
            <v xml:space="preserve">TES COP                                                     </v>
          </cell>
          <cell r="CC159" t="str">
            <v>CO</v>
          </cell>
          <cell r="CD159" t="str">
            <v>Gravados ML</v>
          </cell>
          <cell r="CE159">
            <v>45572800000</v>
          </cell>
          <cell r="CF159">
            <v>53385345104</v>
          </cell>
          <cell r="CG159">
            <v>53385345104</v>
          </cell>
          <cell r="CH159">
            <v>53042637648</v>
          </cell>
          <cell r="CI159">
            <v>53042637648</v>
          </cell>
          <cell r="CJ159">
            <v>57127961676.496803</v>
          </cell>
          <cell r="CK159">
            <v>57138435058.525993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 t="str">
            <v>7130401001</v>
          </cell>
          <cell r="CV159">
            <v>-1068682160</v>
          </cell>
          <cell r="CW159">
            <v>-342707456</v>
          </cell>
          <cell r="CX159">
            <v>-1068682160</v>
          </cell>
          <cell r="CY159">
            <v>-725974704</v>
          </cell>
          <cell r="CZ159">
            <v>-342707456</v>
          </cell>
          <cell r="DA159">
            <v>1</v>
          </cell>
          <cell r="DB159">
            <v>1</v>
          </cell>
          <cell r="DC159">
            <v>1</v>
          </cell>
          <cell r="DD159">
            <v>4438482</v>
          </cell>
          <cell r="DE159">
            <v>6.9199289999999998</v>
          </cell>
          <cell r="DF159">
            <v>8.2788000000000004</v>
          </cell>
          <cell r="DH159" t="str">
            <v xml:space="preserve">AV </v>
          </cell>
          <cell r="DI159">
            <v>116.39100000000001</v>
          </cell>
          <cell r="DJ159" t="e">
            <v>#N/A</v>
          </cell>
          <cell r="DK159">
            <v>53042637648</v>
          </cell>
          <cell r="DL159" t="str">
            <v>TASA FIJA</v>
          </cell>
        </row>
        <row r="160">
          <cell r="A160">
            <v>4438483</v>
          </cell>
          <cell r="B160" t="str">
            <v xml:space="preserve">NEGOCIABLES    </v>
          </cell>
          <cell r="C160" t="str">
            <v>B</v>
          </cell>
          <cell r="D160" t="str">
            <v xml:space="preserve">FI SPOT              </v>
          </cell>
          <cell r="E160" t="str">
            <v>RTFIDBEN11</v>
          </cell>
          <cell r="F160" t="str">
            <v>BDI_RF-NEG_FBRT</v>
          </cell>
          <cell r="G160">
            <v>0</v>
          </cell>
          <cell r="H160">
            <v>4694599</v>
          </cell>
          <cell r="I160">
            <v>5227618</v>
          </cell>
          <cell r="J160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160" t="str">
            <v xml:space="preserve">899999090                             </v>
          </cell>
          <cell r="L160" t="str">
            <v xml:space="preserve">TES COP 7.5%  26/8/26              </v>
          </cell>
          <cell r="M160" t="str">
            <v xml:space="preserve">TFIT15260826   </v>
          </cell>
          <cell r="N160" t="str">
            <v xml:space="preserve">COL17CT02625   </v>
          </cell>
          <cell r="O160" t="str">
            <v>BANCO DE LA REPUBLICA</v>
          </cell>
          <cell r="P160" t="str">
            <v>860005216</v>
          </cell>
          <cell r="Q160" t="str">
            <v xml:space="preserve">NACION  </v>
          </cell>
          <cell r="R160" t="str">
            <v xml:space="preserve">                    </v>
          </cell>
          <cell r="S160">
            <v>40781</v>
          </cell>
          <cell r="T160">
            <v>46260</v>
          </cell>
          <cell r="U160">
            <v>56000000000</v>
          </cell>
          <cell r="V160">
            <v>56000000000</v>
          </cell>
          <cell r="W160" t="str">
            <v>7.5</v>
          </cell>
          <cell r="Y160" t="str">
            <v xml:space="preserve">COP TF nominal, Base 365, Cupon AV      </v>
          </cell>
          <cell r="Z160" t="str">
            <v>I</v>
          </cell>
          <cell r="AA160" t="str">
            <v>A?o Vencido</v>
          </cell>
          <cell r="AB160" t="str">
            <v>COP</v>
          </cell>
          <cell r="AC160" t="str">
            <v>COP</v>
          </cell>
          <cell r="AD160" t="str">
            <v>DCV</v>
          </cell>
          <cell r="AE160">
            <v>42150</v>
          </cell>
          <cell r="AF160">
            <v>42150</v>
          </cell>
          <cell r="AG160">
            <v>60146240000</v>
          </cell>
          <cell r="AH160">
            <v>1</v>
          </cell>
          <cell r="AI160">
            <v>60146240000</v>
          </cell>
          <cell r="AJ160">
            <v>107.40400000000001</v>
          </cell>
          <cell r="AK160">
            <v>7.2546330000000001</v>
          </cell>
          <cell r="AL160">
            <v>7.2691000000000008</v>
          </cell>
          <cell r="AM160">
            <v>54828480000</v>
          </cell>
          <cell r="AN160">
            <v>54828480000</v>
          </cell>
          <cell r="AO160">
            <v>8.4002999999999997</v>
          </cell>
          <cell r="AP160">
            <v>59236656567.704002</v>
          </cell>
          <cell r="AQ160">
            <v>54320000000</v>
          </cell>
          <cell r="AR160">
            <v>54320000000</v>
          </cell>
          <cell r="AS160">
            <v>8.5441000000000003</v>
          </cell>
          <cell r="AT160">
            <v>59248023885.623901</v>
          </cell>
          <cell r="AU160">
            <v>7.2546330907999996</v>
          </cell>
          <cell r="AV160">
            <v>7.2546330907999996</v>
          </cell>
          <cell r="AW160">
            <v>11367317.919898987</v>
          </cell>
          <cell r="AX160">
            <v>97</v>
          </cell>
          <cell r="AY160">
            <v>0</v>
          </cell>
          <cell r="AZ160">
            <v>-4928023885.6239004</v>
          </cell>
          <cell r="BA160" t="str">
            <v>Precio</v>
          </cell>
          <cell r="BB160" t="str">
            <v>COP CEC</v>
          </cell>
          <cell r="BC160">
            <v>-3.3100000000000004E-2</v>
          </cell>
          <cell r="BD160">
            <v>100</v>
          </cell>
          <cell r="BE160">
            <v>0</v>
          </cell>
          <cell r="BF160">
            <v>0</v>
          </cell>
          <cell r="BG160">
            <v>0</v>
          </cell>
          <cell r="BH160">
            <v>3817</v>
          </cell>
          <cell r="BI160">
            <v>7.1851000000000003</v>
          </cell>
          <cell r="BJ160">
            <v>6.6195000000000004</v>
          </cell>
          <cell r="BK160" t="str">
            <v xml:space="preserve">CASALINA  </v>
          </cell>
          <cell r="BL160" t="str">
            <v>CARLOS SALINA</v>
          </cell>
          <cell r="BM160">
            <v>42443</v>
          </cell>
          <cell r="BO160" t="str">
            <v xml:space="preserve">                              </v>
          </cell>
          <cell r="BP160" t="str">
            <v>2</v>
          </cell>
          <cell r="BQ160" t="str">
            <v xml:space="preserve">          </v>
          </cell>
          <cell r="BR160">
            <v>2</v>
          </cell>
          <cell r="BS160" t="str">
            <v xml:space="preserve">LIN NL/365 RD6 </v>
          </cell>
          <cell r="BT160">
            <v>1</v>
          </cell>
          <cell r="BU160" t="str">
            <v xml:space="preserve">MTM </v>
          </cell>
          <cell r="BV160" t="str">
            <v>1304010001</v>
          </cell>
          <cell r="BW160" t="str">
            <v xml:space="preserve"> </v>
          </cell>
          <cell r="BX160">
            <v>2301376000</v>
          </cell>
          <cell r="BY160">
            <v>59951171580.6651</v>
          </cell>
          <cell r="BZ160">
            <v>-508480000</v>
          </cell>
          <cell r="CA160" t="str">
            <v xml:space="preserve">LIN NL/365 RD6 </v>
          </cell>
          <cell r="CB160" t="str">
            <v xml:space="preserve">TES COP                                                     </v>
          </cell>
          <cell r="CC160" t="str">
            <v>CO</v>
          </cell>
          <cell r="CD160" t="str">
            <v>Gravados ML</v>
          </cell>
          <cell r="CE160">
            <v>56000000000</v>
          </cell>
          <cell r="CF160">
            <v>54828480000</v>
          </cell>
          <cell r="CG160">
            <v>54828480000</v>
          </cell>
          <cell r="CH160">
            <v>54320000000</v>
          </cell>
          <cell r="CI160">
            <v>54320000000</v>
          </cell>
          <cell r="CJ160">
            <v>59236656567.704002</v>
          </cell>
          <cell r="CK160">
            <v>59248023885.623909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 t="str">
            <v>7130401001</v>
          </cell>
          <cell r="CV160">
            <v>-1626240000</v>
          </cell>
          <cell r="CW160">
            <v>-508480000</v>
          </cell>
          <cell r="CX160">
            <v>-1626240000</v>
          </cell>
          <cell r="CY160">
            <v>-1117760000</v>
          </cell>
          <cell r="CZ160">
            <v>-508480000</v>
          </cell>
          <cell r="DA160">
            <v>1</v>
          </cell>
          <cell r="DB160">
            <v>1</v>
          </cell>
          <cell r="DC160">
            <v>1</v>
          </cell>
          <cell r="DD160">
            <v>4438483</v>
          </cell>
          <cell r="DE160">
            <v>7.2546330000000001</v>
          </cell>
          <cell r="DF160">
            <v>8.5441000000000003</v>
          </cell>
          <cell r="DH160" t="str">
            <v xml:space="preserve">AV </v>
          </cell>
          <cell r="DI160">
            <v>97</v>
          </cell>
          <cell r="DJ160" t="e">
            <v>#N/A</v>
          </cell>
          <cell r="DK160">
            <v>54320000000</v>
          </cell>
          <cell r="DL160" t="str">
            <v>TASA FIJA</v>
          </cell>
        </row>
        <row r="161">
          <cell r="A161">
            <v>4438484</v>
          </cell>
          <cell r="B161" t="str">
            <v xml:space="preserve">NEGOCIABLES    </v>
          </cell>
          <cell r="C161" t="str">
            <v>B</v>
          </cell>
          <cell r="D161" t="str">
            <v xml:space="preserve">FI SPOT              </v>
          </cell>
          <cell r="E161" t="str">
            <v>RTFIDBEN11</v>
          </cell>
          <cell r="F161" t="str">
            <v>BDI_RF-NEG_FBRT</v>
          </cell>
          <cell r="G161">
            <v>0</v>
          </cell>
          <cell r="H161">
            <v>4438484</v>
          </cell>
          <cell r="I161">
            <v>5227619</v>
          </cell>
          <cell r="J161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161" t="str">
            <v xml:space="preserve">899999090                             </v>
          </cell>
          <cell r="L161" t="str">
            <v xml:space="preserve">TES COP 7% 4/5/22                  </v>
          </cell>
          <cell r="M161" t="str">
            <v xml:space="preserve">TFIT10040522   </v>
          </cell>
          <cell r="N161" t="str">
            <v xml:space="preserve">COL17CT02864   </v>
          </cell>
          <cell r="O161" t="str">
            <v>BANCO DE LA REPUBLICA</v>
          </cell>
          <cell r="P161" t="str">
            <v>860005216</v>
          </cell>
          <cell r="Q161" t="str">
            <v xml:space="preserve">NACION  </v>
          </cell>
          <cell r="R161" t="str">
            <v xml:space="preserve">                    </v>
          </cell>
          <cell r="S161">
            <v>41033</v>
          </cell>
          <cell r="T161">
            <v>44685</v>
          </cell>
          <cell r="U161">
            <v>18760000000</v>
          </cell>
          <cell r="V161">
            <v>18760000000</v>
          </cell>
          <cell r="W161" t="str">
            <v>7</v>
          </cell>
          <cell r="Y161" t="str">
            <v xml:space="preserve">COP TF nominal, Base 365, Cupon AV      </v>
          </cell>
          <cell r="Z161" t="str">
            <v>I</v>
          </cell>
          <cell r="AA161" t="str">
            <v>A?o Vencido</v>
          </cell>
          <cell r="AB161" t="str">
            <v>COP</v>
          </cell>
          <cell r="AC161" t="str">
            <v>COP</v>
          </cell>
          <cell r="AD161" t="str">
            <v>DCV</v>
          </cell>
          <cell r="AE161">
            <v>42150</v>
          </cell>
          <cell r="AF161">
            <v>42150</v>
          </cell>
          <cell r="AG161">
            <v>19267082800</v>
          </cell>
          <cell r="AH161">
            <v>1</v>
          </cell>
          <cell r="AI161">
            <v>19267082800</v>
          </cell>
          <cell r="AJ161">
            <v>102.703</v>
          </cell>
          <cell r="AK161">
            <v>6.5777700000000001</v>
          </cell>
          <cell r="AL161">
            <v>6.5743</v>
          </cell>
          <cell r="AM161">
            <v>18994124800</v>
          </cell>
          <cell r="AN161">
            <v>18994124800</v>
          </cell>
          <cell r="AO161">
            <v>8.0028000000000006</v>
          </cell>
          <cell r="AP161">
            <v>20270920365.426102</v>
          </cell>
          <cell r="AQ161">
            <v>18910642800</v>
          </cell>
          <cell r="AR161">
            <v>18910642800</v>
          </cell>
          <cell r="AS161">
            <v>8.1052999999999997</v>
          </cell>
          <cell r="AT161">
            <v>20274458631.020199</v>
          </cell>
          <cell r="AU161">
            <v>6.5777698687999999</v>
          </cell>
          <cell r="AV161">
            <v>6.5777698687999999</v>
          </cell>
          <cell r="AW161">
            <v>3538265.5940971375</v>
          </cell>
          <cell r="AX161">
            <v>100.80300000000001</v>
          </cell>
          <cell r="AY161">
            <v>0</v>
          </cell>
          <cell r="AZ161">
            <v>-1363815831.0202</v>
          </cell>
          <cell r="BA161" t="str">
            <v>Precio</v>
          </cell>
          <cell r="BB161" t="str">
            <v>COP CEC</v>
          </cell>
          <cell r="BC161">
            <v>3.4500000000000003E-2</v>
          </cell>
          <cell r="BD161">
            <v>100</v>
          </cell>
          <cell r="BE161">
            <v>0</v>
          </cell>
          <cell r="BF161">
            <v>0</v>
          </cell>
          <cell r="BG161">
            <v>0</v>
          </cell>
          <cell r="BH161">
            <v>2242</v>
          </cell>
          <cell r="BI161">
            <v>4.8646000000000003</v>
          </cell>
          <cell r="BJ161">
            <v>4.4998000000000005</v>
          </cell>
          <cell r="BK161" t="str">
            <v xml:space="preserve">CASALINA  </v>
          </cell>
          <cell r="BL161" t="str">
            <v>CARLOS SALINA</v>
          </cell>
          <cell r="BM161">
            <v>42443</v>
          </cell>
          <cell r="BO161" t="str">
            <v xml:space="preserve">                              </v>
          </cell>
          <cell r="BP161" t="str">
            <v>2</v>
          </cell>
          <cell r="BQ161" t="str">
            <v xml:space="preserve">          </v>
          </cell>
          <cell r="BR161">
            <v>1</v>
          </cell>
          <cell r="BS161" t="str">
            <v xml:space="preserve">LIN NL/365 RD6 </v>
          </cell>
          <cell r="BT161">
            <v>1</v>
          </cell>
          <cell r="BU161" t="str">
            <v xml:space="preserve">MTM </v>
          </cell>
          <cell r="BV161" t="str">
            <v>1304010001</v>
          </cell>
          <cell r="BW161" t="str">
            <v xml:space="preserve"> </v>
          </cell>
          <cell r="BX161">
            <v>1129708440</v>
          </cell>
          <cell r="BY161">
            <v>19900436314.867401</v>
          </cell>
          <cell r="BZ161">
            <v>-83482000</v>
          </cell>
          <cell r="CA161" t="str">
            <v xml:space="preserve">LIN NL/365 RD6 </v>
          </cell>
          <cell r="CB161" t="str">
            <v xml:space="preserve">TES COP                                                     </v>
          </cell>
          <cell r="CC161" t="str">
            <v>CO</v>
          </cell>
          <cell r="CD161" t="str">
            <v>Gravados ML</v>
          </cell>
          <cell r="CE161">
            <v>18760000000</v>
          </cell>
          <cell r="CF161">
            <v>18994124800</v>
          </cell>
          <cell r="CG161">
            <v>18994124800</v>
          </cell>
          <cell r="CH161">
            <v>18910642800</v>
          </cell>
          <cell r="CI161">
            <v>18910642800</v>
          </cell>
          <cell r="CJ161">
            <v>20270920365.426102</v>
          </cell>
          <cell r="CK161">
            <v>20274458631.020199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 t="str">
            <v>7130401001</v>
          </cell>
          <cell r="CV161">
            <v>-356440000</v>
          </cell>
          <cell r="CW161">
            <v>-83482000</v>
          </cell>
          <cell r="CX161">
            <v>-356440000</v>
          </cell>
          <cell r="CY161">
            <v>-272958000</v>
          </cell>
          <cell r="CZ161">
            <v>-83482000</v>
          </cell>
          <cell r="DA161">
            <v>1</v>
          </cell>
          <cell r="DB161">
            <v>1</v>
          </cell>
          <cell r="DC161">
            <v>1</v>
          </cell>
          <cell r="DD161">
            <v>4438484</v>
          </cell>
          <cell r="DE161">
            <v>6.5777700000000001</v>
          </cell>
          <cell r="DF161">
            <v>8.1052999999999997</v>
          </cell>
          <cell r="DH161" t="str">
            <v xml:space="preserve">AV </v>
          </cell>
          <cell r="DI161">
            <v>100.803</v>
          </cell>
          <cell r="DJ161">
            <v>0.36261211973945817</v>
          </cell>
          <cell r="DK161">
            <v>18910642800</v>
          </cell>
          <cell r="DL161" t="str">
            <v>TASA FIJA</v>
          </cell>
        </row>
        <row r="162">
          <cell r="A162">
            <v>4438491</v>
          </cell>
          <cell r="B162" t="str">
            <v xml:space="preserve">NEGOCIABLES    </v>
          </cell>
          <cell r="C162" t="str">
            <v>B</v>
          </cell>
          <cell r="D162" t="str">
            <v xml:space="preserve">FI SPOT              </v>
          </cell>
          <cell r="E162" t="str">
            <v>RTFIDBEN11</v>
          </cell>
          <cell r="F162" t="str">
            <v>BDI_RF-NEG_FBRT</v>
          </cell>
          <cell r="G162">
            <v>0</v>
          </cell>
          <cell r="H162">
            <v>4438491</v>
          </cell>
          <cell r="I162">
            <v>5227626</v>
          </cell>
          <cell r="J162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162" t="str">
            <v xml:space="preserve">899999090                             </v>
          </cell>
          <cell r="L162" t="str">
            <v xml:space="preserve">TES COP 6% 28/04/28                </v>
          </cell>
          <cell r="M162" t="str">
            <v xml:space="preserve">TFIT16280428   </v>
          </cell>
          <cell r="N162" t="str">
            <v xml:space="preserve">COL17CT02914   </v>
          </cell>
          <cell r="O162" t="str">
            <v>BANCO DE LA REPUBLICA</v>
          </cell>
          <cell r="P162" t="str">
            <v>860005216</v>
          </cell>
          <cell r="Q162" t="str">
            <v xml:space="preserve">NACION  </v>
          </cell>
          <cell r="R162" t="str">
            <v xml:space="preserve">                    </v>
          </cell>
          <cell r="S162">
            <v>41027</v>
          </cell>
          <cell r="T162">
            <v>46871</v>
          </cell>
          <cell r="U162">
            <v>17920000000</v>
          </cell>
          <cell r="V162">
            <v>420000000</v>
          </cell>
          <cell r="W162" t="str">
            <v>6</v>
          </cell>
          <cell r="Y162" t="str">
            <v xml:space="preserve">COP TF nominal, Base 365, Cupon AV      </v>
          </cell>
          <cell r="Z162" t="str">
            <v>I</v>
          </cell>
          <cell r="AA162" t="str">
            <v>A?o Vencido</v>
          </cell>
          <cell r="AB162" t="str">
            <v>COP</v>
          </cell>
          <cell r="AC162" t="str">
            <v>COP</v>
          </cell>
          <cell r="AD162" t="str">
            <v>DCV</v>
          </cell>
          <cell r="AE162">
            <v>42150</v>
          </cell>
          <cell r="AF162">
            <v>42150</v>
          </cell>
          <cell r="AG162">
            <v>15786624000</v>
          </cell>
          <cell r="AH162">
            <v>1</v>
          </cell>
          <cell r="AI162">
            <v>15786624000</v>
          </cell>
          <cell r="AJ162">
            <v>88.094999999999999</v>
          </cell>
          <cell r="AK162">
            <v>7.5276249999999996</v>
          </cell>
          <cell r="AL162">
            <v>7.5254000000000003</v>
          </cell>
          <cell r="AM162">
            <v>361414200</v>
          </cell>
          <cell r="AN162">
            <v>361414200</v>
          </cell>
          <cell r="AO162">
            <v>8.6079000000000008</v>
          </cell>
          <cell r="AP162">
            <v>392039870.92031997</v>
          </cell>
          <cell r="AQ162">
            <v>357953400</v>
          </cell>
          <cell r="AR162">
            <v>357953400</v>
          </cell>
          <cell r="AS162">
            <v>8.7413000000000007</v>
          </cell>
          <cell r="AT162">
            <v>392117832.96126002</v>
          </cell>
          <cell r="AU162">
            <v>7.5276252321000001</v>
          </cell>
          <cell r="AV162">
            <v>7.5276252321000001</v>
          </cell>
          <cell r="AW162">
            <v>77962.04094004631</v>
          </cell>
          <cell r="AX162">
            <v>85.227000000000004</v>
          </cell>
          <cell r="AY162">
            <v>0</v>
          </cell>
          <cell r="AZ162">
            <v>-34164432.961259998</v>
          </cell>
          <cell r="BA162" t="str">
            <v>Precio</v>
          </cell>
          <cell r="BB162" t="str">
            <v>COP CEC</v>
          </cell>
          <cell r="BC162">
            <v>8.6E-3</v>
          </cell>
          <cell r="BD162">
            <v>100</v>
          </cell>
          <cell r="BE162">
            <v>0</v>
          </cell>
          <cell r="BF162">
            <v>0</v>
          </cell>
          <cell r="BG162">
            <v>0</v>
          </cell>
          <cell r="BH162">
            <v>4428</v>
          </cell>
          <cell r="BI162">
            <v>8.0104000000000006</v>
          </cell>
          <cell r="BJ162">
            <v>7.3665000000000003</v>
          </cell>
          <cell r="BK162" t="str">
            <v xml:space="preserve">CASALINA  </v>
          </cell>
          <cell r="BL162" t="str">
            <v>CARLOS SALINA</v>
          </cell>
          <cell r="BM162">
            <v>42443</v>
          </cell>
          <cell r="BO162" t="str">
            <v xml:space="preserve">                              </v>
          </cell>
          <cell r="BP162" t="str">
            <v>2</v>
          </cell>
          <cell r="BQ162" t="str">
            <v xml:space="preserve">          </v>
          </cell>
          <cell r="BR162">
            <v>4</v>
          </cell>
          <cell r="BS162" t="str">
            <v xml:space="preserve">LIN NL/365 RD6 </v>
          </cell>
          <cell r="BT162">
            <v>1</v>
          </cell>
          <cell r="BU162" t="str">
            <v xml:space="preserve">MTM </v>
          </cell>
          <cell r="BV162" t="str">
            <v>1304010001</v>
          </cell>
          <cell r="BW162" t="str">
            <v xml:space="preserve"> </v>
          </cell>
          <cell r="BX162">
            <v>22093260</v>
          </cell>
          <cell r="BY162">
            <v>16491043665.4335</v>
          </cell>
          <cell r="BZ162">
            <v>-3460800</v>
          </cell>
          <cell r="CA162" t="str">
            <v xml:space="preserve">LIN NL/365 RD6 </v>
          </cell>
          <cell r="CB162" t="str">
            <v xml:space="preserve">TES COP                                                     </v>
          </cell>
          <cell r="CC162" t="str">
            <v>CO</v>
          </cell>
          <cell r="CD162" t="str">
            <v>Gravados ML</v>
          </cell>
          <cell r="CE162">
            <v>420000000</v>
          </cell>
          <cell r="CF162">
            <v>361414200</v>
          </cell>
          <cell r="CG162">
            <v>361414200</v>
          </cell>
          <cell r="CH162">
            <v>357953400</v>
          </cell>
          <cell r="CI162">
            <v>357953400</v>
          </cell>
          <cell r="CJ162">
            <v>392039870.92031997</v>
          </cell>
          <cell r="CK162">
            <v>392117832.96126002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 t="str">
            <v>7130401001</v>
          </cell>
          <cell r="CV162">
            <v>-15428670600</v>
          </cell>
          <cell r="CW162">
            <v>-3460800</v>
          </cell>
          <cell r="CX162">
            <v>-15428670600</v>
          </cell>
          <cell r="CY162">
            <v>-15425209800</v>
          </cell>
          <cell r="CZ162">
            <v>-3460800</v>
          </cell>
          <cell r="DA162">
            <v>1</v>
          </cell>
          <cell r="DB162">
            <v>1</v>
          </cell>
          <cell r="DC162">
            <v>1</v>
          </cell>
          <cell r="DD162">
            <v>4438491</v>
          </cell>
          <cell r="DE162">
            <v>7.5276249999999996</v>
          </cell>
          <cell r="DF162">
            <v>8.7413000000000007</v>
          </cell>
          <cell r="DH162" t="str">
            <v xml:space="preserve">AV </v>
          </cell>
          <cell r="DI162">
            <v>85.227000000000004</v>
          </cell>
          <cell r="DJ162">
            <v>0.92877054541355675</v>
          </cell>
          <cell r="DK162">
            <v>357953400</v>
          </cell>
          <cell r="DL162" t="str">
            <v>TASA FIJA</v>
          </cell>
        </row>
        <row r="163">
          <cell r="A163">
            <v>4438492</v>
          </cell>
          <cell r="B163" t="str">
            <v xml:space="preserve">NEGOCIABLES    </v>
          </cell>
          <cell r="C163" t="str">
            <v>B</v>
          </cell>
          <cell r="D163" t="str">
            <v xml:space="preserve">FI SPOT              </v>
          </cell>
          <cell r="E163" t="str">
            <v>RTFIDBEN11</v>
          </cell>
          <cell r="F163" t="str">
            <v>BDI_RF-NEG_FBRT</v>
          </cell>
          <cell r="G163">
            <v>0</v>
          </cell>
          <cell r="H163">
            <v>4438492</v>
          </cell>
          <cell r="I163">
            <v>5227627</v>
          </cell>
          <cell r="J163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163" t="str">
            <v xml:space="preserve">899999090                             </v>
          </cell>
          <cell r="L163" t="str">
            <v xml:space="preserve">TES COP 7% 11/9/19                 </v>
          </cell>
          <cell r="M163" t="str">
            <v xml:space="preserve">TFIT06110919   </v>
          </cell>
          <cell r="N163" t="str">
            <v xml:space="preserve">COL17CT03011   </v>
          </cell>
          <cell r="O163" t="str">
            <v>BANCO DE LA REPUBLICA</v>
          </cell>
          <cell r="P163" t="str">
            <v>860005216</v>
          </cell>
          <cell r="Q163" t="str">
            <v xml:space="preserve">NACION  </v>
          </cell>
          <cell r="R163" t="str">
            <v xml:space="preserve">                    </v>
          </cell>
          <cell r="S163">
            <v>41528</v>
          </cell>
          <cell r="T163">
            <v>43719</v>
          </cell>
          <cell r="U163">
            <v>6720000000</v>
          </cell>
          <cell r="V163">
            <v>220000000</v>
          </cell>
          <cell r="W163" t="str">
            <v>7</v>
          </cell>
          <cell r="Y163" t="str">
            <v xml:space="preserve">COP TF nominal, Base 365, Cupon AV      </v>
          </cell>
          <cell r="Z163" t="str">
            <v>I</v>
          </cell>
          <cell r="AA163" t="str">
            <v>A?o Vencido</v>
          </cell>
          <cell r="AB163" t="str">
            <v>COP</v>
          </cell>
          <cell r="AC163" t="str">
            <v>COP</v>
          </cell>
          <cell r="AD163" t="str">
            <v>DCV</v>
          </cell>
          <cell r="AE163">
            <v>42150</v>
          </cell>
          <cell r="AF163">
            <v>42150</v>
          </cell>
          <cell r="AG163">
            <v>7389513600</v>
          </cell>
          <cell r="AH163">
            <v>1</v>
          </cell>
          <cell r="AI163">
            <v>7389513600</v>
          </cell>
          <cell r="AJ163">
            <v>109.96300000000001</v>
          </cell>
          <cell r="AK163">
            <v>5.6371599999999997</v>
          </cell>
          <cell r="AL163">
            <v>5.6401000000000003</v>
          </cell>
          <cell r="AM163">
            <v>224835600</v>
          </cell>
          <cell r="AN163">
            <v>224835600</v>
          </cell>
          <cell r="AO163">
            <v>7.4183000000000003</v>
          </cell>
          <cell r="AP163">
            <v>236901041.5959</v>
          </cell>
          <cell r="AQ163">
            <v>224195400</v>
          </cell>
          <cell r="AR163">
            <v>224195400</v>
          </cell>
          <cell r="AS163">
            <v>7.5234000000000005</v>
          </cell>
          <cell r="AT163">
            <v>236936637.85374001</v>
          </cell>
          <cell r="AU163">
            <v>5.6371604015000001</v>
          </cell>
          <cell r="AV163">
            <v>5.6371604015000001</v>
          </cell>
          <cell r="AW163">
            <v>35596.257840007544</v>
          </cell>
          <cell r="AX163">
            <v>101.90700000000001</v>
          </cell>
          <cell r="AY163">
            <v>0</v>
          </cell>
          <cell r="AZ163">
            <v>-12741237.853739999</v>
          </cell>
          <cell r="BA163" t="str">
            <v>Precio</v>
          </cell>
          <cell r="BB163" t="str">
            <v>COP CEC</v>
          </cell>
          <cell r="BC163">
            <v>4.19E-2</v>
          </cell>
          <cell r="BD163">
            <v>100</v>
          </cell>
          <cell r="BE163">
            <v>0</v>
          </cell>
          <cell r="BF163">
            <v>0</v>
          </cell>
          <cell r="BG163">
            <v>0</v>
          </cell>
          <cell r="BH163">
            <v>1276</v>
          </cell>
          <cell r="BI163">
            <v>3.1165000000000003</v>
          </cell>
          <cell r="BJ163">
            <v>2.8985000000000003</v>
          </cell>
          <cell r="BK163" t="str">
            <v xml:space="preserve">CASALINA  </v>
          </cell>
          <cell r="BL163" t="str">
            <v>CARLOS SALINA</v>
          </cell>
          <cell r="BM163">
            <v>42443</v>
          </cell>
          <cell r="BO163" t="str">
            <v xml:space="preserve">                              </v>
          </cell>
          <cell r="BP163" t="str">
            <v>2</v>
          </cell>
          <cell r="BQ163" t="str">
            <v xml:space="preserve">          </v>
          </cell>
          <cell r="BR163">
            <v>2</v>
          </cell>
          <cell r="BS163" t="str">
            <v xml:space="preserve">LIN NL/365 RD6 </v>
          </cell>
          <cell r="BT163">
            <v>1</v>
          </cell>
          <cell r="BU163" t="str">
            <v xml:space="preserve">MTM </v>
          </cell>
          <cell r="BV163" t="str">
            <v>1304010001</v>
          </cell>
          <cell r="BW163" t="str">
            <v xml:space="preserve"> </v>
          </cell>
          <cell r="BX163">
            <v>7763360</v>
          </cell>
          <cell r="BY163">
            <v>7670186260.5296402</v>
          </cell>
          <cell r="BZ163">
            <v>-640200</v>
          </cell>
          <cell r="CA163" t="str">
            <v xml:space="preserve">LIN NL/365 RD6 </v>
          </cell>
          <cell r="CB163" t="str">
            <v xml:space="preserve">TES COP                                                     </v>
          </cell>
          <cell r="CC163" t="str">
            <v>CO</v>
          </cell>
          <cell r="CD163" t="str">
            <v>Gravados ML</v>
          </cell>
          <cell r="CE163">
            <v>220000000</v>
          </cell>
          <cell r="CF163">
            <v>224835600</v>
          </cell>
          <cell r="CG163">
            <v>224835600</v>
          </cell>
          <cell r="CH163">
            <v>224195400</v>
          </cell>
          <cell r="CI163">
            <v>224195400</v>
          </cell>
          <cell r="CJ163">
            <v>236901041.5959</v>
          </cell>
          <cell r="CK163">
            <v>236936637.85374001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 t="str">
            <v>7130401001</v>
          </cell>
          <cell r="CV163">
            <v>-7149918200</v>
          </cell>
          <cell r="CW163">
            <v>-640200</v>
          </cell>
          <cell r="CX163">
            <v>-7149918200</v>
          </cell>
          <cell r="CY163">
            <v>-7149278000</v>
          </cell>
          <cell r="CZ163">
            <v>-640200</v>
          </cell>
          <cell r="DA163">
            <v>1</v>
          </cell>
          <cell r="DB163">
            <v>1</v>
          </cell>
          <cell r="DC163">
            <v>1</v>
          </cell>
          <cell r="DD163">
            <v>4438492</v>
          </cell>
          <cell r="DE163">
            <v>5.6371599999999997</v>
          </cell>
          <cell r="DF163">
            <v>7.5234000000000005</v>
          </cell>
          <cell r="DH163" t="str">
            <v xml:space="preserve">AV </v>
          </cell>
          <cell r="DI163">
            <v>101.907</v>
          </cell>
          <cell r="DJ163">
            <v>0.17296772439352254</v>
          </cell>
          <cell r="DK163">
            <v>224195400</v>
          </cell>
          <cell r="DL163" t="str">
            <v>TASA FIJA</v>
          </cell>
        </row>
        <row r="164">
          <cell r="A164">
            <v>4441437</v>
          </cell>
          <cell r="B164" t="str">
            <v xml:space="preserve">NEGOCIABLES    </v>
          </cell>
          <cell r="C164" t="str">
            <v>B</v>
          </cell>
          <cell r="D164" t="str">
            <v xml:space="preserve">FI SPOT              </v>
          </cell>
          <cell r="E164" t="str">
            <v>RTFIDBEN11</v>
          </cell>
          <cell r="F164" t="str">
            <v>BDR_RF-NEG_FBRT</v>
          </cell>
          <cell r="G164">
            <v>0</v>
          </cell>
          <cell r="H164">
            <v>5251949</v>
          </cell>
          <cell r="I164">
            <v>5230574</v>
          </cell>
          <cell r="J164" t="str">
            <v xml:space="preserve">BANCO DE OCCIDENTE S A                                                                                                                                                                                                                                         </v>
          </cell>
          <cell r="K164" t="str">
            <v xml:space="preserve">890300279                             </v>
          </cell>
          <cell r="L164" t="str">
            <v xml:space="preserve">BON OCCIDENTE IBR+1.3% 29/05/16    </v>
          </cell>
          <cell r="M164" t="str">
            <v xml:space="preserve">BBOC05138D3    </v>
          </cell>
          <cell r="N164" t="str">
            <v xml:space="preserve">COB23CB00626   </v>
          </cell>
          <cell r="O164" t="str">
            <v>FIDUCIARIA LA PREVISORA S A</v>
          </cell>
          <cell r="P164" t="str">
            <v>860525148</v>
          </cell>
          <cell r="Q164" t="str">
            <v xml:space="preserve">AAA     </v>
          </cell>
          <cell r="R164" t="str">
            <v xml:space="preserve">BRC                 </v>
          </cell>
          <cell r="S164">
            <v>41423</v>
          </cell>
          <cell r="T164">
            <v>42521</v>
          </cell>
          <cell r="U164">
            <v>1500000000</v>
          </cell>
          <cell r="V164">
            <v>1500000000</v>
          </cell>
          <cell r="W164" t="str">
            <v>IBR 1M</v>
          </cell>
          <cell r="X164">
            <v>1.3</v>
          </cell>
          <cell r="Y164" t="str">
            <v xml:space="preserve">COP IBR Inicio, Base 360, Cupon MV      </v>
          </cell>
          <cell r="Z164" t="str">
            <v>I</v>
          </cell>
          <cell r="AA164" t="str">
            <v>Mes Vencido</v>
          </cell>
          <cell r="AB164" t="str">
            <v>COP</v>
          </cell>
          <cell r="AC164" t="str">
            <v>COP</v>
          </cell>
          <cell r="AD164" t="str">
            <v>DECEVAL</v>
          </cell>
          <cell r="AE164">
            <v>42151</v>
          </cell>
          <cell r="AF164">
            <v>42151</v>
          </cell>
          <cell r="AG164">
            <v>1513984500</v>
          </cell>
          <cell r="AH164">
            <v>1</v>
          </cell>
          <cell r="AI164">
            <v>1513984500</v>
          </cell>
          <cell r="AJ164">
            <v>100.9323</v>
          </cell>
          <cell r="AK164">
            <v>5.2787009999999999</v>
          </cell>
          <cell r="AL164">
            <v>0.8852000000000001</v>
          </cell>
          <cell r="AM164">
            <v>1504170000.0711901</v>
          </cell>
          <cell r="AN164">
            <v>1504170000.0711901</v>
          </cell>
          <cell r="AO164">
            <v>1.4956</v>
          </cell>
          <cell r="AP164">
            <v>1506342782.52069</v>
          </cell>
          <cell r="AQ164">
            <v>1504470000.0063701</v>
          </cell>
          <cell r="AR164">
            <v>1504470000.0063701</v>
          </cell>
          <cell r="AS164">
            <v>1.4959</v>
          </cell>
          <cell r="AT164">
            <v>1506621219.69487</v>
          </cell>
          <cell r="AU164">
            <v>6.9843076612000008</v>
          </cell>
          <cell r="AV164">
            <v>6.9899993272000005</v>
          </cell>
          <cell r="AW164">
            <v>278437.17418003082</v>
          </cell>
          <cell r="AX164">
            <v>100.29800000042501</v>
          </cell>
          <cell r="AY164">
            <v>0</v>
          </cell>
          <cell r="AZ164">
            <v>-2151219.6885000002</v>
          </cell>
          <cell r="BA164" t="str">
            <v>Precio</v>
          </cell>
          <cell r="BB164" t="str">
            <v>COP IBE FLAT</v>
          </cell>
          <cell r="BC164">
            <v>1.3295000000000001</v>
          </cell>
          <cell r="BD164">
            <v>100</v>
          </cell>
          <cell r="BE164">
            <v>0</v>
          </cell>
          <cell r="BF164">
            <v>0</v>
          </cell>
          <cell r="BG164">
            <v>0</v>
          </cell>
          <cell r="BH164">
            <v>78</v>
          </cell>
          <cell r="BI164">
            <v>0.21210000000000001</v>
          </cell>
          <cell r="BJ164">
            <v>0.19690000000000002</v>
          </cell>
          <cell r="BK164" t="str">
            <v xml:space="preserve">VANCAICE  </v>
          </cell>
          <cell r="BL164" t="str">
            <v>VANESSA CAICEDO QUICENO</v>
          </cell>
          <cell r="BM164">
            <v>42443</v>
          </cell>
          <cell r="BO164" t="str">
            <v xml:space="preserve">                              </v>
          </cell>
          <cell r="BP164" t="str">
            <v>31</v>
          </cell>
          <cell r="BQ164" t="str">
            <v xml:space="preserve">          </v>
          </cell>
          <cell r="BR164">
            <v>24</v>
          </cell>
          <cell r="BS164" t="str">
            <v xml:space="preserve">YLD 30/360 RD6 </v>
          </cell>
          <cell r="BT164">
            <v>1</v>
          </cell>
          <cell r="BU164" t="str">
            <v xml:space="preserve">MTM </v>
          </cell>
          <cell r="BV164" t="str">
            <v>1304110019</v>
          </cell>
          <cell r="BW164" t="str">
            <v xml:space="preserve"> </v>
          </cell>
          <cell r="BX164">
            <v>4585645.3499999996</v>
          </cell>
          <cell r="BY164">
            <v>1507168683.1305201</v>
          </cell>
          <cell r="BZ164">
            <v>299999.93518500001</v>
          </cell>
          <cell r="CA164" t="str">
            <v xml:space="preserve">YLD 30/360 RD6 </v>
          </cell>
          <cell r="CB164" t="str">
            <v xml:space="preserve">BONOS DEUDA PRIVADA                                         </v>
          </cell>
          <cell r="CC164" t="str">
            <v>CO</v>
          </cell>
          <cell r="CD164" t="str">
            <v>Gravados ML</v>
          </cell>
          <cell r="CE164">
            <v>1500000000</v>
          </cell>
          <cell r="CF164">
            <v>1504170000.0711901</v>
          </cell>
          <cell r="CG164">
            <v>1504170000.0711901</v>
          </cell>
          <cell r="CH164">
            <v>1504470000.0063698</v>
          </cell>
          <cell r="CI164">
            <v>1504470000.0063698</v>
          </cell>
          <cell r="CJ164">
            <v>1506342782.52069</v>
          </cell>
          <cell r="CK164">
            <v>1506621219.69487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 t="str">
            <v>7130411019</v>
          </cell>
          <cell r="CV164">
            <v>66958500.006370001</v>
          </cell>
          <cell r="CW164">
            <v>299999.93517999997</v>
          </cell>
          <cell r="CX164">
            <v>66958500.006370001</v>
          </cell>
          <cell r="CY164">
            <v>66658500.07119</v>
          </cell>
          <cell r="CZ164">
            <v>299999.93518500001</v>
          </cell>
          <cell r="DA164">
            <v>1</v>
          </cell>
          <cell r="DB164">
            <v>1</v>
          </cell>
          <cell r="DC164">
            <v>1</v>
          </cell>
          <cell r="DD164">
            <v>4441437</v>
          </cell>
          <cell r="DE164">
            <v>5.2787009999999999</v>
          </cell>
          <cell r="DF164">
            <v>7.7074000000000007</v>
          </cell>
          <cell r="DH164" t="str">
            <v xml:space="preserve">MV </v>
          </cell>
          <cell r="DI164">
            <v>100.29800000042468</v>
          </cell>
          <cell r="DJ164">
            <v>0</v>
          </cell>
          <cell r="DK164">
            <v>1504470000.01</v>
          </cell>
          <cell r="DL164" t="str">
            <v>IBR</v>
          </cell>
        </row>
        <row r="165">
          <cell r="A165">
            <v>4442517</v>
          </cell>
          <cell r="B165" t="str">
            <v xml:space="preserve">NEGOCIABLES    </v>
          </cell>
          <cell r="C165" t="str">
            <v>B</v>
          </cell>
          <cell r="D165" t="str">
            <v xml:space="preserve">FI SPOT              </v>
          </cell>
          <cell r="E165" t="str">
            <v>RTFIDBEN11</v>
          </cell>
          <cell r="F165" t="str">
            <v>BDI_RF-NEG_FBRT</v>
          </cell>
          <cell r="G165">
            <v>0</v>
          </cell>
          <cell r="H165">
            <v>4599451</v>
          </cell>
          <cell r="I165">
            <v>5231656</v>
          </cell>
          <cell r="J165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165" t="str">
            <v xml:space="preserve">899999090                             </v>
          </cell>
          <cell r="L165" t="str">
            <v xml:space="preserve">TES COP  10%  24/7/24              </v>
          </cell>
          <cell r="M165" t="str">
            <v xml:space="preserve">TFIT16240724   </v>
          </cell>
          <cell r="N165" t="str">
            <v xml:space="preserve">COL17CT02385   </v>
          </cell>
          <cell r="O165" t="str">
            <v>BBVA COLOMBIA S A BANCO BILBAO VIZCAYA ARGENTARIA COLOMBIA</v>
          </cell>
          <cell r="P165" t="str">
            <v>860003020</v>
          </cell>
          <cell r="Q165" t="str">
            <v xml:space="preserve">NACION  </v>
          </cell>
          <cell r="R165" t="str">
            <v xml:space="preserve">                    </v>
          </cell>
          <cell r="S165">
            <v>39653</v>
          </cell>
          <cell r="T165">
            <v>45497</v>
          </cell>
          <cell r="U165">
            <v>3500000000</v>
          </cell>
          <cell r="V165">
            <v>3500000000</v>
          </cell>
          <cell r="W165" t="str">
            <v>10</v>
          </cell>
          <cell r="Y165" t="str">
            <v xml:space="preserve">COP TF nominal, Base 365, Cupon AV      </v>
          </cell>
          <cell r="Z165" t="str">
            <v>I</v>
          </cell>
          <cell r="AA165" t="str">
            <v>A?o Vencido</v>
          </cell>
          <cell r="AB165" t="str">
            <v>COP</v>
          </cell>
          <cell r="AC165" t="str">
            <v>COP</v>
          </cell>
          <cell r="AD165" t="str">
            <v>DCV</v>
          </cell>
          <cell r="AE165">
            <v>42151</v>
          </cell>
          <cell r="AF165">
            <v>42151</v>
          </cell>
          <cell r="AG165">
            <v>4506285000</v>
          </cell>
          <cell r="AH165">
            <v>1</v>
          </cell>
          <cell r="AI165">
            <v>4506285000</v>
          </cell>
          <cell r="AJ165">
            <v>128.751</v>
          </cell>
          <cell r="AK165">
            <v>6.9210739999999999</v>
          </cell>
          <cell r="AL165">
            <v>6.9211</v>
          </cell>
          <cell r="AM165">
            <v>4100005000</v>
          </cell>
          <cell r="AN165">
            <v>4100005000</v>
          </cell>
          <cell r="AO165">
            <v>8.1554000000000002</v>
          </cell>
          <cell r="AP165">
            <v>4387159169.5854998</v>
          </cell>
          <cell r="AQ165">
            <v>4073685000</v>
          </cell>
          <cell r="AR165">
            <v>4073685000</v>
          </cell>
          <cell r="AS165">
            <v>8.2788000000000004</v>
          </cell>
          <cell r="AT165">
            <v>4387963604.9445</v>
          </cell>
          <cell r="AU165">
            <v>6.9210741807999998</v>
          </cell>
          <cell r="AV165">
            <v>6.9210741807999998</v>
          </cell>
          <cell r="AW165">
            <v>804435.35900020599</v>
          </cell>
          <cell r="AX165">
            <v>116.39100000000001</v>
          </cell>
          <cell r="AY165">
            <v>0</v>
          </cell>
          <cell r="AZ165">
            <v>-314278604.94450003</v>
          </cell>
          <cell r="BA165" t="str">
            <v>Precio</v>
          </cell>
          <cell r="BB165" t="str">
            <v>COP CEC</v>
          </cell>
          <cell r="BC165">
            <v>-5.5900000000000005E-2</v>
          </cell>
          <cell r="BD165">
            <v>100</v>
          </cell>
          <cell r="BE165">
            <v>0</v>
          </cell>
          <cell r="BF165">
            <v>0</v>
          </cell>
          <cell r="BG165">
            <v>0</v>
          </cell>
          <cell r="BH165">
            <v>3054</v>
          </cell>
          <cell r="BI165">
            <v>5.8355000000000006</v>
          </cell>
          <cell r="BJ165">
            <v>5.3893000000000004</v>
          </cell>
          <cell r="BK165" t="str">
            <v xml:space="preserve">CASALINA  </v>
          </cell>
          <cell r="BL165" t="str">
            <v>CARLOS SALINA</v>
          </cell>
          <cell r="BM165">
            <v>42443</v>
          </cell>
          <cell r="BO165" t="str">
            <v xml:space="preserve">                              </v>
          </cell>
          <cell r="BP165" t="str">
            <v>2</v>
          </cell>
          <cell r="BQ165" t="str">
            <v xml:space="preserve">          </v>
          </cell>
          <cell r="BR165">
            <v>4</v>
          </cell>
          <cell r="BS165" t="str">
            <v xml:space="preserve">LIN NL/365 RD6 </v>
          </cell>
          <cell r="BT165">
            <v>1</v>
          </cell>
          <cell r="BU165" t="str">
            <v xml:space="preserve">MTM </v>
          </cell>
          <cell r="BV165" t="str">
            <v>1304010001</v>
          </cell>
          <cell r="BW165" t="str">
            <v xml:space="preserve"> </v>
          </cell>
          <cell r="BX165">
            <v>223426000</v>
          </cell>
          <cell r="BY165">
            <v>3753747891.9462099</v>
          </cell>
          <cell r="BZ165">
            <v>-26320000</v>
          </cell>
          <cell r="CA165" t="str">
            <v xml:space="preserve">LIN NL/365 RD6 </v>
          </cell>
          <cell r="CB165" t="str">
            <v xml:space="preserve">TES COP                                                     </v>
          </cell>
          <cell r="CC165" t="str">
            <v>CO</v>
          </cell>
          <cell r="CD165" t="str">
            <v>Gravados ML</v>
          </cell>
          <cell r="CE165">
            <v>3500000000</v>
          </cell>
          <cell r="CF165">
            <v>4100005000</v>
          </cell>
          <cell r="CG165">
            <v>4100005000</v>
          </cell>
          <cell r="CH165">
            <v>4073685000</v>
          </cell>
          <cell r="CI165">
            <v>4073685000</v>
          </cell>
          <cell r="CJ165">
            <v>4387159169.5854998</v>
          </cell>
          <cell r="CK165">
            <v>4387963604.9445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 t="str">
            <v>7130401001</v>
          </cell>
          <cell r="CV165">
            <v>-82600000</v>
          </cell>
          <cell r="CW165">
            <v>-26320000</v>
          </cell>
          <cell r="CX165">
            <v>-82600000</v>
          </cell>
          <cell r="CY165">
            <v>-56280000</v>
          </cell>
          <cell r="CZ165">
            <v>-26320000</v>
          </cell>
          <cell r="DA165">
            <v>1</v>
          </cell>
          <cell r="DB165">
            <v>1</v>
          </cell>
          <cell r="DC165">
            <v>1</v>
          </cell>
          <cell r="DD165">
            <v>4442517</v>
          </cell>
          <cell r="DE165">
            <v>6.9210739999999999</v>
          </cell>
          <cell r="DF165">
            <v>8.2788000000000004</v>
          </cell>
          <cell r="DH165" t="str">
            <v xml:space="preserve">AV </v>
          </cell>
          <cell r="DI165">
            <v>116.39100000000001</v>
          </cell>
          <cell r="DJ165" t="e">
            <v>#N/A</v>
          </cell>
          <cell r="DK165">
            <v>4073685000</v>
          </cell>
          <cell r="DL165" t="str">
            <v>TASA FIJA</v>
          </cell>
        </row>
        <row r="166">
          <cell r="A166">
            <v>4442532</v>
          </cell>
          <cell r="B166" t="str">
            <v xml:space="preserve">NEGOCIABLES    </v>
          </cell>
          <cell r="C166" t="str">
            <v>B</v>
          </cell>
          <cell r="D166" t="str">
            <v xml:space="preserve">FI SPOT              </v>
          </cell>
          <cell r="E166" t="str">
            <v>RTFIDBEN11</v>
          </cell>
          <cell r="F166" t="str">
            <v>BDI_RF-NEG_FBRT</v>
          </cell>
          <cell r="G166">
            <v>0</v>
          </cell>
          <cell r="H166">
            <v>4442713</v>
          </cell>
          <cell r="I166">
            <v>5231671</v>
          </cell>
          <cell r="J166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166" t="str">
            <v xml:space="preserve">899999090                             </v>
          </cell>
          <cell r="L166" t="str">
            <v xml:space="preserve">TES COP 7.75% 18/9/30              </v>
          </cell>
          <cell r="M166" t="str">
            <v xml:space="preserve">TFIT16180930   </v>
          </cell>
          <cell r="N166" t="str">
            <v xml:space="preserve">COL17CT03342   </v>
          </cell>
          <cell r="O166" t="str">
            <v>CREDICORP CAPITAL COLOMBIA SA</v>
          </cell>
          <cell r="P166" t="str">
            <v>860068182</v>
          </cell>
          <cell r="Q166" t="str">
            <v xml:space="preserve">NACION  </v>
          </cell>
          <cell r="R166" t="str">
            <v xml:space="preserve">                    </v>
          </cell>
          <cell r="S166">
            <v>41900</v>
          </cell>
          <cell r="T166">
            <v>47744</v>
          </cell>
          <cell r="U166">
            <v>4000000000</v>
          </cell>
          <cell r="V166">
            <v>140000000</v>
          </cell>
          <cell r="W166" t="str">
            <v>7.75</v>
          </cell>
          <cell r="Y166" t="str">
            <v xml:space="preserve">COP TF nominal, Base 365, Cupon AV      </v>
          </cell>
          <cell r="Z166" t="str">
            <v>I</v>
          </cell>
          <cell r="AA166" t="str">
            <v>A?o Vencido</v>
          </cell>
          <cell r="AB166" t="str">
            <v>COP</v>
          </cell>
          <cell r="AC166" t="str">
            <v>COP</v>
          </cell>
          <cell r="AD166" t="str">
            <v>DCV</v>
          </cell>
          <cell r="AE166">
            <v>42151</v>
          </cell>
          <cell r="AF166">
            <v>42151</v>
          </cell>
          <cell r="AG166">
            <v>4248900000</v>
          </cell>
          <cell r="AH166">
            <v>1</v>
          </cell>
          <cell r="AI166">
            <v>4248900000</v>
          </cell>
          <cell r="AJ166">
            <v>106.22250000000001</v>
          </cell>
          <cell r="AK166">
            <v>7.6421139999999994</v>
          </cell>
          <cell r="AL166">
            <v>7.6421000000000001</v>
          </cell>
          <cell r="AM166">
            <v>134244600</v>
          </cell>
          <cell r="AN166">
            <v>134244600</v>
          </cell>
          <cell r="AO166">
            <v>8.7132000000000005</v>
          </cell>
          <cell r="AP166">
            <v>146429983.93127999</v>
          </cell>
          <cell r="AQ166">
            <v>132878200</v>
          </cell>
          <cell r="AR166">
            <v>132878200</v>
          </cell>
          <cell r="AS166">
            <v>8.8451000000000004</v>
          </cell>
          <cell r="AT166">
            <v>146459530.37492001</v>
          </cell>
          <cell r="AU166">
            <v>7.642113610800001</v>
          </cell>
          <cell r="AV166">
            <v>7.642113610800001</v>
          </cell>
          <cell r="AW166">
            <v>29546.44364002347</v>
          </cell>
          <cell r="AX166">
            <v>94.913000000000011</v>
          </cell>
          <cell r="AY166">
            <v>0</v>
          </cell>
          <cell r="AZ166">
            <v>-13581330.374919999</v>
          </cell>
          <cell r="BA166" t="str">
            <v>Precio</v>
          </cell>
          <cell r="BB166" t="str">
            <v>COP CEC</v>
          </cell>
          <cell r="BC166">
            <v>3.5900000000000001E-2</v>
          </cell>
          <cell r="BD166">
            <v>100</v>
          </cell>
          <cell r="BE166">
            <v>0</v>
          </cell>
          <cell r="BF166">
            <v>0</v>
          </cell>
          <cell r="BG166">
            <v>0</v>
          </cell>
          <cell r="BH166">
            <v>5301</v>
          </cell>
          <cell r="BI166">
            <v>8.6037999999999997</v>
          </cell>
          <cell r="BJ166">
            <v>7.9046000000000003</v>
          </cell>
          <cell r="BK166" t="str">
            <v xml:space="preserve">CASALINA  </v>
          </cell>
          <cell r="BL166" t="str">
            <v>CARLOS SALINA</v>
          </cell>
          <cell r="BM166">
            <v>42443</v>
          </cell>
          <cell r="BO166" t="str">
            <v xml:space="preserve">                              </v>
          </cell>
          <cell r="BP166" t="str">
            <v>2</v>
          </cell>
          <cell r="BQ166" t="str">
            <v xml:space="preserve">          </v>
          </cell>
          <cell r="BR166">
            <v>4</v>
          </cell>
          <cell r="BS166" t="str">
            <v xml:space="preserve">LIN NL/365 RD6 </v>
          </cell>
          <cell r="BT166">
            <v>1</v>
          </cell>
          <cell r="BU166" t="str">
            <v xml:space="preserve">MTM </v>
          </cell>
          <cell r="BV166" t="str">
            <v>1304010001</v>
          </cell>
          <cell r="BW166" t="str">
            <v xml:space="preserve"> </v>
          </cell>
          <cell r="BX166">
            <v>5261480</v>
          </cell>
          <cell r="BY166">
            <v>4417244329.8006401</v>
          </cell>
          <cell r="BZ166">
            <v>-1366400</v>
          </cell>
          <cell r="CA166" t="str">
            <v xml:space="preserve">LIN NL/365 RD6 </v>
          </cell>
          <cell r="CB166" t="str">
            <v xml:space="preserve">TES COP                                                     </v>
          </cell>
          <cell r="CC166" t="str">
            <v>CO</v>
          </cell>
          <cell r="CD166" t="str">
            <v>Gravados ML</v>
          </cell>
          <cell r="CE166">
            <v>140000000</v>
          </cell>
          <cell r="CF166">
            <v>134244600</v>
          </cell>
          <cell r="CG166">
            <v>134244600</v>
          </cell>
          <cell r="CH166">
            <v>132878200</v>
          </cell>
          <cell r="CI166">
            <v>132878200</v>
          </cell>
          <cell r="CJ166">
            <v>146429983.93127999</v>
          </cell>
          <cell r="CK166">
            <v>146459530.37492001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 t="str">
            <v>7130401001</v>
          </cell>
          <cell r="CV166">
            <v>-4105171800</v>
          </cell>
          <cell r="CW166">
            <v>-1366400</v>
          </cell>
          <cell r="CX166">
            <v>-4105171800</v>
          </cell>
          <cell r="CY166">
            <v>-4103805400</v>
          </cell>
          <cell r="CZ166">
            <v>-1366400</v>
          </cell>
          <cell r="DA166">
            <v>1</v>
          </cell>
          <cell r="DB166">
            <v>1</v>
          </cell>
          <cell r="DC166">
            <v>1</v>
          </cell>
          <cell r="DD166">
            <v>4442532</v>
          </cell>
          <cell r="DE166">
            <v>7.6421139999999994</v>
          </cell>
          <cell r="DF166">
            <v>8.8451000000000004</v>
          </cell>
          <cell r="DH166" t="str">
            <v xml:space="preserve">AV </v>
          </cell>
          <cell r="DI166">
            <v>94.912999999999997</v>
          </cell>
          <cell r="DJ166">
            <v>1.1009542323097892</v>
          </cell>
          <cell r="DK166">
            <v>132878200</v>
          </cell>
          <cell r="DL166" t="str">
            <v>TASA FIJA</v>
          </cell>
        </row>
        <row r="167">
          <cell r="A167">
            <v>4442924</v>
          </cell>
          <cell r="B167" t="str">
            <v xml:space="preserve">NEGOCIABLES    </v>
          </cell>
          <cell r="C167" t="str">
            <v>B</v>
          </cell>
          <cell r="D167" t="str">
            <v xml:space="preserve">FI SPOT              </v>
          </cell>
          <cell r="E167" t="str">
            <v>RTFIDBEN11</v>
          </cell>
          <cell r="F167" t="str">
            <v>BDM_RF-NEG_FBRT</v>
          </cell>
          <cell r="G167">
            <v>0</v>
          </cell>
          <cell r="H167">
            <v>5130626</v>
          </cell>
          <cell r="I167">
            <v>5232039</v>
          </cell>
          <cell r="J167" t="str">
            <v xml:space="preserve">BANCO G N B SUDAMERIS S A                                                                                                                                                                                                                                      </v>
          </cell>
          <cell r="K167" t="str">
            <v xml:space="preserve">860050750                             </v>
          </cell>
          <cell r="L167" t="str">
            <v xml:space="preserve">CDT SUDAMERIS 5.1978% 22/4/16      </v>
          </cell>
          <cell r="M167" t="str">
            <v xml:space="preserve">CDTBSCS0V      </v>
          </cell>
          <cell r="N167" t="str">
            <v xml:space="preserve">COB12CD78704   </v>
          </cell>
          <cell r="O167" t="str">
            <v>BANCO DE LA REPUBLICA</v>
          </cell>
          <cell r="P167" t="str">
            <v>860005216</v>
          </cell>
          <cell r="Q167" t="str">
            <v xml:space="preserve">BRC1+   </v>
          </cell>
          <cell r="R167" t="str">
            <v xml:space="preserve">BRC                 </v>
          </cell>
          <cell r="S167">
            <v>42116</v>
          </cell>
          <cell r="T167">
            <v>42482</v>
          </cell>
          <cell r="U167">
            <v>1000000000</v>
          </cell>
          <cell r="V167">
            <v>1000000000</v>
          </cell>
          <cell r="W167" t="str">
            <v>5.1978</v>
          </cell>
          <cell r="Y167" t="str">
            <v xml:space="preserve">CDT TF nominal, Base 360, Cupon TV      </v>
          </cell>
          <cell r="Z167" t="str">
            <v>I</v>
          </cell>
          <cell r="AA167" t="str">
            <v>Trimestre Vencido</v>
          </cell>
          <cell r="AB167" t="str">
            <v>COP</v>
          </cell>
          <cell r="AC167" t="str">
            <v>COP</v>
          </cell>
          <cell r="AD167" t="str">
            <v>DECEVAL</v>
          </cell>
          <cell r="AE167">
            <v>42151</v>
          </cell>
          <cell r="AF167">
            <v>42151</v>
          </cell>
          <cell r="AG167">
            <v>1005680000</v>
          </cell>
          <cell r="AH167">
            <v>1</v>
          </cell>
          <cell r="AI167">
            <v>1005680000</v>
          </cell>
          <cell r="AJ167">
            <v>100.568</v>
          </cell>
          <cell r="AK167">
            <v>5.215255</v>
          </cell>
          <cell r="AL167">
            <v>4.4991000000000003</v>
          </cell>
          <cell r="AM167">
            <v>1005250000</v>
          </cell>
          <cell r="AN167">
            <v>1005250000</v>
          </cell>
          <cell r="AO167">
            <v>7.2545000000000002</v>
          </cell>
          <cell r="AP167">
            <v>1007366993.3710001</v>
          </cell>
          <cell r="AQ167">
            <v>1005440000</v>
          </cell>
          <cell r="AR167">
            <v>1005440000</v>
          </cell>
          <cell r="AS167">
            <v>7.2574000000000005</v>
          </cell>
          <cell r="AT167">
            <v>1007507311.7309999</v>
          </cell>
          <cell r="AU167">
            <v>5.2152547245000003</v>
          </cell>
          <cell r="AV167">
            <v>5.2152547245000003</v>
          </cell>
          <cell r="AW167">
            <v>140318.3599998951</v>
          </cell>
          <cell r="AX167">
            <v>100.54400000000001</v>
          </cell>
          <cell r="AY167">
            <v>0</v>
          </cell>
          <cell r="AZ167">
            <v>-2067311.7309999999</v>
          </cell>
          <cell r="BA167" t="str">
            <v>Precio</v>
          </cell>
          <cell r="BB167" t="str">
            <v>COP CRCDT</v>
          </cell>
          <cell r="BC167">
            <v>0.28129999999999999</v>
          </cell>
          <cell r="BD167">
            <v>100</v>
          </cell>
          <cell r="BE167">
            <v>0</v>
          </cell>
          <cell r="BF167">
            <v>0</v>
          </cell>
          <cell r="BG167">
            <v>0</v>
          </cell>
          <cell r="BH167">
            <v>39</v>
          </cell>
          <cell r="BI167">
            <v>0.10680000000000001</v>
          </cell>
          <cell r="BJ167">
            <v>9.9600000000000008E-2</v>
          </cell>
          <cell r="BK167" t="str">
            <v xml:space="preserve">CASALINA  </v>
          </cell>
          <cell r="BL167" t="str">
            <v>CARLOS SALINA</v>
          </cell>
          <cell r="BM167">
            <v>42443</v>
          </cell>
          <cell r="BO167" t="str">
            <v xml:space="preserve">                              </v>
          </cell>
          <cell r="BP167" t="str">
            <v>26</v>
          </cell>
          <cell r="BQ167" t="str">
            <v xml:space="preserve">          </v>
          </cell>
          <cell r="BR167">
            <v>5</v>
          </cell>
          <cell r="BS167" t="str">
            <v xml:space="preserve">LIN 30/360 RD6 </v>
          </cell>
          <cell r="BT167">
            <v>1</v>
          </cell>
          <cell r="BU167" t="str">
            <v xml:space="preserve">MTM </v>
          </cell>
          <cell r="BV167" t="str">
            <v>1304110012</v>
          </cell>
          <cell r="BW167" t="str">
            <v xml:space="preserve"> </v>
          </cell>
          <cell r="BX167">
            <v>7508000</v>
          </cell>
          <cell r="BY167">
            <v>1001221268.69663</v>
          </cell>
          <cell r="BZ167">
            <v>190000</v>
          </cell>
          <cell r="CA167" t="str">
            <v xml:space="preserve">LIN 30/360 RD6 </v>
          </cell>
          <cell r="CB167" t="str">
            <v xml:space="preserve">CDT                                                         </v>
          </cell>
          <cell r="CC167" t="str">
            <v>CO</v>
          </cell>
          <cell r="CD167" t="str">
            <v>Gravados ML</v>
          </cell>
          <cell r="CE167">
            <v>1000000000</v>
          </cell>
          <cell r="CF167">
            <v>1005250000</v>
          </cell>
          <cell r="CG167">
            <v>1005250000</v>
          </cell>
          <cell r="CH167">
            <v>1005440000</v>
          </cell>
          <cell r="CI167">
            <v>1005440000</v>
          </cell>
          <cell r="CJ167">
            <v>1007366993.3710001</v>
          </cell>
          <cell r="CK167">
            <v>1007507311.7309999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 t="str">
            <v>7130411012</v>
          </cell>
          <cell r="CV167">
            <v>38745000</v>
          </cell>
          <cell r="CW167">
            <v>190000</v>
          </cell>
          <cell r="CX167">
            <v>38745000</v>
          </cell>
          <cell r="CY167">
            <v>38555000</v>
          </cell>
          <cell r="CZ167">
            <v>190000</v>
          </cell>
          <cell r="DA167">
            <v>1</v>
          </cell>
          <cell r="DB167">
            <v>1</v>
          </cell>
          <cell r="DC167">
            <v>1</v>
          </cell>
          <cell r="DD167">
            <v>4442924</v>
          </cell>
          <cell r="DE167">
            <v>5.215255</v>
          </cell>
          <cell r="DF167">
            <v>7.2574000000000005</v>
          </cell>
          <cell r="DH167" t="str">
            <v xml:space="preserve">TV </v>
          </cell>
          <cell r="DI167">
            <v>100.54399999999998</v>
          </cell>
          <cell r="DJ167">
            <v>0</v>
          </cell>
          <cell r="DK167">
            <v>1005440000</v>
          </cell>
          <cell r="DL167" t="str">
            <v>TASA FIJA</v>
          </cell>
        </row>
        <row r="168">
          <cell r="A168">
            <v>4442931</v>
          </cell>
          <cell r="B168" t="str">
            <v xml:space="preserve">NEGOCIABLES    </v>
          </cell>
          <cell r="C168" t="str">
            <v>B</v>
          </cell>
          <cell r="D168" t="str">
            <v xml:space="preserve">FI SPOT              </v>
          </cell>
          <cell r="E168" t="str">
            <v>RTFIDBEN11</v>
          </cell>
          <cell r="F168" t="str">
            <v>BDR_RF-NEG_FBRT</v>
          </cell>
          <cell r="G168">
            <v>0</v>
          </cell>
          <cell r="H168">
            <v>4874418</v>
          </cell>
          <cell r="I168">
            <v>5232046</v>
          </cell>
          <cell r="J168" t="str">
            <v xml:space="preserve">BBVA COLOMBIA S A BANCO BILBAO VIZCAYA ARGENTARIA COLOMBIA                                                                                                                                                                                                     </v>
          </cell>
          <cell r="K168" t="str">
            <v xml:space="preserve">860003020                             </v>
          </cell>
          <cell r="L168" t="str">
            <v xml:space="preserve">CDT BBVA IPC+2.85% 20/1/19         </v>
          </cell>
          <cell r="M168" t="str">
            <v xml:space="preserve">CDTBGA95V      </v>
          </cell>
          <cell r="N168" t="str">
            <v xml:space="preserve">COB13CD37112   </v>
          </cell>
          <cell r="O168" t="str">
            <v>BANCO DE LA REPUBLICA</v>
          </cell>
          <cell r="P168" t="str">
            <v>860005216</v>
          </cell>
          <cell r="Q168" t="str">
            <v xml:space="preserve">AAA     </v>
          </cell>
          <cell r="R168" t="str">
            <v xml:space="preserve">FRC                 </v>
          </cell>
          <cell r="S168">
            <v>42024</v>
          </cell>
          <cell r="T168">
            <v>43486</v>
          </cell>
          <cell r="U168">
            <v>1000000000</v>
          </cell>
          <cell r="V168">
            <v>1000000000</v>
          </cell>
          <cell r="W168" t="str">
            <v>IPC EA 1Y</v>
          </cell>
          <cell r="X168">
            <v>2.85</v>
          </cell>
          <cell r="Y168" t="str">
            <v xml:space="preserve">COP IPC Fin, Base 365, Cupon TV         </v>
          </cell>
          <cell r="Z168" t="str">
            <v>F</v>
          </cell>
          <cell r="AA168" t="str">
            <v>Trimestre Vencido</v>
          </cell>
          <cell r="AB168" t="str">
            <v>COP</v>
          </cell>
          <cell r="AC168" t="str">
            <v>COP</v>
          </cell>
          <cell r="AD168" t="str">
            <v>DECEVAL</v>
          </cell>
          <cell r="AE168">
            <v>42151</v>
          </cell>
          <cell r="AF168">
            <v>42151</v>
          </cell>
          <cell r="AG168">
            <v>1016180000</v>
          </cell>
          <cell r="AH168">
            <v>1</v>
          </cell>
          <cell r="AI168">
            <v>1016180000</v>
          </cell>
          <cell r="AJ168">
            <v>101.61800000000001</v>
          </cell>
          <cell r="AK168">
            <v>2.574084</v>
          </cell>
          <cell r="AL168">
            <v>2.6364000000000001</v>
          </cell>
          <cell r="AM168">
            <v>1008810000</v>
          </cell>
          <cell r="AN168">
            <v>1008810000</v>
          </cell>
          <cell r="AO168">
            <v>3.0826000000000002</v>
          </cell>
          <cell r="AP168">
            <v>1021546751.399</v>
          </cell>
          <cell r="AQ168">
            <v>1008840000</v>
          </cell>
          <cell r="AR168">
            <v>1008840000</v>
          </cell>
          <cell r="AS168">
            <v>3.0931999999999999</v>
          </cell>
          <cell r="AT168">
            <v>1021822353.346</v>
          </cell>
          <cell r="AU168">
            <v>10.3469886926</v>
          </cell>
          <cell r="AV168">
            <v>10.3469886926</v>
          </cell>
          <cell r="AW168">
            <v>275601.94699990749</v>
          </cell>
          <cell r="AX168">
            <v>100.884</v>
          </cell>
          <cell r="AY168">
            <v>0</v>
          </cell>
          <cell r="AZ168">
            <v>-12982353.346000001</v>
          </cell>
          <cell r="BA168" t="str">
            <v>Precio</v>
          </cell>
          <cell r="BB168" t="str">
            <v>COP IPC FLAT</v>
          </cell>
          <cell r="BC168">
            <v>3.0933000000000002</v>
          </cell>
          <cell r="BD168">
            <v>100</v>
          </cell>
          <cell r="BE168">
            <v>0</v>
          </cell>
          <cell r="BF168">
            <v>0</v>
          </cell>
          <cell r="BG168">
            <v>0</v>
          </cell>
          <cell r="BH168">
            <v>1043</v>
          </cell>
          <cell r="BI168">
            <v>2.476</v>
          </cell>
          <cell r="BJ168">
            <v>2.2323</v>
          </cell>
          <cell r="BK168" t="str">
            <v xml:space="preserve">CASALINA  </v>
          </cell>
          <cell r="BL168" t="str">
            <v>CARLOS SALINA</v>
          </cell>
          <cell r="BM168">
            <v>42443</v>
          </cell>
          <cell r="BO168" t="str">
            <v xml:space="preserve">                              </v>
          </cell>
          <cell r="BP168" t="str">
            <v>26</v>
          </cell>
          <cell r="BQ168" t="str">
            <v xml:space="preserve">          </v>
          </cell>
          <cell r="BR168">
            <v>7</v>
          </cell>
          <cell r="BS168" t="str">
            <v xml:space="preserve">YL NL/365 RD6  </v>
          </cell>
          <cell r="BT168">
            <v>1</v>
          </cell>
          <cell r="BU168" t="str">
            <v xml:space="preserve">MTM </v>
          </cell>
          <cell r="BV168" t="str">
            <v>1304110012</v>
          </cell>
          <cell r="BW168" t="str">
            <v xml:space="preserve"> </v>
          </cell>
          <cell r="BX168">
            <v>14812000</v>
          </cell>
          <cell r="BY168">
            <v>1014951133.87598</v>
          </cell>
          <cell r="BZ168">
            <v>30000</v>
          </cell>
          <cell r="CA168" t="str">
            <v xml:space="preserve">YL NL/365 RD6  </v>
          </cell>
          <cell r="CB168" t="str">
            <v xml:space="preserve">CDT                                                         </v>
          </cell>
          <cell r="CC168" t="str">
            <v>CO</v>
          </cell>
          <cell r="CD168" t="str">
            <v>Gravados ML</v>
          </cell>
          <cell r="CE168">
            <v>1000000000</v>
          </cell>
          <cell r="CF168">
            <v>1008810000</v>
          </cell>
          <cell r="CG168">
            <v>1008810000</v>
          </cell>
          <cell r="CH168">
            <v>1008840000</v>
          </cell>
          <cell r="CI168">
            <v>1008840000</v>
          </cell>
          <cell r="CJ168">
            <v>1021546751.399</v>
          </cell>
          <cell r="CK168">
            <v>1021822353.346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 t="str">
            <v>7130411012</v>
          </cell>
          <cell r="CV168">
            <v>54908000</v>
          </cell>
          <cell r="CW168">
            <v>30000</v>
          </cell>
          <cell r="CX168">
            <v>54908000</v>
          </cell>
          <cell r="CY168">
            <v>54878000</v>
          </cell>
          <cell r="CZ168">
            <v>30000</v>
          </cell>
          <cell r="DA168">
            <v>1</v>
          </cell>
          <cell r="DB168">
            <v>1</v>
          </cell>
          <cell r="DC168">
            <v>1</v>
          </cell>
          <cell r="DD168">
            <v>4442931</v>
          </cell>
          <cell r="DE168">
            <v>2.574084</v>
          </cell>
          <cell r="DF168">
            <v>10.917900000000001</v>
          </cell>
          <cell r="DH168" t="str">
            <v xml:space="preserve">TV </v>
          </cell>
          <cell r="DI168">
            <v>100.884</v>
          </cell>
          <cell r="DJ168">
            <v>0</v>
          </cell>
          <cell r="DK168">
            <v>1008840000</v>
          </cell>
          <cell r="DL168" t="str">
            <v>IPC</v>
          </cell>
        </row>
        <row r="169">
          <cell r="A169">
            <v>4442932</v>
          </cell>
          <cell r="B169" t="str">
            <v xml:space="preserve">NEGOCIABLES    </v>
          </cell>
          <cell r="C169" t="str">
            <v>B</v>
          </cell>
          <cell r="D169" t="str">
            <v xml:space="preserve">FI SPOT              </v>
          </cell>
          <cell r="E169" t="str">
            <v>RTFIDBEN11</v>
          </cell>
          <cell r="F169" t="str">
            <v>BDR_RF-NEG_FBRT</v>
          </cell>
          <cell r="G169">
            <v>0</v>
          </cell>
          <cell r="H169">
            <v>4454827</v>
          </cell>
          <cell r="I169">
            <v>5232047</v>
          </cell>
          <cell r="J169" t="str">
            <v xml:space="preserve">BBVA COLOMBIA S A BANCO BILBAO VIZCAYA ARGENTARIA COLOMBIA                                                                                                                                                                                                     </v>
          </cell>
          <cell r="K169" t="str">
            <v xml:space="preserve">860003020                             </v>
          </cell>
          <cell r="L169" t="str">
            <v xml:space="preserve">CDT BBVA IPC+2.8% 25/2/19          </v>
          </cell>
          <cell r="M169" t="str">
            <v xml:space="preserve">CDTBGA95V      </v>
          </cell>
          <cell r="N169" t="str">
            <v xml:space="preserve">COB13CD38995   </v>
          </cell>
          <cell r="O169" t="str">
            <v>BANCO DE LA REPUBLICA</v>
          </cell>
          <cell r="P169" t="str">
            <v>860005216</v>
          </cell>
          <cell r="Q169" t="str">
            <v xml:space="preserve">AAA     </v>
          </cell>
          <cell r="R169" t="str">
            <v xml:space="preserve">FRC                 </v>
          </cell>
          <cell r="S169">
            <v>42060</v>
          </cell>
          <cell r="T169">
            <v>43521</v>
          </cell>
          <cell r="U169">
            <v>1000000000</v>
          </cell>
          <cell r="V169">
            <v>1000000000</v>
          </cell>
          <cell r="W169" t="str">
            <v>IPC EA 1Y</v>
          </cell>
          <cell r="X169">
            <v>2.8</v>
          </cell>
          <cell r="Y169" t="str">
            <v xml:space="preserve">COP IPC Fin, Base 365, Cupon TV         </v>
          </cell>
          <cell r="Z169" t="str">
            <v>F</v>
          </cell>
          <cell r="AA169" t="str">
            <v>Trimestre Vencido</v>
          </cell>
          <cell r="AB169" t="str">
            <v>COP</v>
          </cell>
          <cell r="AC169" t="str">
            <v>COP</v>
          </cell>
          <cell r="AD169" t="str">
            <v>DECEVAL</v>
          </cell>
          <cell r="AE169">
            <v>42151</v>
          </cell>
          <cell r="AF169">
            <v>42151</v>
          </cell>
          <cell r="AG169">
            <v>1006400000</v>
          </cell>
          <cell r="AH169">
            <v>1</v>
          </cell>
          <cell r="AI169">
            <v>1006400000</v>
          </cell>
          <cell r="AJ169">
            <v>100.64</v>
          </cell>
          <cell r="AK169">
            <v>2.6137980000000001</v>
          </cell>
          <cell r="AL169">
            <v>2.5914999999999999</v>
          </cell>
          <cell r="AM169">
            <v>996170000</v>
          </cell>
          <cell r="AN169">
            <v>996170000</v>
          </cell>
          <cell r="AO169">
            <v>3.1280000000000001</v>
          </cell>
          <cell r="AP169">
            <v>1009292440.926</v>
          </cell>
          <cell r="AQ169">
            <v>996180000</v>
          </cell>
          <cell r="AR169">
            <v>996180000</v>
          </cell>
          <cell r="AS169">
            <v>3.1390000000000002</v>
          </cell>
          <cell r="AT169">
            <v>1009565904.1</v>
          </cell>
          <cell r="AU169">
            <v>10.393568143100001</v>
          </cell>
          <cell r="AV169">
            <v>10.393568143100001</v>
          </cell>
          <cell r="AW169">
            <v>273463.1740000248</v>
          </cell>
          <cell r="AX169">
            <v>99.618000000000009</v>
          </cell>
          <cell r="AY169">
            <v>0</v>
          </cell>
          <cell r="AZ169">
            <v>-13385904.1</v>
          </cell>
          <cell r="BA169" t="str">
            <v>Precio</v>
          </cell>
          <cell r="BB169" t="str">
            <v>COP IPC FLAT</v>
          </cell>
          <cell r="BC169">
            <v>3.1391</v>
          </cell>
          <cell r="BD169">
            <v>100</v>
          </cell>
          <cell r="BE169">
            <v>0</v>
          </cell>
          <cell r="BF169">
            <v>0</v>
          </cell>
          <cell r="BG169">
            <v>0</v>
          </cell>
          <cell r="BH169">
            <v>1078</v>
          </cell>
          <cell r="BI169">
            <v>2.5737000000000001</v>
          </cell>
          <cell r="BJ169">
            <v>2.3193000000000001</v>
          </cell>
          <cell r="BK169" t="str">
            <v xml:space="preserve">CASALINA  </v>
          </cell>
          <cell r="BL169" t="str">
            <v>CARLOS SALINA</v>
          </cell>
          <cell r="BM169">
            <v>42443</v>
          </cell>
          <cell r="BO169" t="str">
            <v xml:space="preserve">                              </v>
          </cell>
          <cell r="BP169" t="str">
            <v>26</v>
          </cell>
          <cell r="BQ169" t="str">
            <v xml:space="preserve">          </v>
          </cell>
          <cell r="BR169">
            <v>6</v>
          </cell>
          <cell r="BS169" t="str">
            <v xml:space="preserve">YL NL/365 RD6  </v>
          </cell>
          <cell r="BT169">
            <v>1</v>
          </cell>
          <cell r="BU169" t="str">
            <v xml:space="preserve">MTM </v>
          </cell>
          <cell r="BV169" t="str">
            <v>1304110012</v>
          </cell>
          <cell r="BW169" t="str">
            <v xml:space="preserve"> </v>
          </cell>
          <cell r="BX169">
            <v>4705000</v>
          </cell>
          <cell r="BY169">
            <v>1015060018.88569</v>
          </cell>
          <cell r="BZ169">
            <v>10000</v>
          </cell>
          <cell r="CA169" t="str">
            <v xml:space="preserve">YL NL/365 RD6  </v>
          </cell>
          <cell r="CB169" t="str">
            <v xml:space="preserve">CDT                                                         </v>
          </cell>
          <cell r="CC169" t="str">
            <v>CO</v>
          </cell>
          <cell r="CD169" t="str">
            <v>Gravados ML</v>
          </cell>
          <cell r="CE169">
            <v>1000000000</v>
          </cell>
          <cell r="CF169">
            <v>996170000</v>
          </cell>
          <cell r="CG169">
            <v>996170000</v>
          </cell>
          <cell r="CH169">
            <v>996180000</v>
          </cell>
          <cell r="CI169">
            <v>996180000</v>
          </cell>
          <cell r="CJ169">
            <v>1009292440.9260001</v>
          </cell>
          <cell r="CK169">
            <v>1009565904.1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 t="str">
            <v>7130411012</v>
          </cell>
          <cell r="CV169">
            <v>54906000</v>
          </cell>
          <cell r="CW169">
            <v>10000</v>
          </cell>
          <cell r="CX169">
            <v>54906000</v>
          </cell>
          <cell r="CY169">
            <v>54896000</v>
          </cell>
          <cell r="CZ169">
            <v>10000</v>
          </cell>
          <cell r="DA169">
            <v>1</v>
          </cell>
          <cell r="DB169">
            <v>1</v>
          </cell>
          <cell r="DC169">
            <v>1</v>
          </cell>
          <cell r="DD169">
            <v>4442932</v>
          </cell>
          <cell r="DE169">
            <v>2.6137980000000001</v>
          </cell>
          <cell r="DF169">
            <v>10.9672</v>
          </cell>
          <cell r="DH169" t="str">
            <v xml:space="preserve">TV </v>
          </cell>
          <cell r="DI169">
            <v>99.617999999999995</v>
          </cell>
          <cell r="DJ169">
            <v>0</v>
          </cell>
          <cell r="DK169">
            <v>996180000</v>
          </cell>
          <cell r="DL169" t="str">
            <v>IPC</v>
          </cell>
        </row>
        <row r="170">
          <cell r="A170">
            <v>4442941</v>
          </cell>
          <cell r="B170" t="str">
            <v xml:space="preserve">NEGOCIABLES    </v>
          </cell>
          <cell r="C170" t="str">
            <v>B</v>
          </cell>
          <cell r="D170" t="str">
            <v xml:space="preserve">FI SPOT              </v>
          </cell>
          <cell r="E170" t="str">
            <v>RTFIDBEN11</v>
          </cell>
          <cell r="F170" t="str">
            <v>BDR_RF-NEG_FBRT</v>
          </cell>
          <cell r="G170">
            <v>0</v>
          </cell>
          <cell r="H170">
            <v>5145397</v>
          </cell>
          <cell r="I170">
            <v>5232056</v>
          </cell>
          <cell r="J170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170" t="str">
            <v xml:space="preserve">899999090                             </v>
          </cell>
          <cell r="L170" t="str">
            <v xml:space="preserve">COLOM 7 3/8 01/27/17               </v>
          </cell>
          <cell r="M170" t="str">
            <v xml:space="preserve">BGLT3600117    </v>
          </cell>
          <cell r="N170" t="str">
            <v xml:space="preserve">US195325BJ38   </v>
          </cell>
          <cell r="O170" t="str">
            <v>BANCO DE LA REPUBLICA</v>
          </cell>
          <cell r="P170" t="str">
            <v>860005216</v>
          </cell>
          <cell r="Q170" t="str">
            <v xml:space="preserve">BBB     </v>
          </cell>
          <cell r="R170" t="str">
            <v xml:space="preserve">S&amp;P                 </v>
          </cell>
          <cell r="S170">
            <v>38925</v>
          </cell>
          <cell r="T170">
            <v>42762</v>
          </cell>
          <cell r="U170">
            <v>300000</v>
          </cell>
          <cell r="V170">
            <v>300000</v>
          </cell>
          <cell r="W170" t="str">
            <v>7.375</v>
          </cell>
          <cell r="Y170" t="str">
            <v xml:space="preserve">USD 6M FX 3E/360 FNN                    </v>
          </cell>
          <cell r="Z170" t="str">
            <v>I</v>
          </cell>
          <cell r="AA170" t="str">
            <v>Semestre Vencido</v>
          </cell>
          <cell r="AB170" t="str">
            <v>USD</v>
          </cell>
          <cell r="AC170" t="str">
            <v>USD</v>
          </cell>
          <cell r="AD170" t="str">
            <v>CLSTREAM</v>
          </cell>
          <cell r="AE170">
            <v>42151</v>
          </cell>
          <cell r="AF170">
            <v>42151</v>
          </cell>
          <cell r="AG170">
            <v>337008.00001000002</v>
          </cell>
          <cell r="AH170">
            <v>2548.13</v>
          </cell>
          <cell r="AI170">
            <v>858740195.06548095</v>
          </cell>
          <cell r="AJ170">
            <v>112.336000003333</v>
          </cell>
          <cell r="AK170">
            <v>1.3600779999999999</v>
          </cell>
          <cell r="AL170">
            <v>1.3483000000000001</v>
          </cell>
          <cell r="AM170">
            <v>317871.00000333</v>
          </cell>
          <cell r="AN170">
            <v>1005781988.5305401</v>
          </cell>
          <cell r="AO170">
            <v>1.5590000000000002</v>
          </cell>
          <cell r="AP170">
            <v>1007478217.35728</v>
          </cell>
          <cell r="AQ170">
            <v>317769.00000667002</v>
          </cell>
          <cell r="AR170">
            <v>1009218455.57118</v>
          </cell>
          <cell r="AS170">
            <v>1.6021000000000001</v>
          </cell>
          <cell r="AT170">
            <v>1011282401.32408</v>
          </cell>
          <cell r="AU170">
            <v>1.3600784848</v>
          </cell>
          <cell r="AV170">
            <v>1.3600784848</v>
          </cell>
          <cell r="AW170">
            <v>3804183.9667999744</v>
          </cell>
          <cell r="AX170">
            <v>105.923000002222</v>
          </cell>
          <cell r="AY170">
            <v>3759207.2700789063</v>
          </cell>
          <cell r="AZ170">
            <v>-1010964632.32407</v>
          </cell>
          <cell r="BA170" t="str">
            <v>Precio</v>
          </cell>
          <cell r="BB170" t="str">
            <v>USD: BONOS NUEVA</v>
          </cell>
          <cell r="BC170">
            <v>0.85300000000000009</v>
          </cell>
          <cell r="BD170">
            <v>100</v>
          </cell>
          <cell r="BE170">
            <v>0</v>
          </cell>
          <cell r="BF170">
            <v>0</v>
          </cell>
          <cell r="BG170">
            <v>0</v>
          </cell>
          <cell r="BH170">
            <v>319</v>
          </cell>
          <cell r="BI170">
            <v>0.85650000000000004</v>
          </cell>
          <cell r="BJ170">
            <v>0.84300000000000008</v>
          </cell>
          <cell r="BK170" t="str">
            <v xml:space="preserve">CASALINA  </v>
          </cell>
          <cell r="BL170" t="str">
            <v>CARLOS SALINA</v>
          </cell>
          <cell r="BM170">
            <v>42443</v>
          </cell>
          <cell r="BO170" t="str">
            <v xml:space="preserve">                              </v>
          </cell>
          <cell r="BP170" t="str">
            <v>6</v>
          </cell>
          <cell r="BQ170" t="str">
            <v xml:space="preserve">          </v>
          </cell>
          <cell r="BR170">
            <v>3</v>
          </cell>
          <cell r="BS170" t="str">
            <v xml:space="preserve">LIN 30E/360    </v>
          </cell>
          <cell r="BT170">
            <v>3175.95</v>
          </cell>
          <cell r="BU170" t="str">
            <v xml:space="preserve">MTM </v>
          </cell>
          <cell r="BV170" t="str">
            <v>1304020111</v>
          </cell>
          <cell r="BW170" t="str">
            <v xml:space="preserve"> </v>
          </cell>
          <cell r="BX170">
            <v>2888.5416599999999</v>
          </cell>
          <cell r="BY170">
            <v>302357.51305100002</v>
          </cell>
          <cell r="BZ170">
            <v>3436467.04062487</v>
          </cell>
          <cell r="CA170" t="str">
            <v xml:space="preserve">LIN 30E/360    </v>
          </cell>
          <cell r="CB170" t="str">
            <v xml:space="preserve">YANKEES                                                     </v>
          </cell>
          <cell r="CC170" t="str">
            <v>CO</v>
          </cell>
          <cell r="CD170" t="str">
            <v>Gravados ME</v>
          </cell>
          <cell r="CE170">
            <v>300000</v>
          </cell>
          <cell r="CF170">
            <v>317871.00000333</v>
          </cell>
          <cell r="CG170">
            <v>1005781988.5305401</v>
          </cell>
          <cell r="CH170">
            <v>317769.00000667002</v>
          </cell>
          <cell r="CI170">
            <v>1009218455.57118</v>
          </cell>
          <cell r="CJ170">
            <v>1007478217.35728</v>
          </cell>
          <cell r="CK170">
            <v>1011282401.32408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 t="str">
            <v>7130402111</v>
          </cell>
          <cell r="CV170">
            <v>2885.9999969999999</v>
          </cell>
          <cell r="CW170">
            <v>-101.999996</v>
          </cell>
          <cell r="CX170">
            <v>152365505.33117399</v>
          </cell>
          <cell r="CY170">
            <v>148929038.290546</v>
          </cell>
          <cell r="CZ170">
            <v>3436467.04062487</v>
          </cell>
          <cell r="DA170">
            <v>3175.95</v>
          </cell>
          <cell r="DB170">
            <v>3164.12</v>
          </cell>
          <cell r="DC170">
            <v>2542.5300000000002</v>
          </cell>
          <cell r="DD170">
            <v>4442941</v>
          </cell>
          <cell r="DE170">
            <v>1.3600779999999999</v>
          </cell>
          <cell r="DF170">
            <v>1.6021000000000001</v>
          </cell>
          <cell r="DH170" t="str">
            <v xml:space="preserve">SV </v>
          </cell>
          <cell r="DI170">
            <v>105.92300000222335</v>
          </cell>
          <cell r="DJ170">
            <v>0</v>
          </cell>
          <cell r="DK170">
            <v>1009218455.5700001</v>
          </cell>
          <cell r="DL170" t="str">
            <v>TASA FIJA</v>
          </cell>
        </row>
        <row r="171">
          <cell r="A171">
            <v>4442943</v>
          </cell>
          <cell r="B171" t="str">
            <v xml:space="preserve">NEGOCIABLES    </v>
          </cell>
          <cell r="C171" t="str">
            <v>B</v>
          </cell>
          <cell r="D171" t="str">
            <v xml:space="preserve">FI SPOT              </v>
          </cell>
          <cell r="E171" t="str">
            <v>RTFIDBEN11</v>
          </cell>
          <cell r="F171" t="str">
            <v>BDR_RF-NEG_FBRT</v>
          </cell>
          <cell r="G171">
            <v>0</v>
          </cell>
          <cell r="H171">
            <v>5240035</v>
          </cell>
          <cell r="I171">
            <v>5232058</v>
          </cell>
          <cell r="J171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171" t="str">
            <v xml:space="preserve">899999090                             </v>
          </cell>
          <cell r="L171" t="str">
            <v xml:space="preserve">COLOM 11 3/4 02/25/20              </v>
          </cell>
          <cell r="M171" t="str">
            <v xml:space="preserve">BY20250220     </v>
          </cell>
          <cell r="N171" t="str">
            <v xml:space="preserve">US195325AU91   </v>
          </cell>
          <cell r="O171" t="str">
            <v>BANCO DE LA REPUBLICA</v>
          </cell>
          <cell r="P171" t="str">
            <v>860005216</v>
          </cell>
          <cell r="Q171" t="str">
            <v xml:space="preserve">BBB     </v>
          </cell>
          <cell r="R171" t="str">
            <v xml:space="preserve">S&amp;P                 </v>
          </cell>
          <cell r="S171">
            <v>36581</v>
          </cell>
          <cell r="T171">
            <v>43886</v>
          </cell>
          <cell r="U171">
            <v>300000</v>
          </cell>
          <cell r="V171">
            <v>300000</v>
          </cell>
          <cell r="W171" t="str">
            <v>11.75</v>
          </cell>
          <cell r="Y171" t="str">
            <v xml:space="preserve">USD 6M FX 3E/360 FNN                    </v>
          </cell>
          <cell r="Z171" t="str">
            <v>I</v>
          </cell>
          <cell r="AA171" t="str">
            <v>Semestre Vencido</v>
          </cell>
          <cell r="AB171" t="str">
            <v>USD</v>
          </cell>
          <cell r="AC171" t="str">
            <v>USD</v>
          </cell>
          <cell r="AD171" t="str">
            <v>CLSTREAM</v>
          </cell>
          <cell r="AE171">
            <v>42151</v>
          </cell>
          <cell r="AF171">
            <v>42151</v>
          </cell>
          <cell r="AG171">
            <v>421289.99999332998</v>
          </cell>
          <cell r="AH171">
            <v>2548.13</v>
          </cell>
          <cell r="AI171">
            <v>1073501687.683</v>
          </cell>
          <cell r="AJ171">
            <v>140.429999997778</v>
          </cell>
          <cell r="AK171">
            <v>3.2058759999999999</v>
          </cell>
          <cell r="AL171">
            <v>3.1997</v>
          </cell>
          <cell r="AM171">
            <v>391212</v>
          </cell>
          <cell r="AN171">
            <v>1237841713.4400001</v>
          </cell>
          <cell r="AO171">
            <v>3.6118000000000001</v>
          </cell>
          <cell r="AP171">
            <v>1254270233.3343</v>
          </cell>
          <cell r="AQ171">
            <v>391823.99999667</v>
          </cell>
          <cell r="AR171">
            <v>1244413432.7894199</v>
          </cell>
          <cell r="AS171">
            <v>3.5666000000000002</v>
          </cell>
          <cell r="AT171">
            <v>1259068540.61849</v>
          </cell>
          <cell r="AU171">
            <v>3.2058759160000001</v>
          </cell>
          <cell r="AV171">
            <v>3.2058759160000001</v>
          </cell>
          <cell r="AW171">
            <v>4798307.2841899395</v>
          </cell>
          <cell r="AX171">
            <v>130.607999998889</v>
          </cell>
          <cell r="AY171">
            <v>4635277.9199606059</v>
          </cell>
          <cell r="AZ171">
            <v>-1258676716.61849</v>
          </cell>
          <cell r="BA171" t="str">
            <v>Precio</v>
          </cell>
          <cell r="BB171" t="str">
            <v>USD: BONOS NUEVA</v>
          </cell>
          <cell r="BC171">
            <v>2.1123000000000003</v>
          </cell>
          <cell r="BD171">
            <v>100</v>
          </cell>
          <cell r="BE171">
            <v>0</v>
          </cell>
          <cell r="BF171">
            <v>0</v>
          </cell>
          <cell r="BG171">
            <v>0</v>
          </cell>
          <cell r="BH171">
            <v>1443</v>
          </cell>
          <cell r="BI171">
            <v>3.3539000000000003</v>
          </cell>
          <cell r="BJ171">
            <v>3.2383999999999999</v>
          </cell>
          <cell r="BK171" t="str">
            <v xml:space="preserve">CASALINA  </v>
          </cell>
          <cell r="BL171" t="str">
            <v>CARLOS SALINA</v>
          </cell>
          <cell r="BM171">
            <v>42443</v>
          </cell>
          <cell r="BO171" t="str">
            <v xml:space="preserve">                              </v>
          </cell>
          <cell r="BP171" t="str">
            <v>6</v>
          </cell>
          <cell r="BQ171" t="str">
            <v xml:space="preserve">          </v>
          </cell>
          <cell r="BR171">
            <v>3</v>
          </cell>
          <cell r="BS171" t="str">
            <v xml:space="preserve">LIN 30E/360    </v>
          </cell>
          <cell r="BT171">
            <v>3175.95</v>
          </cell>
          <cell r="BU171" t="str">
            <v xml:space="preserve">MTM </v>
          </cell>
          <cell r="BV171" t="str">
            <v>1304020111</v>
          </cell>
          <cell r="BW171" t="str">
            <v xml:space="preserve"> </v>
          </cell>
          <cell r="BX171">
            <v>1860.4166700000001</v>
          </cell>
          <cell r="BY171">
            <v>305123.17783200002</v>
          </cell>
          <cell r="BZ171">
            <v>6571719.34941456</v>
          </cell>
          <cell r="CA171" t="str">
            <v xml:space="preserve">LIN 30E/360    </v>
          </cell>
          <cell r="CB171" t="str">
            <v xml:space="preserve">YANKEES                                                     </v>
          </cell>
          <cell r="CC171" t="str">
            <v>CO</v>
          </cell>
          <cell r="CD171" t="str">
            <v>Gravados ME</v>
          </cell>
          <cell r="CE171">
            <v>300000</v>
          </cell>
          <cell r="CF171">
            <v>391212</v>
          </cell>
          <cell r="CG171">
            <v>1237841713.4400001</v>
          </cell>
          <cell r="CH171">
            <v>391823.99999666994</v>
          </cell>
          <cell r="CI171">
            <v>1244413432.7894199</v>
          </cell>
          <cell r="CJ171">
            <v>1254270233.3343</v>
          </cell>
          <cell r="CK171">
            <v>1259068540.61849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 t="str">
            <v>7130402111</v>
          </cell>
          <cell r="CV171">
            <v>5784.0000039999995</v>
          </cell>
          <cell r="CW171">
            <v>611.99999700000001</v>
          </cell>
          <cell r="CX171">
            <v>173270969.08941501</v>
          </cell>
          <cell r="CY171">
            <v>166699249.74000001</v>
          </cell>
          <cell r="CZ171">
            <v>6571719.34941456</v>
          </cell>
          <cell r="DA171">
            <v>3175.95</v>
          </cell>
          <cell r="DB171">
            <v>3164.12</v>
          </cell>
          <cell r="DC171">
            <v>2542.5300000000002</v>
          </cell>
          <cell r="DD171">
            <v>4442943</v>
          </cell>
          <cell r="DE171">
            <v>3.2058759999999999</v>
          </cell>
          <cell r="DF171">
            <v>3.5666000000000002</v>
          </cell>
          <cell r="DH171" t="str">
            <v xml:space="preserve">SV </v>
          </cell>
          <cell r="DI171">
            <v>130.60799999888999</v>
          </cell>
          <cell r="DJ171">
            <v>0</v>
          </cell>
          <cell r="DK171">
            <v>1244413432.79</v>
          </cell>
          <cell r="DL171" t="str">
            <v>TASA FIJA</v>
          </cell>
        </row>
        <row r="172">
          <cell r="A172">
            <v>4443640</v>
          </cell>
          <cell r="B172" t="str">
            <v xml:space="preserve">NEGOCIABLES    </v>
          </cell>
          <cell r="C172" t="str">
            <v>B</v>
          </cell>
          <cell r="D172" t="str">
            <v xml:space="preserve">FI SPOT              </v>
          </cell>
          <cell r="E172" t="str">
            <v>RTFIDBEN11</v>
          </cell>
          <cell r="F172" t="str">
            <v>BDI_RF-NEG_FBRT</v>
          </cell>
          <cell r="G172">
            <v>0</v>
          </cell>
          <cell r="H172">
            <v>4599510</v>
          </cell>
          <cell r="I172">
            <v>5232752</v>
          </cell>
          <cell r="J172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172" t="str">
            <v xml:space="preserve">899999090                             </v>
          </cell>
          <cell r="L172" t="str">
            <v xml:space="preserve">TES COP  10%  24/7/24              </v>
          </cell>
          <cell r="M172" t="str">
            <v xml:space="preserve">TFIT16240724   </v>
          </cell>
          <cell r="N172" t="str">
            <v xml:space="preserve">COL17CT02385   </v>
          </cell>
          <cell r="O172" t="str">
            <v>CASA DE BOLSA SA SOCIEDAD COMISIONISTA DE BOLSA</v>
          </cell>
          <cell r="P172" t="str">
            <v>800203186</v>
          </cell>
          <cell r="Q172" t="str">
            <v xml:space="preserve">NACION  </v>
          </cell>
          <cell r="R172" t="str">
            <v xml:space="preserve">                    </v>
          </cell>
          <cell r="S172">
            <v>39653</v>
          </cell>
          <cell r="T172">
            <v>45497</v>
          </cell>
          <cell r="U172">
            <v>500000000</v>
          </cell>
          <cell r="V172">
            <v>500000000</v>
          </cell>
          <cell r="W172" t="str">
            <v>10</v>
          </cell>
          <cell r="Y172" t="str">
            <v xml:space="preserve">COP TF nominal, Base 365, Cupon AV      </v>
          </cell>
          <cell r="Z172" t="str">
            <v>I</v>
          </cell>
          <cell r="AA172" t="str">
            <v>A?o Vencido</v>
          </cell>
          <cell r="AB172" t="str">
            <v>COP</v>
          </cell>
          <cell r="AC172" t="str">
            <v>COP</v>
          </cell>
          <cell r="AD172" t="str">
            <v>DCV</v>
          </cell>
          <cell r="AE172">
            <v>42152</v>
          </cell>
          <cell r="AF172">
            <v>42152</v>
          </cell>
          <cell r="AG172">
            <v>643912000</v>
          </cell>
          <cell r="AH172">
            <v>1</v>
          </cell>
          <cell r="AI172">
            <v>643912000</v>
          </cell>
          <cell r="AJ172">
            <v>128.7824</v>
          </cell>
          <cell r="AK172">
            <v>6.9200359999999996</v>
          </cell>
          <cell r="AL172">
            <v>6.92</v>
          </cell>
          <cell r="AM172">
            <v>585715000</v>
          </cell>
          <cell r="AN172">
            <v>585715000</v>
          </cell>
          <cell r="AO172">
            <v>8.1554000000000002</v>
          </cell>
          <cell r="AP172">
            <v>626773207.32200003</v>
          </cell>
          <cell r="AQ172">
            <v>581955000</v>
          </cell>
          <cell r="AR172">
            <v>581955000</v>
          </cell>
          <cell r="AS172">
            <v>8.2788000000000004</v>
          </cell>
          <cell r="AT172">
            <v>626888116.61899996</v>
          </cell>
          <cell r="AU172">
            <v>6.9200361341000001</v>
          </cell>
          <cell r="AV172">
            <v>6.9200361341000001</v>
          </cell>
          <cell r="AW172">
            <v>114909.29699993134</v>
          </cell>
          <cell r="AX172">
            <v>116.39100000000001</v>
          </cell>
          <cell r="AY172">
            <v>0</v>
          </cell>
          <cell r="AZ172">
            <v>-44933116.619000003</v>
          </cell>
          <cell r="BA172" t="str">
            <v>Precio</v>
          </cell>
          <cell r="BB172" t="str">
            <v>COP CEC</v>
          </cell>
          <cell r="BC172">
            <v>-5.5900000000000005E-2</v>
          </cell>
          <cell r="BD172">
            <v>100</v>
          </cell>
          <cell r="BE172">
            <v>0</v>
          </cell>
          <cell r="BF172">
            <v>0</v>
          </cell>
          <cell r="BG172">
            <v>0</v>
          </cell>
          <cell r="BH172">
            <v>3054</v>
          </cell>
          <cell r="BI172">
            <v>5.8355000000000006</v>
          </cell>
          <cell r="BJ172">
            <v>5.3893000000000004</v>
          </cell>
          <cell r="BK172" t="str">
            <v xml:space="preserve">CASALINA  </v>
          </cell>
          <cell r="BL172" t="str">
            <v>CARLOS SALINA</v>
          </cell>
          <cell r="BM172">
            <v>42443</v>
          </cell>
          <cell r="BO172" t="str">
            <v xml:space="preserve">                              </v>
          </cell>
          <cell r="BP172" t="str">
            <v>2</v>
          </cell>
          <cell r="BQ172" t="str">
            <v xml:space="preserve">          </v>
          </cell>
          <cell r="BR172">
            <v>4</v>
          </cell>
          <cell r="BS172" t="str">
            <v xml:space="preserve">LIN NL/365 RD6 </v>
          </cell>
          <cell r="BT172">
            <v>1</v>
          </cell>
          <cell r="BU172" t="str">
            <v xml:space="preserve">MTM </v>
          </cell>
          <cell r="BV172" t="str">
            <v>1304010001</v>
          </cell>
          <cell r="BW172" t="str">
            <v xml:space="preserve"> </v>
          </cell>
          <cell r="BX172">
            <v>31918000</v>
          </cell>
          <cell r="BY172">
            <v>536332096.51692498</v>
          </cell>
          <cell r="BZ172">
            <v>-3760000</v>
          </cell>
          <cell r="CA172" t="str">
            <v xml:space="preserve">LIN NL/365 RD6 </v>
          </cell>
          <cell r="CB172" t="str">
            <v xml:space="preserve">TES COP                                                     </v>
          </cell>
          <cell r="CC172" t="str">
            <v>CO</v>
          </cell>
          <cell r="CD172" t="str">
            <v>Gravados ML</v>
          </cell>
          <cell r="CE172">
            <v>500000000</v>
          </cell>
          <cell r="CF172">
            <v>585715000</v>
          </cell>
          <cell r="CG172">
            <v>585715000</v>
          </cell>
          <cell r="CH172">
            <v>581955000</v>
          </cell>
          <cell r="CI172">
            <v>581955000</v>
          </cell>
          <cell r="CJ172">
            <v>626773207.32200003</v>
          </cell>
          <cell r="CK172">
            <v>626888116.61899996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 t="str">
            <v>7130401001</v>
          </cell>
          <cell r="CV172">
            <v>-11957000</v>
          </cell>
          <cell r="CW172">
            <v>-3760000</v>
          </cell>
          <cell r="CX172">
            <v>-11957000</v>
          </cell>
          <cell r="CY172">
            <v>-8197000</v>
          </cell>
          <cell r="CZ172">
            <v>-3760000</v>
          </cell>
          <cell r="DA172">
            <v>1</v>
          </cell>
          <cell r="DB172">
            <v>1</v>
          </cell>
          <cell r="DC172">
            <v>1</v>
          </cell>
          <cell r="DD172">
            <v>4443640</v>
          </cell>
          <cell r="DE172">
            <v>6.9200359999999996</v>
          </cell>
          <cell r="DF172">
            <v>8.2788000000000004</v>
          </cell>
          <cell r="DH172" t="str">
            <v xml:space="preserve">AV </v>
          </cell>
          <cell r="DI172">
            <v>116.39100000000001</v>
          </cell>
          <cell r="DJ172" t="e">
            <v>#N/A</v>
          </cell>
          <cell r="DK172">
            <v>581955000</v>
          </cell>
          <cell r="DL172" t="str">
            <v>TASA FIJA</v>
          </cell>
        </row>
        <row r="173">
          <cell r="A173">
            <v>4444991</v>
          </cell>
          <cell r="B173" t="str">
            <v xml:space="preserve">NEGOCIABLES    </v>
          </cell>
          <cell r="C173" t="str">
            <v>B</v>
          </cell>
          <cell r="D173" t="str">
            <v xml:space="preserve">FI SPOT              </v>
          </cell>
          <cell r="E173" t="str">
            <v>RTFIDBEN11</v>
          </cell>
          <cell r="F173" t="str">
            <v>BDI_RF-NEG_FBRT</v>
          </cell>
          <cell r="G173">
            <v>0</v>
          </cell>
          <cell r="H173">
            <v>4599214</v>
          </cell>
          <cell r="I173">
            <v>5234107</v>
          </cell>
          <cell r="J173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173" t="str">
            <v xml:space="preserve">899999090                             </v>
          </cell>
          <cell r="L173" t="str">
            <v xml:space="preserve">TES COP  10%  24/7/24              </v>
          </cell>
          <cell r="M173" t="str">
            <v xml:space="preserve">TFIT16240724   </v>
          </cell>
          <cell r="N173" t="str">
            <v xml:space="preserve">COL17CT02385   </v>
          </cell>
          <cell r="O173" t="str">
            <v>ACCIONES Y VALORES S A</v>
          </cell>
          <cell r="P173" t="str">
            <v>860071562</v>
          </cell>
          <cell r="Q173" t="str">
            <v xml:space="preserve">NACION  </v>
          </cell>
          <cell r="R173" t="str">
            <v xml:space="preserve">                    </v>
          </cell>
          <cell r="S173">
            <v>39653</v>
          </cell>
          <cell r="T173">
            <v>45497</v>
          </cell>
          <cell r="U173">
            <v>500000000</v>
          </cell>
          <cell r="V173">
            <v>500000000</v>
          </cell>
          <cell r="W173" t="str">
            <v>10</v>
          </cell>
          <cell r="Y173" t="str">
            <v xml:space="preserve">COP TF nominal, Base 365, Cupon AV      </v>
          </cell>
          <cell r="Z173" t="str">
            <v>I</v>
          </cell>
          <cell r="AA173" t="str">
            <v>A?o Vencido</v>
          </cell>
          <cell r="AB173" t="str">
            <v>COP</v>
          </cell>
          <cell r="AC173" t="str">
            <v>COP</v>
          </cell>
          <cell r="AD173" t="str">
            <v>DCV</v>
          </cell>
          <cell r="AE173">
            <v>42152</v>
          </cell>
          <cell r="AF173">
            <v>42152</v>
          </cell>
          <cell r="AG173">
            <v>644582000</v>
          </cell>
          <cell r="AH173">
            <v>1</v>
          </cell>
          <cell r="AI173">
            <v>644582000</v>
          </cell>
          <cell r="AJ173">
            <v>128.91640000000001</v>
          </cell>
          <cell r="AK173">
            <v>6.9021989999999995</v>
          </cell>
          <cell r="AL173">
            <v>6.9022000000000006</v>
          </cell>
          <cell r="AM173">
            <v>585715000</v>
          </cell>
          <cell r="AN173">
            <v>585715000</v>
          </cell>
          <cell r="AO173">
            <v>8.1554000000000002</v>
          </cell>
          <cell r="AP173">
            <v>627395415.49800003</v>
          </cell>
          <cell r="AQ173">
            <v>581955000</v>
          </cell>
          <cell r="AR173">
            <v>581955000</v>
          </cell>
          <cell r="AS173">
            <v>8.2788000000000004</v>
          </cell>
          <cell r="AT173">
            <v>627510152.03299999</v>
          </cell>
          <cell r="AU173">
            <v>6.9021989618999999</v>
          </cell>
          <cell r="AV173">
            <v>6.9021989618999999</v>
          </cell>
          <cell r="AW173">
            <v>114736.53499996662</v>
          </cell>
          <cell r="AX173">
            <v>116.39100000000001</v>
          </cell>
          <cell r="AY173">
            <v>0</v>
          </cell>
          <cell r="AZ173">
            <v>-45555152.033</v>
          </cell>
          <cell r="BA173" t="str">
            <v>Precio</v>
          </cell>
          <cell r="BB173" t="str">
            <v>COP CEC</v>
          </cell>
          <cell r="BC173">
            <v>-5.5900000000000005E-2</v>
          </cell>
          <cell r="BD173">
            <v>100</v>
          </cell>
          <cell r="BE173">
            <v>0</v>
          </cell>
          <cell r="BF173">
            <v>0</v>
          </cell>
          <cell r="BG173">
            <v>0</v>
          </cell>
          <cell r="BH173">
            <v>3054</v>
          </cell>
          <cell r="BI173">
            <v>5.8355000000000006</v>
          </cell>
          <cell r="BJ173">
            <v>5.3893000000000004</v>
          </cell>
          <cell r="BK173" t="str">
            <v xml:space="preserve">CASALINA  </v>
          </cell>
          <cell r="BL173" t="str">
            <v>CARLOS SALINA</v>
          </cell>
          <cell r="BM173">
            <v>42443</v>
          </cell>
          <cell r="BO173" t="str">
            <v xml:space="preserve">                              </v>
          </cell>
          <cell r="BP173" t="str">
            <v>2</v>
          </cell>
          <cell r="BQ173" t="str">
            <v xml:space="preserve">          </v>
          </cell>
          <cell r="BR173">
            <v>4</v>
          </cell>
          <cell r="BS173" t="str">
            <v xml:space="preserve">LIN NL/365 RD6 </v>
          </cell>
          <cell r="BT173">
            <v>1</v>
          </cell>
          <cell r="BU173" t="str">
            <v xml:space="preserve">MTM </v>
          </cell>
          <cell r="BV173" t="str">
            <v>1304010001</v>
          </cell>
          <cell r="BW173" t="str">
            <v xml:space="preserve"> </v>
          </cell>
          <cell r="BX173">
            <v>31918000</v>
          </cell>
          <cell r="BY173">
            <v>537029191.01243699</v>
          </cell>
          <cell r="BZ173">
            <v>-3760000</v>
          </cell>
          <cell r="CA173" t="str">
            <v xml:space="preserve">LIN NL/365 RD6 </v>
          </cell>
          <cell r="CB173" t="str">
            <v xml:space="preserve">TES COP                                                     </v>
          </cell>
          <cell r="CC173" t="str">
            <v>CO</v>
          </cell>
          <cell r="CD173" t="str">
            <v>Gravados ML</v>
          </cell>
          <cell r="CE173">
            <v>500000000</v>
          </cell>
          <cell r="CF173">
            <v>585715000</v>
          </cell>
          <cell r="CG173">
            <v>585715000</v>
          </cell>
          <cell r="CH173">
            <v>581955000</v>
          </cell>
          <cell r="CI173">
            <v>581955000</v>
          </cell>
          <cell r="CJ173">
            <v>627395415.49800003</v>
          </cell>
          <cell r="CK173">
            <v>627510152.03299999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 t="str">
            <v>7130401001</v>
          </cell>
          <cell r="CV173">
            <v>-12627000</v>
          </cell>
          <cell r="CW173">
            <v>-3760000</v>
          </cell>
          <cell r="CX173">
            <v>-12627000</v>
          </cell>
          <cell r="CY173">
            <v>-8867000</v>
          </cell>
          <cell r="CZ173">
            <v>-3760000</v>
          </cell>
          <cell r="DA173">
            <v>1</v>
          </cell>
          <cell r="DB173">
            <v>1</v>
          </cell>
          <cell r="DC173">
            <v>1</v>
          </cell>
          <cell r="DD173">
            <v>4444991</v>
          </cell>
          <cell r="DE173">
            <v>6.9021989999999995</v>
          </cell>
          <cell r="DF173">
            <v>8.2788000000000004</v>
          </cell>
          <cell r="DH173" t="str">
            <v xml:space="preserve">AV </v>
          </cell>
          <cell r="DI173">
            <v>116.39100000000001</v>
          </cell>
          <cell r="DJ173" t="e">
            <v>#N/A</v>
          </cell>
          <cell r="DK173">
            <v>581955000</v>
          </cell>
          <cell r="DL173" t="str">
            <v>TASA FIJA</v>
          </cell>
        </row>
        <row r="174">
          <cell r="A174">
            <v>4446031</v>
          </cell>
          <cell r="B174" t="str">
            <v xml:space="preserve">NEGOCIABLES    </v>
          </cell>
          <cell r="C174" t="str">
            <v>B</v>
          </cell>
          <cell r="D174" t="str">
            <v xml:space="preserve">FI SPOT              </v>
          </cell>
          <cell r="E174" t="str">
            <v>RTFIDBEN11</v>
          </cell>
          <cell r="F174" t="str">
            <v>BDR_RF-NEG_FBRT</v>
          </cell>
          <cell r="G174">
            <v>0</v>
          </cell>
          <cell r="H174">
            <v>5251841</v>
          </cell>
          <cell r="I174">
            <v>5235146</v>
          </cell>
          <cell r="J174" t="str">
            <v xml:space="preserve">BANCO DE OCCIDENTE S A                                                                                                                                                                                                                                         </v>
          </cell>
          <cell r="K174" t="str">
            <v xml:space="preserve">890300279                             </v>
          </cell>
          <cell r="L174" t="str">
            <v xml:space="preserve">CDT OCCIDENTE IBR+1.17% 28/5/17    </v>
          </cell>
          <cell r="M174" t="str">
            <v xml:space="preserve">CDTBOC80P      </v>
          </cell>
          <cell r="N174" t="str">
            <v xml:space="preserve">COB23CD32518   </v>
          </cell>
          <cell r="O174" t="str">
            <v>BANCO DE OCCIDENTE S A</v>
          </cell>
          <cell r="P174" t="str">
            <v>890300279</v>
          </cell>
          <cell r="Q174" t="str">
            <v xml:space="preserve">AAA     </v>
          </cell>
          <cell r="R174" t="str">
            <v xml:space="preserve">BRC                 </v>
          </cell>
          <cell r="S174">
            <v>42152</v>
          </cell>
          <cell r="T174">
            <v>42885</v>
          </cell>
          <cell r="U174">
            <v>1000000000</v>
          </cell>
          <cell r="V174">
            <v>1000000000</v>
          </cell>
          <cell r="W174" t="str">
            <v>IBR 1M</v>
          </cell>
          <cell r="X174">
            <v>1.17</v>
          </cell>
          <cell r="Y174" t="str">
            <v xml:space="preserve">COP IBR Inicio, Base 360, Cupon MV      </v>
          </cell>
          <cell r="Z174" t="str">
            <v>I</v>
          </cell>
          <cell r="AA174" t="str">
            <v>Mes Vencido</v>
          </cell>
          <cell r="AB174" t="str">
            <v>COP</v>
          </cell>
          <cell r="AC174" t="str">
            <v>COP</v>
          </cell>
          <cell r="AD174" t="str">
            <v>DECEVAL</v>
          </cell>
          <cell r="AE174">
            <v>42152</v>
          </cell>
          <cell r="AF174">
            <v>42152</v>
          </cell>
          <cell r="AG174">
            <v>1000000000</v>
          </cell>
          <cell r="AH174">
            <v>1</v>
          </cell>
          <cell r="AI174">
            <v>1000000000</v>
          </cell>
          <cell r="AJ174">
            <v>100</v>
          </cell>
          <cell r="AK174">
            <v>5.6687799999999999</v>
          </cell>
          <cell r="AL174">
            <v>9.0300000000000005E-2</v>
          </cell>
          <cell r="AM174">
            <v>991620000</v>
          </cell>
          <cell r="AN174">
            <v>991620000</v>
          </cell>
          <cell r="AO174">
            <v>2.3341000000000003</v>
          </cell>
          <cell r="AP174">
            <v>1003579427.398</v>
          </cell>
          <cell r="AQ174">
            <v>991570000</v>
          </cell>
          <cell r="AR174">
            <v>991570000</v>
          </cell>
          <cell r="AS174">
            <v>2.3586</v>
          </cell>
          <cell r="AT174">
            <v>1003777657.14</v>
          </cell>
          <cell r="AU174">
            <v>7.4822477208000002</v>
          </cell>
          <cell r="AV174">
            <v>7.4862055213000005</v>
          </cell>
          <cell r="AW174">
            <v>198229.74199998379</v>
          </cell>
          <cell r="AX174">
            <v>99.157000000000011</v>
          </cell>
          <cell r="AY174">
            <v>0</v>
          </cell>
          <cell r="AZ174">
            <v>-12207657.140000001</v>
          </cell>
          <cell r="BA174" t="str">
            <v>Precio</v>
          </cell>
          <cell r="BB174" t="str">
            <v>COP IBE FLAT</v>
          </cell>
          <cell r="BC174">
            <v>2.1903999999999999</v>
          </cell>
          <cell r="BD174">
            <v>100</v>
          </cell>
          <cell r="BE174">
            <v>0</v>
          </cell>
          <cell r="BF174">
            <v>0</v>
          </cell>
          <cell r="BG174">
            <v>0</v>
          </cell>
          <cell r="BH174">
            <v>442</v>
          </cell>
          <cell r="BI174">
            <v>1.1589</v>
          </cell>
          <cell r="BJ174">
            <v>1.0669</v>
          </cell>
          <cell r="BK174" t="str">
            <v xml:space="preserve">VANCAICE  </v>
          </cell>
          <cell r="BL174" t="str">
            <v>VANESSA CAICEDO QUICENO</v>
          </cell>
          <cell r="BM174">
            <v>42443</v>
          </cell>
          <cell r="BO174" t="str">
            <v xml:space="preserve">                              </v>
          </cell>
          <cell r="BP174" t="str">
            <v>26</v>
          </cell>
          <cell r="BQ174" t="str">
            <v xml:space="preserve">          </v>
          </cell>
          <cell r="BR174">
            <v>21</v>
          </cell>
          <cell r="BS174" t="str">
            <v xml:space="preserve">YLD 30/360 RD6 </v>
          </cell>
          <cell r="BT174">
            <v>1</v>
          </cell>
          <cell r="BU174" t="str">
            <v xml:space="preserve">MTM </v>
          </cell>
          <cell r="BV174" t="str">
            <v>1304110012</v>
          </cell>
          <cell r="BW174" t="str">
            <v xml:space="preserve"> </v>
          </cell>
          <cell r="BX174">
            <v>3202000</v>
          </cell>
          <cell r="BY174">
            <v>1002838210.98634</v>
          </cell>
          <cell r="BZ174">
            <v>-50000</v>
          </cell>
          <cell r="CA174" t="str">
            <v xml:space="preserve">YLD 30/360 RD6 </v>
          </cell>
          <cell r="CB174" t="str">
            <v xml:space="preserve">CDT                                                         </v>
          </cell>
          <cell r="CC174" t="str">
            <v>CO</v>
          </cell>
          <cell r="CD174" t="str">
            <v>Gravados ML</v>
          </cell>
          <cell r="CE174">
            <v>1000000000</v>
          </cell>
          <cell r="CF174">
            <v>991620000</v>
          </cell>
          <cell r="CG174">
            <v>991620000</v>
          </cell>
          <cell r="CH174">
            <v>991570000</v>
          </cell>
          <cell r="CI174">
            <v>991570000</v>
          </cell>
          <cell r="CJ174">
            <v>1003579427.398</v>
          </cell>
          <cell r="CK174">
            <v>1003777657.14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 t="str">
            <v>7130411012</v>
          </cell>
          <cell r="CV174">
            <v>36724000</v>
          </cell>
          <cell r="CW174">
            <v>-50000</v>
          </cell>
          <cell r="CX174">
            <v>36724000</v>
          </cell>
          <cell r="CY174">
            <v>36774000</v>
          </cell>
          <cell r="CZ174">
            <v>-50000</v>
          </cell>
          <cell r="DA174">
            <v>1</v>
          </cell>
          <cell r="DB174">
            <v>1</v>
          </cell>
          <cell r="DC174">
            <v>1</v>
          </cell>
          <cell r="DD174">
            <v>4446031</v>
          </cell>
          <cell r="DE174">
            <v>5.6687799999999999</v>
          </cell>
          <cell r="DF174">
            <v>8.6228999999999996</v>
          </cell>
          <cell r="DH174" t="str">
            <v xml:space="preserve">MV </v>
          </cell>
          <cell r="DI174">
            <v>99.156999999999996</v>
          </cell>
          <cell r="DJ174">
            <v>0</v>
          </cell>
          <cell r="DK174">
            <v>991570000</v>
          </cell>
          <cell r="DL174" t="str">
            <v>IBR</v>
          </cell>
        </row>
        <row r="175">
          <cell r="A175">
            <v>4449945</v>
          </cell>
          <cell r="B175" t="str">
            <v xml:space="preserve">NEGOCIABLES    </v>
          </cell>
          <cell r="C175" t="str">
            <v>B</v>
          </cell>
          <cell r="D175" t="str">
            <v xml:space="preserve">FI SPOT              </v>
          </cell>
          <cell r="E175" t="str">
            <v>RTFIDBEN11</v>
          </cell>
          <cell r="F175" t="str">
            <v>BDI_RF-NEG_FBRT</v>
          </cell>
          <cell r="G175">
            <v>0</v>
          </cell>
          <cell r="H175">
            <v>4599419</v>
          </cell>
          <cell r="I175">
            <v>5239044</v>
          </cell>
          <cell r="J175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175" t="str">
            <v xml:space="preserve">899999090                             </v>
          </cell>
          <cell r="L175" t="str">
            <v xml:space="preserve">TES COP  10%  24/7/24              </v>
          </cell>
          <cell r="M175" t="str">
            <v xml:space="preserve">TFIT16240724   </v>
          </cell>
          <cell r="N175" t="str">
            <v xml:space="preserve">COL17CT02385   </v>
          </cell>
          <cell r="O175" t="str">
            <v>CREDICORP CAPITAL COLOMBIA SA</v>
          </cell>
          <cell r="P175" t="str">
            <v>860068182</v>
          </cell>
          <cell r="Q175" t="str">
            <v xml:space="preserve">NACION  </v>
          </cell>
          <cell r="R175" t="str">
            <v xml:space="preserve">                    </v>
          </cell>
          <cell r="S175">
            <v>39653</v>
          </cell>
          <cell r="T175">
            <v>45497</v>
          </cell>
          <cell r="U175">
            <v>4000000000</v>
          </cell>
          <cell r="V175">
            <v>4000000000</v>
          </cell>
          <cell r="W175" t="str">
            <v>10</v>
          </cell>
          <cell r="Y175" t="str">
            <v xml:space="preserve">COP TF nominal, Base 365, Cupon AV      </v>
          </cell>
          <cell r="Z175" t="str">
            <v>I</v>
          </cell>
          <cell r="AA175" t="str">
            <v>A?o Vencido</v>
          </cell>
          <cell r="AB175" t="str">
            <v>COP</v>
          </cell>
          <cell r="AC175" t="str">
            <v>COP</v>
          </cell>
          <cell r="AD175" t="str">
            <v>DCV</v>
          </cell>
          <cell r="AE175">
            <v>42153</v>
          </cell>
          <cell r="AF175">
            <v>42153</v>
          </cell>
          <cell r="AG175">
            <v>5164272000</v>
          </cell>
          <cell r="AH175">
            <v>1</v>
          </cell>
          <cell r="AI175">
            <v>5164272000</v>
          </cell>
          <cell r="AJ175">
            <v>129.10679999999999</v>
          </cell>
          <cell r="AK175">
            <v>6.8800239999999997</v>
          </cell>
          <cell r="AL175">
            <v>6.88</v>
          </cell>
          <cell r="AM175">
            <v>4685720000</v>
          </cell>
          <cell r="AN175">
            <v>4685720000</v>
          </cell>
          <cell r="AO175">
            <v>8.1554000000000002</v>
          </cell>
          <cell r="AP175">
            <v>5025361182.6440001</v>
          </cell>
          <cell r="AQ175">
            <v>4655640000</v>
          </cell>
          <cell r="AR175">
            <v>4655640000</v>
          </cell>
          <cell r="AS175">
            <v>8.2788000000000004</v>
          </cell>
          <cell r="AT175">
            <v>5026277351.6160002</v>
          </cell>
          <cell r="AU175">
            <v>6.8800240605000003</v>
          </cell>
          <cell r="AV175">
            <v>6.8800240605000003</v>
          </cell>
          <cell r="AW175">
            <v>916168.97200012207</v>
          </cell>
          <cell r="AX175">
            <v>116.39100000000001</v>
          </cell>
          <cell r="AY175">
            <v>0</v>
          </cell>
          <cell r="AZ175">
            <v>-370637351.616</v>
          </cell>
          <cell r="BA175" t="str">
            <v>Precio</v>
          </cell>
          <cell r="BB175" t="str">
            <v>COP CEC</v>
          </cell>
          <cell r="BC175">
            <v>-5.5900000000000005E-2</v>
          </cell>
          <cell r="BD175">
            <v>100</v>
          </cell>
          <cell r="BE175">
            <v>0</v>
          </cell>
          <cell r="BF175">
            <v>0</v>
          </cell>
          <cell r="BG175">
            <v>0</v>
          </cell>
          <cell r="BH175">
            <v>3054</v>
          </cell>
          <cell r="BI175">
            <v>5.8355000000000006</v>
          </cell>
          <cell r="BJ175">
            <v>5.3893000000000004</v>
          </cell>
          <cell r="BK175" t="str">
            <v xml:space="preserve">CASALINA  </v>
          </cell>
          <cell r="BL175" t="str">
            <v>CARLOS SALINA</v>
          </cell>
          <cell r="BM175">
            <v>42443</v>
          </cell>
          <cell r="BO175" t="str">
            <v xml:space="preserve">                              </v>
          </cell>
          <cell r="BP175" t="str">
            <v>2</v>
          </cell>
          <cell r="BQ175" t="str">
            <v xml:space="preserve">          </v>
          </cell>
          <cell r="BR175">
            <v>4</v>
          </cell>
          <cell r="BS175" t="str">
            <v xml:space="preserve">LIN NL/365 RD6 </v>
          </cell>
          <cell r="BT175">
            <v>1</v>
          </cell>
          <cell r="BU175" t="str">
            <v xml:space="preserve">MTM </v>
          </cell>
          <cell r="BV175" t="str">
            <v>1304010001</v>
          </cell>
          <cell r="BW175" t="str">
            <v xml:space="preserve"> </v>
          </cell>
          <cell r="BX175">
            <v>255344000</v>
          </cell>
          <cell r="BY175">
            <v>4303508044.5543699</v>
          </cell>
          <cell r="BZ175">
            <v>-30080000</v>
          </cell>
          <cell r="CA175" t="str">
            <v xml:space="preserve">LIN NL/365 RD6 </v>
          </cell>
          <cell r="CB175" t="str">
            <v xml:space="preserve">TES COP                                                     </v>
          </cell>
          <cell r="CC175" t="str">
            <v>CO</v>
          </cell>
          <cell r="CD175" t="str">
            <v>Gravados ML</v>
          </cell>
          <cell r="CE175">
            <v>4000000000</v>
          </cell>
          <cell r="CF175">
            <v>4685720000</v>
          </cell>
          <cell r="CG175">
            <v>4685720000</v>
          </cell>
          <cell r="CH175">
            <v>4655640000</v>
          </cell>
          <cell r="CI175">
            <v>4655640000</v>
          </cell>
          <cell r="CJ175">
            <v>5025361182.6440001</v>
          </cell>
          <cell r="CK175">
            <v>5026277351.6160002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 t="str">
            <v>7130401001</v>
          </cell>
          <cell r="CV175">
            <v>-108632000</v>
          </cell>
          <cell r="CW175">
            <v>-30080000</v>
          </cell>
          <cell r="CX175">
            <v>-108632000</v>
          </cell>
          <cell r="CY175">
            <v>-78552000</v>
          </cell>
          <cell r="CZ175">
            <v>-30080000</v>
          </cell>
          <cell r="DA175">
            <v>1</v>
          </cell>
          <cell r="DB175">
            <v>1</v>
          </cell>
          <cell r="DC175">
            <v>1</v>
          </cell>
          <cell r="DD175">
            <v>4449945</v>
          </cell>
          <cell r="DE175">
            <v>6.8800239999999997</v>
          </cell>
          <cell r="DF175">
            <v>8.2788000000000004</v>
          </cell>
          <cell r="DH175" t="str">
            <v xml:space="preserve">AV </v>
          </cell>
          <cell r="DI175">
            <v>116.39100000000001</v>
          </cell>
          <cell r="DJ175" t="e">
            <v>#N/A</v>
          </cell>
          <cell r="DK175">
            <v>4655640000</v>
          </cell>
          <cell r="DL175" t="str">
            <v>TASA FIJA</v>
          </cell>
        </row>
        <row r="176">
          <cell r="A176">
            <v>4450630</v>
          </cell>
          <cell r="B176" t="str">
            <v xml:space="preserve">NEGOCIABLES    </v>
          </cell>
          <cell r="C176" t="str">
            <v>B</v>
          </cell>
          <cell r="D176" t="str">
            <v xml:space="preserve">FI SPOT              </v>
          </cell>
          <cell r="E176" t="str">
            <v>RTFIDBEN11</v>
          </cell>
          <cell r="F176" t="str">
            <v>BDI_RF-NEG_FBRT</v>
          </cell>
          <cell r="G176">
            <v>0</v>
          </cell>
          <cell r="H176">
            <v>4694579</v>
          </cell>
          <cell r="I176">
            <v>5239729</v>
          </cell>
          <cell r="J176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176" t="str">
            <v xml:space="preserve">899999090                             </v>
          </cell>
          <cell r="L176" t="str">
            <v xml:space="preserve">TES COP 7.5%  26/8/26              </v>
          </cell>
          <cell r="M176" t="str">
            <v xml:space="preserve">TFIT15260826   </v>
          </cell>
          <cell r="N176" t="str">
            <v xml:space="preserve">COL17CT02625   </v>
          </cell>
          <cell r="O176" t="str">
            <v>BTG PACTUAL SA COMISIONISTA DE BOLSA</v>
          </cell>
          <cell r="P176" t="str">
            <v>890907157</v>
          </cell>
          <cell r="Q176" t="str">
            <v xml:space="preserve">NACION  </v>
          </cell>
          <cell r="R176" t="str">
            <v xml:space="preserve">                    </v>
          </cell>
          <cell r="S176">
            <v>40781</v>
          </cell>
          <cell r="T176">
            <v>46260</v>
          </cell>
          <cell r="U176">
            <v>9000000000</v>
          </cell>
          <cell r="V176">
            <v>9000000000</v>
          </cell>
          <cell r="W176" t="str">
            <v>7.5</v>
          </cell>
          <cell r="Y176" t="str">
            <v xml:space="preserve">COP TF nominal, Base 365, Cupon AV      </v>
          </cell>
          <cell r="Z176" t="str">
            <v>I</v>
          </cell>
          <cell r="AA176" t="str">
            <v>A?o Vencido</v>
          </cell>
          <cell r="AB176" t="str">
            <v>COP</v>
          </cell>
          <cell r="AC176" t="str">
            <v>COP</v>
          </cell>
          <cell r="AD176" t="str">
            <v>DCV</v>
          </cell>
          <cell r="AE176">
            <v>42153</v>
          </cell>
          <cell r="AF176">
            <v>42153</v>
          </cell>
          <cell r="AG176">
            <v>9709308000</v>
          </cell>
          <cell r="AH176">
            <v>1</v>
          </cell>
          <cell r="AI176">
            <v>9709308000</v>
          </cell>
          <cell r="AJ176">
            <v>107.88120000000001</v>
          </cell>
          <cell r="AK176">
            <v>7.2002139999999999</v>
          </cell>
          <cell r="AL176">
            <v>7.2002000000000006</v>
          </cell>
          <cell r="AM176">
            <v>8811720000</v>
          </cell>
          <cell r="AN176">
            <v>8811720000</v>
          </cell>
          <cell r="AO176">
            <v>8.4002999999999997</v>
          </cell>
          <cell r="AP176">
            <v>9555768860.4269905</v>
          </cell>
          <cell r="AQ176">
            <v>8730000000</v>
          </cell>
          <cell r="AR176">
            <v>8730000000</v>
          </cell>
          <cell r="AS176">
            <v>8.5441000000000003</v>
          </cell>
          <cell r="AT176">
            <v>9557589291.5970001</v>
          </cell>
          <cell r="AU176">
            <v>7.2002143495000004</v>
          </cell>
          <cell r="AV176">
            <v>7.2002143495000004</v>
          </cell>
          <cell r="AW176">
            <v>1820431.170009613</v>
          </cell>
          <cell r="AX176">
            <v>97</v>
          </cell>
          <cell r="AY176">
            <v>0</v>
          </cell>
          <cell r="AZ176">
            <v>-827589291.597</v>
          </cell>
          <cell r="BA176" t="str">
            <v>Precio</v>
          </cell>
          <cell r="BB176" t="str">
            <v>COP CEC</v>
          </cell>
          <cell r="BC176">
            <v>-3.3100000000000004E-2</v>
          </cell>
          <cell r="BD176">
            <v>100</v>
          </cell>
          <cell r="BE176">
            <v>0</v>
          </cell>
          <cell r="BF176">
            <v>0</v>
          </cell>
          <cell r="BG176">
            <v>0</v>
          </cell>
          <cell r="BH176">
            <v>3817</v>
          </cell>
          <cell r="BI176">
            <v>7.1851000000000003</v>
          </cell>
          <cell r="BJ176">
            <v>6.6195000000000004</v>
          </cell>
          <cell r="BK176" t="str">
            <v xml:space="preserve">CASALINA  </v>
          </cell>
          <cell r="BL176" t="str">
            <v>CARLOS SALINA</v>
          </cell>
          <cell r="BM176">
            <v>42443</v>
          </cell>
          <cell r="BO176" t="str">
            <v xml:space="preserve">                              </v>
          </cell>
          <cell r="BP176" t="str">
            <v>2</v>
          </cell>
          <cell r="BQ176" t="str">
            <v xml:space="preserve">          </v>
          </cell>
          <cell r="BR176">
            <v>4</v>
          </cell>
          <cell r="BS176" t="str">
            <v xml:space="preserve">LIN NL/365 RD6 </v>
          </cell>
          <cell r="BT176">
            <v>1</v>
          </cell>
          <cell r="BU176" t="str">
            <v xml:space="preserve">MTM </v>
          </cell>
          <cell r="BV176" t="str">
            <v>1304010001</v>
          </cell>
          <cell r="BW176" t="str">
            <v xml:space="preserve"> </v>
          </cell>
          <cell r="BX176">
            <v>369864000</v>
          </cell>
          <cell r="BY176">
            <v>9676043077.5511494</v>
          </cell>
          <cell r="BZ176">
            <v>-81720000</v>
          </cell>
          <cell r="CA176" t="str">
            <v xml:space="preserve">LIN NL/365 RD6 </v>
          </cell>
          <cell r="CB176" t="str">
            <v xml:space="preserve">TES COP                                                     </v>
          </cell>
          <cell r="CC176" t="str">
            <v>CO</v>
          </cell>
          <cell r="CD176" t="str">
            <v>Gravados ML</v>
          </cell>
          <cell r="CE176">
            <v>9000000000</v>
          </cell>
          <cell r="CF176">
            <v>8811720000</v>
          </cell>
          <cell r="CG176">
            <v>8811720000</v>
          </cell>
          <cell r="CH176">
            <v>8730000000</v>
          </cell>
          <cell r="CI176">
            <v>8730000000</v>
          </cell>
          <cell r="CJ176">
            <v>9555768860.4269905</v>
          </cell>
          <cell r="CK176">
            <v>9557589291.5970001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 t="str">
            <v>7130401001</v>
          </cell>
          <cell r="CV176">
            <v>-304308000</v>
          </cell>
          <cell r="CW176">
            <v>-81720000</v>
          </cell>
          <cell r="CX176">
            <v>-304308000</v>
          </cell>
          <cell r="CY176">
            <v>-222588000</v>
          </cell>
          <cell r="CZ176">
            <v>-81720000</v>
          </cell>
          <cell r="DA176">
            <v>1</v>
          </cell>
          <cell r="DB176">
            <v>1</v>
          </cell>
          <cell r="DC176">
            <v>1</v>
          </cell>
          <cell r="DD176">
            <v>4450630</v>
          </cell>
          <cell r="DE176">
            <v>7.2002139999999999</v>
          </cell>
          <cell r="DF176">
            <v>8.5441000000000003</v>
          </cell>
          <cell r="DH176" t="str">
            <v xml:space="preserve">AV </v>
          </cell>
          <cell r="DI176">
            <v>97</v>
          </cell>
          <cell r="DJ176" t="e">
            <v>#N/A</v>
          </cell>
          <cell r="DK176">
            <v>8730000000</v>
          </cell>
          <cell r="DL176" t="str">
            <v>TASA FIJA</v>
          </cell>
        </row>
        <row r="177">
          <cell r="A177">
            <v>4463188</v>
          </cell>
          <cell r="B177" t="str">
            <v xml:space="preserve">NEGOCIABLES    </v>
          </cell>
          <cell r="C177" t="str">
            <v>B</v>
          </cell>
          <cell r="D177" t="str">
            <v xml:space="preserve">FI SPOT              </v>
          </cell>
          <cell r="E177" t="str">
            <v>RTFIDBEN11</v>
          </cell>
          <cell r="F177" t="str">
            <v>BDM_RF-NEG_FBRT</v>
          </cell>
          <cell r="G177">
            <v>0</v>
          </cell>
          <cell r="H177">
            <v>5269119</v>
          </cell>
          <cell r="I177">
            <v>5252313</v>
          </cell>
          <cell r="J177" t="str">
            <v xml:space="preserve">BANCO CORPBANCA COLOMBIA S A                                                                                                                                                                                                                                   </v>
          </cell>
          <cell r="K177" t="str">
            <v xml:space="preserve">890903937                             </v>
          </cell>
          <cell r="L177" t="str">
            <v xml:space="preserve">CDT CORPBAN 5.1016% 3/6/16         </v>
          </cell>
          <cell r="M177" t="str">
            <v xml:space="preserve">CDTBSAS0V      </v>
          </cell>
          <cell r="N177" t="str">
            <v xml:space="preserve">COB06CD0C708   </v>
          </cell>
          <cell r="O177" t="str">
            <v>BANCO CORPBANCA COLOMBIA S A</v>
          </cell>
          <cell r="P177" t="str">
            <v>890903937</v>
          </cell>
          <cell r="Q177" t="str">
            <v xml:space="preserve">BRC1+   </v>
          </cell>
          <cell r="R177" t="str">
            <v xml:space="preserve">BRC                 </v>
          </cell>
          <cell r="S177">
            <v>42158</v>
          </cell>
          <cell r="T177">
            <v>42524</v>
          </cell>
          <cell r="U177">
            <v>3000000000</v>
          </cell>
          <cell r="V177">
            <v>3000000000</v>
          </cell>
          <cell r="W177" t="str">
            <v>5.1016</v>
          </cell>
          <cell r="Y177" t="str">
            <v xml:space="preserve">CDT TF nominal, Base 360, Cupon TV      </v>
          </cell>
          <cell r="Z177" t="str">
            <v>I</v>
          </cell>
          <cell r="AA177" t="str">
            <v>Trimestre Vencido</v>
          </cell>
          <cell r="AB177" t="str">
            <v>COP</v>
          </cell>
          <cell r="AC177" t="str">
            <v>COP</v>
          </cell>
          <cell r="AD177" t="str">
            <v>DECEVAL</v>
          </cell>
          <cell r="AE177">
            <v>42158</v>
          </cell>
          <cell r="AF177">
            <v>42158</v>
          </cell>
          <cell r="AG177">
            <v>3000000000</v>
          </cell>
          <cell r="AH177">
            <v>1</v>
          </cell>
          <cell r="AI177">
            <v>3000000000</v>
          </cell>
          <cell r="AJ177">
            <v>100</v>
          </cell>
          <cell r="AK177">
            <v>5.199935</v>
          </cell>
          <cell r="AL177">
            <v>4.6757</v>
          </cell>
          <cell r="AM177">
            <v>2991720000</v>
          </cell>
          <cell r="AN177">
            <v>2991720000</v>
          </cell>
          <cell r="AO177">
            <v>7.1130000000000004</v>
          </cell>
          <cell r="AP177">
            <v>3003857181.1469998</v>
          </cell>
          <cell r="AQ177">
            <v>2991480000</v>
          </cell>
          <cell r="AR177">
            <v>2991480000</v>
          </cell>
          <cell r="AS177">
            <v>7.2427000000000001</v>
          </cell>
          <cell r="AT177">
            <v>3004274396.4840002</v>
          </cell>
          <cell r="AU177">
            <v>5.1999351259000006</v>
          </cell>
          <cell r="AV177">
            <v>5.1999351260000006</v>
          </cell>
          <cell r="AW177">
            <v>417215.33700037003</v>
          </cell>
          <cell r="AX177">
            <v>99.716000000000008</v>
          </cell>
          <cell r="AY177">
            <v>0</v>
          </cell>
          <cell r="AZ177">
            <v>-12794396.483999999</v>
          </cell>
          <cell r="BA177" t="str">
            <v>Precio</v>
          </cell>
          <cell r="BB177" t="str">
            <v>COP CRCDT</v>
          </cell>
          <cell r="BC177">
            <v>-6.0000000000000006E-4</v>
          </cell>
          <cell r="BD177">
            <v>100</v>
          </cell>
          <cell r="BE177">
            <v>0</v>
          </cell>
          <cell r="BF177">
            <v>0</v>
          </cell>
          <cell r="BG177">
            <v>0</v>
          </cell>
          <cell r="BH177">
            <v>81</v>
          </cell>
          <cell r="BI177">
            <v>0.22190000000000001</v>
          </cell>
          <cell r="BJ177">
            <v>0.2069</v>
          </cell>
          <cell r="BK177" t="str">
            <v xml:space="preserve">VANCAICE  </v>
          </cell>
          <cell r="BL177" t="str">
            <v>VANESSA CAICEDO QUICENO</v>
          </cell>
          <cell r="BM177">
            <v>42443</v>
          </cell>
          <cell r="BO177" t="str">
            <v xml:space="preserve">                              </v>
          </cell>
          <cell r="BP177" t="str">
            <v>26</v>
          </cell>
          <cell r="BQ177" t="str">
            <v xml:space="preserve">          </v>
          </cell>
          <cell r="BR177">
            <v>5</v>
          </cell>
          <cell r="BS177" t="str">
            <v xml:space="preserve">LIN 30/360 RD6 </v>
          </cell>
          <cell r="BT177">
            <v>1</v>
          </cell>
          <cell r="BU177" t="str">
            <v xml:space="preserve">MTM </v>
          </cell>
          <cell r="BV177" t="str">
            <v>1304110012</v>
          </cell>
          <cell r="BW177" t="str">
            <v xml:space="preserve"> </v>
          </cell>
          <cell r="BX177">
            <v>4677000</v>
          </cell>
          <cell r="BY177">
            <v>3011027091.0111704</v>
          </cell>
          <cell r="BZ177">
            <v>-240000</v>
          </cell>
          <cell r="CA177" t="str">
            <v xml:space="preserve">LIN 30/360 RD6 </v>
          </cell>
          <cell r="CB177" t="str">
            <v xml:space="preserve">CDT                                                         </v>
          </cell>
          <cell r="CC177" t="str">
            <v>CO</v>
          </cell>
          <cell r="CD177" t="str">
            <v>Gravados ML</v>
          </cell>
          <cell r="CE177">
            <v>3000000000</v>
          </cell>
          <cell r="CF177">
            <v>2991720000</v>
          </cell>
          <cell r="CG177">
            <v>2991720000</v>
          </cell>
          <cell r="CH177">
            <v>2991480000</v>
          </cell>
          <cell r="CI177">
            <v>2991480000</v>
          </cell>
          <cell r="CJ177">
            <v>3003857181.1470003</v>
          </cell>
          <cell r="CK177">
            <v>3004274396.4840002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 t="str">
            <v>7130411012</v>
          </cell>
          <cell r="CV177">
            <v>106266000</v>
          </cell>
          <cell r="CW177">
            <v>-240000</v>
          </cell>
          <cell r="CX177">
            <v>106266000</v>
          </cell>
          <cell r="CY177">
            <v>106506000</v>
          </cell>
          <cell r="CZ177">
            <v>-240000</v>
          </cell>
          <cell r="DA177">
            <v>1</v>
          </cell>
          <cell r="DB177">
            <v>1</v>
          </cell>
          <cell r="DC177">
            <v>1</v>
          </cell>
          <cell r="DD177">
            <v>4463188</v>
          </cell>
          <cell r="DE177">
            <v>5.199935</v>
          </cell>
          <cell r="DF177">
            <v>7.2427000000000001</v>
          </cell>
          <cell r="DH177" t="str">
            <v xml:space="preserve">TV </v>
          </cell>
          <cell r="DI177">
            <v>99.716000000000008</v>
          </cell>
          <cell r="DJ177">
            <v>0</v>
          </cell>
          <cell r="DK177">
            <v>2991480000</v>
          </cell>
          <cell r="DL177" t="str">
            <v>TASA FIJA</v>
          </cell>
        </row>
        <row r="178">
          <cell r="A178">
            <v>4471586</v>
          </cell>
          <cell r="B178" t="str">
            <v xml:space="preserve">NEGOCIABLES    </v>
          </cell>
          <cell r="C178" t="str">
            <v>B</v>
          </cell>
          <cell r="D178" t="str">
            <v xml:space="preserve">FI SPOT              </v>
          </cell>
          <cell r="E178" t="str">
            <v>RTFIDBEN11</v>
          </cell>
          <cell r="F178" t="str">
            <v>BDI_RF-NEG_FBRT</v>
          </cell>
          <cell r="G178">
            <v>0</v>
          </cell>
          <cell r="H178">
            <v>4694580</v>
          </cell>
          <cell r="I178">
            <v>5260755</v>
          </cell>
          <cell r="J178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178" t="str">
            <v xml:space="preserve">899999090                             </v>
          </cell>
          <cell r="L178" t="str">
            <v xml:space="preserve">TES COP 7.5%  26/8/26              </v>
          </cell>
          <cell r="M178" t="str">
            <v xml:space="preserve">TFIT15260826   </v>
          </cell>
          <cell r="N178" t="str">
            <v xml:space="preserve">COL17CT02625   </v>
          </cell>
          <cell r="O178" t="str">
            <v>JPMORGAN CORPORACION FINANCIERA S A</v>
          </cell>
          <cell r="P178" t="str">
            <v>900114346</v>
          </cell>
          <cell r="Q178" t="str">
            <v xml:space="preserve">NACION  </v>
          </cell>
          <cell r="R178" t="str">
            <v xml:space="preserve">                    </v>
          </cell>
          <cell r="S178">
            <v>40781</v>
          </cell>
          <cell r="T178">
            <v>46260</v>
          </cell>
          <cell r="U178">
            <v>6000000000</v>
          </cell>
          <cell r="V178">
            <v>6000000000</v>
          </cell>
          <cell r="W178" t="str">
            <v>7.5</v>
          </cell>
          <cell r="Y178" t="str">
            <v xml:space="preserve">COP TF nominal, Base 365, Cupon AV      </v>
          </cell>
          <cell r="Z178" t="str">
            <v>I</v>
          </cell>
          <cell r="AA178" t="str">
            <v>A?o Vencido</v>
          </cell>
          <cell r="AB178" t="str">
            <v>COP</v>
          </cell>
          <cell r="AC178" t="str">
            <v>COP</v>
          </cell>
          <cell r="AD178" t="str">
            <v>DCV</v>
          </cell>
          <cell r="AE178">
            <v>42160</v>
          </cell>
          <cell r="AF178">
            <v>42160</v>
          </cell>
          <cell r="AG178">
            <v>6395226000</v>
          </cell>
          <cell r="AH178">
            <v>1</v>
          </cell>
          <cell r="AI178">
            <v>6395226000</v>
          </cell>
          <cell r="AJ178">
            <v>106.58710000000001</v>
          </cell>
          <cell r="AK178">
            <v>7.3901279999999998</v>
          </cell>
          <cell r="AL178">
            <v>7.3901000000000003</v>
          </cell>
          <cell r="AM178">
            <v>5874480000</v>
          </cell>
          <cell r="AN178">
            <v>5874480000</v>
          </cell>
          <cell r="AO178">
            <v>8.4002999999999997</v>
          </cell>
          <cell r="AP178">
            <v>6288234221.5200005</v>
          </cell>
          <cell r="AQ178">
            <v>5820000000</v>
          </cell>
          <cell r="AR178">
            <v>5820000000</v>
          </cell>
          <cell r="AS178">
            <v>8.5441000000000003</v>
          </cell>
          <cell r="AT178">
            <v>6289462667.448</v>
          </cell>
          <cell r="AU178">
            <v>7.3901277470000002</v>
          </cell>
          <cell r="AV178">
            <v>7.3901277470000002</v>
          </cell>
          <cell r="AW178">
            <v>1228445.9279994965</v>
          </cell>
          <cell r="AX178">
            <v>97</v>
          </cell>
          <cell r="AY178">
            <v>0</v>
          </cell>
          <cell r="AZ178">
            <v>-469462667.44800001</v>
          </cell>
          <cell r="BA178" t="str">
            <v>Precio</v>
          </cell>
          <cell r="BB178" t="str">
            <v>COP CEC</v>
          </cell>
          <cell r="BC178">
            <v>-3.3100000000000004E-2</v>
          </cell>
          <cell r="BD178">
            <v>100</v>
          </cell>
          <cell r="BE178">
            <v>0</v>
          </cell>
          <cell r="BF178">
            <v>0</v>
          </cell>
          <cell r="BG178">
            <v>0</v>
          </cell>
          <cell r="BH178">
            <v>3817</v>
          </cell>
          <cell r="BI178">
            <v>7.1851000000000003</v>
          </cell>
          <cell r="BJ178">
            <v>6.6195000000000004</v>
          </cell>
          <cell r="BK178" t="str">
            <v xml:space="preserve">CASALINA  </v>
          </cell>
          <cell r="BL178" t="str">
            <v>CARLOS SALINA</v>
          </cell>
          <cell r="BM178">
            <v>42443</v>
          </cell>
          <cell r="BO178" t="str">
            <v xml:space="preserve">                              </v>
          </cell>
          <cell r="BP178" t="str">
            <v>2</v>
          </cell>
          <cell r="BQ178" t="str">
            <v xml:space="preserve">          </v>
          </cell>
          <cell r="BR178">
            <v>4</v>
          </cell>
          <cell r="BS178" t="str">
            <v xml:space="preserve">LIN NL/365 RD6 </v>
          </cell>
          <cell r="BT178">
            <v>1</v>
          </cell>
          <cell r="BU178" t="str">
            <v xml:space="preserve">MTM </v>
          </cell>
          <cell r="BV178" t="str">
            <v>1304010001</v>
          </cell>
          <cell r="BW178" t="str">
            <v xml:space="preserve"> </v>
          </cell>
          <cell r="BX178">
            <v>246576000</v>
          </cell>
          <cell r="BY178">
            <v>6364292659.1982002</v>
          </cell>
          <cell r="BZ178">
            <v>-54480000</v>
          </cell>
          <cell r="CA178" t="str">
            <v xml:space="preserve">LIN NL/365 RD6 </v>
          </cell>
          <cell r="CB178" t="str">
            <v xml:space="preserve">TES COP                                                     </v>
          </cell>
          <cell r="CC178" t="str">
            <v>CO</v>
          </cell>
          <cell r="CD178" t="str">
            <v>Gravados ML</v>
          </cell>
          <cell r="CE178">
            <v>6000000000</v>
          </cell>
          <cell r="CF178">
            <v>5874480000</v>
          </cell>
          <cell r="CG178">
            <v>5874480000</v>
          </cell>
          <cell r="CH178">
            <v>5820000000</v>
          </cell>
          <cell r="CI178">
            <v>5820000000</v>
          </cell>
          <cell r="CJ178">
            <v>6288234221.5200005</v>
          </cell>
          <cell r="CK178">
            <v>6289462667.4480009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 t="str">
            <v>7130401001</v>
          </cell>
          <cell r="CV178">
            <v>-125226000</v>
          </cell>
          <cell r="CW178">
            <v>-54480000</v>
          </cell>
          <cell r="CX178">
            <v>-125226000</v>
          </cell>
          <cell r="CY178">
            <v>-70746000</v>
          </cell>
          <cell r="CZ178">
            <v>-54480000</v>
          </cell>
          <cell r="DA178">
            <v>1</v>
          </cell>
          <cell r="DB178">
            <v>1</v>
          </cell>
          <cell r="DC178">
            <v>1</v>
          </cell>
          <cell r="DD178">
            <v>4471586</v>
          </cell>
          <cell r="DE178">
            <v>7.3901279999999998</v>
          </cell>
          <cell r="DF178">
            <v>8.5441000000000003</v>
          </cell>
          <cell r="DH178" t="str">
            <v xml:space="preserve">AV </v>
          </cell>
          <cell r="DI178">
            <v>97</v>
          </cell>
          <cell r="DJ178" t="e">
            <v>#N/A</v>
          </cell>
          <cell r="DK178">
            <v>5820000000</v>
          </cell>
          <cell r="DL178" t="str">
            <v>TASA FIJA</v>
          </cell>
        </row>
        <row r="179">
          <cell r="A179">
            <v>4482476</v>
          </cell>
          <cell r="B179" t="str">
            <v xml:space="preserve">NEGOCIABLES    </v>
          </cell>
          <cell r="C179" t="str">
            <v>B</v>
          </cell>
          <cell r="D179" t="str">
            <v xml:space="preserve">FI SPOT              </v>
          </cell>
          <cell r="E179" t="str">
            <v>RTFIDBEN11</v>
          </cell>
          <cell r="F179" t="str">
            <v>BDR_RF-NEG_FBRT</v>
          </cell>
          <cell r="G179">
            <v>0</v>
          </cell>
          <cell r="H179">
            <v>5295522</v>
          </cell>
          <cell r="I179">
            <v>5271621</v>
          </cell>
          <cell r="J179" t="str">
            <v xml:space="preserve">FINANCIERA DE DESARROLLO TERRITORIAL S A FINDETER                                                                                                                                                                                                              </v>
          </cell>
          <cell r="K179" t="str">
            <v xml:space="preserve">800096329                             </v>
          </cell>
          <cell r="L179" t="str">
            <v xml:space="preserve">CDT FINDETER DTF+1% 10/12/16       </v>
          </cell>
          <cell r="M179" t="str">
            <v xml:space="preserve">CDTFDT10       </v>
          </cell>
          <cell r="N179" t="str">
            <v xml:space="preserve">COL06CD09015   </v>
          </cell>
          <cell r="O179" t="str">
            <v>FINANCIERA DE DESARROLLO TERRITORIAL S A FINDETER</v>
          </cell>
          <cell r="P179" t="str">
            <v>800096329</v>
          </cell>
          <cell r="Q179" t="str">
            <v xml:space="preserve">AAA     </v>
          </cell>
          <cell r="R179" t="str">
            <v xml:space="preserve">FRC                 </v>
          </cell>
          <cell r="S179">
            <v>42165</v>
          </cell>
          <cell r="T179">
            <v>42716</v>
          </cell>
          <cell r="U179">
            <v>1000000000</v>
          </cell>
          <cell r="V179">
            <v>1000000000</v>
          </cell>
          <cell r="W179" t="str">
            <v>DTF TA</v>
          </cell>
          <cell r="X179">
            <v>1</v>
          </cell>
          <cell r="Y179" t="str">
            <v xml:space="preserve">COP DTF Inicio, Base 360, Cupon TV      </v>
          </cell>
          <cell r="Z179" t="str">
            <v>I</v>
          </cell>
          <cell r="AA179" t="str">
            <v>Trimestre Vencido</v>
          </cell>
          <cell r="AB179" t="str">
            <v>COP</v>
          </cell>
          <cell r="AC179" t="str">
            <v>COP</v>
          </cell>
          <cell r="AD179" t="str">
            <v>DECEVAL</v>
          </cell>
          <cell r="AE179">
            <v>42165</v>
          </cell>
          <cell r="AF179">
            <v>42165</v>
          </cell>
          <cell r="AG179">
            <v>1000000000</v>
          </cell>
          <cell r="AH179">
            <v>1</v>
          </cell>
          <cell r="AI179">
            <v>1000000000</v>
          </cell>
          <cell r="AJ179">
            <v>100</v>
          </cell>
          <cell r="AK179">
            <v>5.4752190000000001</v>
          </cell>
          <cell r="AL179">
            <v>0.11510000000000001</v>
          </cell>
          <cell r="AM179">
            <v>992940000</v>
          </cell>
          <cell r="AN179">
            <v>992940000</v>
          </cell>
          <cell r="AO179">
            <v>2.2702</v>
          </cell>
          <cell r="AP179">
            <v>1002089762.877</v>
          </cell>
          <cell r="AQ179">
            <v>993350000</v>
          </cell>
          <cell r="AR179">
            <v>993350000</v>
          </cell>
          <cell r="AS179">
            <v>2.2704</v>
          </cell>
          <cell r="AT179">
            <v>1002278272.7029999</v>
          </cell>
          <cell r="AU179">
            <v>7.0337805103000006</v>
          </cell>
          <cell r="AV179">
            <v>7.1067848851000006</v>
          </cell>
          <cell r="AW179">
            <v>188509.8259999752</v>
          </cell>
          <cell r="AX179">
            <v>99.335000000000008</v>
          </cell>
          <cell r="AY179">
            <v>0</v>
          </cell>
          <cell r="AZ179">
            <v>-8928272.7029999997</v>
          </cell>
          <cell r="BA179" t="str">
            <v>Precio</v>
          </cell>
          <cell r="BB179" t="str">
            <v>COP DTE FLAT</v>
          </cell>
          <cell r="BC179">
            <v>2.0489000000000002</v>
          </cell>
          <cell r="BD179">
            <v>100</v>
          </cell>
          <cell r="BE179">
            <v>0</v>
          </cell>
          <cell r="BF179">
            <v>0</v>
          </cell>
          <cell r="BG179">
            <v>0</v>
          </cell>
          <cell r="BH179">
            <v>273</v>
          </cell>
          <cell r="BI179">
            <v>0.73470000000000002</v>
          </cell>
          <cell r="BJ179">
            <v>0.67810000000000004</v>
          </cell>
          <cell r="BK179" t="str">
            <v xml:space="preserve">CASALINA  </v>
          </cell>
          <cell r="BL179" t="str">
            <v>CARLOS SALINA</v>
          </cell>
          <cell r="BM179">
            <v>42443</v>
          </cell>
          <cell r="BO179" t="str">
            <v xml:space="preserve">                              </v>
          </cell>
          <cell r="BP179" t="str">
            <v>26</v>
          </cell>
          <cell r="BQ179" t="str">
            <v xml:space="preserve">          </v>
          </cell>
          <cell r="BR179">
            <v>9</v>
          </cell>
          <cell r="BS179" t="str">
            <v xml:space="preserve">YLD 30/360 RD6 </v>
          </cell>
          <cell r="BT179">
            <v>1</v>
          </cell>
          <cell r="BU179" t="str">
            <v xml:space="preserve">MTM </v>
          </cell>
          <cell r="BV179" t="str">
            <v>1304110012</v>
          </cell>
          <cell r="BW179" t="str">
            <v xml:space="preserve"> </v>
          </cell>
          <cell r="BX179">
            <v>789000</v>
          </cell>
          <cell r="BY179">
            <v>1003078953.0225301</v>
          </cell>
          <cell r="BZ179">
            <v>410000</v>
          </cell>
          <cell r="CA179" t="str">
            <v xml:space="preserve">YLD 30/360 RD6 </v>
          </cell>
          <cell r="CB179" t="str">
            <v xml:space="preserve">CDT                                                         </v>
          </cell>
          <cell r="CC179" t="str">
            <v>CO</v>
          </cell>
          <cell r="CD179" t="str">
            <v>Gravados ML</v>
          </cell>
          <cell r="CE179">
            <v>1000000000</v>
          </cell>
          <cell r="CF179">
            <v>992940000</v>
          </cell>
          <cell r="CG179">
            <v>992940000</v>
          </cell>
          <cell r="CH179">
            <v>993350000</v>
          </cell>
          <cell r="CI179">
            <v>993350000</v>
          </cell>
          <cell r="CJ179">
            <v>1002089762.877</v>
          </cell>
          <cell r="CK179">
            <v>1002278272.7029998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 t="str">
            <v>7130411012</v>
          </cell>
          <cell r="CV179">
            <v>35152000</v>
          </cell>
          <cell r="CW179">
            <v>410000</v>
          </cell>
          <cell r="CX179">
            <v>35152000</v>
          </cell>
          <cell r="CY179">
            <v>34742000</v>
          </cell>
          <cell r="CZ179">
            <v>410000</v>
          </cell>
          <cell r="DA179">
            <v>1</v>
          </cell>
          <cell r="DB179">
            <v>1</v>
          </cell>
          <cell r="DC179">
            <v>1</v>
          </cell>
          <cell r="DD179">
            <v>4482476</v>
          </cell>
          <cell r="DE179">
            <v>5.4752190000000001</v>
          </cell>
          <cell r="DF179">
            <v>8.3452000000000002</v>
          </cell>
          <cell r="DH179" t="str">
            <v xml:space="preserve">TV </v>
          </cell>
          <cell r="DI179">
            <v>99.334999999999994</v>
          </cell>
          <cell r="DJ179">
            <v>0</v>
          </cell>
          <cell r="DK179">
            <v>993350000</v>
          </cell>
          <cell r="DL179" t="str">
            <v>DTF</v>
          </cell>
        </row>
        <row r="180">
          <cell r="A180">
            <v>4499044</v>
          </cell>
          <cell r="B180" t="str">
            <v xml:space="preserve">NEGOCIABLES    </v>
          </cell>
          <cell r="C180" t="str">
            <v>B</v>
          </cell>
          <cell r="D180" t="str">
            <v xml:space="preserve">FI SPOT              </v>
          </cell>
          <cell r="E180" t="str">
            <v>RTFIDBEN11</v>
          </cell>
          <cell r="F180" t="str">
            <v>BDR_RF-NEG_FBRT</v>
          </cell>
          <cell r="G180">
            <v>0</v>
          </cell>
          <cell r="H180">
            <v>4599620</v>
          </cell>
          <cell r="I180">
            <v>5288284</v>
          </cell>
          <cell r="J180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180" t="str">
            <v xml:space="preserve">899999090                             </v>
          </cell>
          <cell r="L180" t="str">
            <v xml:space="preserve">TES COP  10%  24/7/24              </v>
          </cell>
          <cell r="M180" t="str">
            <v xml:space="preserve">TFIT16240724   </v>
          </cell>
          <cell r="N180" t="str">
            <v xml:space="preserve">COL17CT02385   </v>
          </cell>
          <cell r="O180" t="str">
            <v>BANCO AGRARIO DE COLOMBIA S A</v>
          </cell>
          <cell r="P180" t="str">
            <v>800037800</v>
          </cell>
          <cell r="Q180" t="str">
            <v xml:space="preserve">NACION  </v>
          </cell>
          <cell r="R180" t="str">
            <v xml:space="preserve">                    </v>
          </cell>
          <cell r="S180">
            <v>39653</v>
          </cell>
          <cell r="T180">
            <v>45497</v>
          </cell>
          <cell r="U180">
            <v>500000000</v>
          </cell>
          <cell r="V180">
            <v>500000000</v>
          </cell>
          <cell r="W180" t="str">
            <v>10</v>
          </cell>
          <cell r="Y180" t="str">
            <v xml:space="preserve">COP TF nominal, Base 365, Cupon AV      </v>
          </cell>
          <cell r="Z180" t="str">
            <v>I</v>
          </cell>
          <cell r="AA180" t="str">
            <v>A?o Vencido</v>
          </cell>
          <cell r="AB180" t="str">
            <v>COP</v>
          </cell>
          <cell r="AC180" t="str">
            <v>COP</v>
          </cell>
          <cell r="AD180" t="str">
            <v>DCV</v>
          </cell>
          <cell r="AE180">
            <v>42172</v>
          </cell>
          <cell r="AF180">
            <v>42172</v>
          </cell>
          <cell r="AG180">
            <v>635941500</v>
          </cell>
          <cell r="AH180">
            <v>1</v>
          </cell>
          <cell r="AI180">
            <v>635941500</v>
          </cell>
          <cell r="AJ180">
            <v>127.18830000000001</v>
          </cell>
          <cell r="AK180">
            <v>7.2000789999999997</v>
          </cell>
          <cell r="AL180">
            <v>7.2000999999999999</v>
          </cell>
          <cell r="AM180">
            <v>585715000</v>
          </cell>
          <cell r="AN180">
            <v>585715000</v>
          </cell>
          <cell r="AO180">
            <v>8.1554000000000002</v>
          </cell>
          <cell r="AP180">
            <v>617117460.76550102</v>
          </cell>
          <cell r="AQ180">
            <v>581955000</v>
          </cell>
          <cell r="AR180">
            <v>581955000</v>
          </cell>
          <cell r="AS180">
            <v>8.2788000000000004</v>
          </cell>
          <cell r="AT180">
            <v>617235023.20249999</v>
          </cell>
          <cell r="AU180">
            <v>7.2000791458000002</v>
          </cell>
          <cell r="AV180">
            <v>7.2000791458000002</v>
          </cell>
          <cell r="AW180">
            <v>117562.43699896336</v>
          </cell>
          <cell r="AX180">
            <v>116.39100000000001</v>
          </cell>
          <cell r="AY180">
            <v>0</v>
          </cell>
          <cell r="AZ180">
            <v>-35280023.202500001</v>
          </cell>
          <cell r="BA180" t="str">
            <v>Precio</v>
          </cell>
          <cell r="BB180" t="str">
            <v>COP CEC</v>
          </cell>
          <cell r="BC180">
            <v>-5.5900000000000005E-2</v>
          </cell>
          <cell r="BD180">
            <v>100</v>
          </cell>
          <cell r="BE180">
            <v>0</v>
          </cell>
          <cell r="BF180">
            <v>0</v>
          </cell>
          <cell r="BG180">
            <v>0</v>
          </cell>
          <cell r="BH180">
            <v>3054</v>
          </cell>
          <cell r="BI180">
            <v>5.8355000000000006</v>
          </cell>
          <cell r="BJ180">
            <v>5.3893000000000004</v>
          </cell>
          <cell r="BK180" t="str">
            <v xml:space="preserve">CASALINA  </v>
          </cell>
          <cell r="BL180" t="str">
            <v>CARLOS SALINA</v>
          </cell>
          <cell r="BM180">
            <v>42443</v>
          </cell>
          <cell r="BO180" t="str">
            <v xml:space="preserve">                              </v>
          </cell>
          <cell r="BP180" t="str">
            <v>2</v>
          </cell>
          <cell r="BQ180" t="str">
            <v xml:space="preserve">          </v>
          </cell>
          <cell r="BR180">
            <v>4</v>
          </cell>
          <cell r="BS180" t="str">
            <v xml:space="preserve">LIN NL/365 RD6 </v>
          </cell>
          <cell r="BT180">
            <v>1</v>
          </cell>
          <cell r="BU180" t="str">
            <v xml:space="preserve">MTM </v>
          </cell>
          <cell r="BV180" t="str">
            <v>1304010001</v>
          </cell>
          <cell r="BW180" t="str">
            <v xml:space="preserve"> </v>
          </cell>
          <cell r="BX180">
            <v>31918000</v>
          </cell>
          <cell r="BY180">
            <v>526442870.41570503</v>
          </cell>
          <cell r="BZ180">
            <v>-3760000</v>
          </cell>
          <cell r="CA180" t="str">
            <v xml:space="preserve">LIN NL/365 RD6 </v>
          </cell>
          <cell r="CB180" t="str">
            <v xml:space="preserve">TES COP                                                     </v>
          </cell>
          <cell r="CC180" t="str">
            <v>CO</v>
          </cell>
          <cell r="CD180" t="str">
            <v>Gravados ML</v>
          </cell>
          <cell r="CE180">
            <v>500000000</v>
          </cell>
          <cell r="CF180">
            <v>585715000</v>
          </cell>
          <cell r="CG180">
            <v>585715000</v>
          </cell>
          <cell r="CH180">
            <v>581955000</v>
          </cell>
          <cell r="CI180">
            <v>581955000</v>
          </cell>
          <cell r="CJ180">
            <v>617117460.76550102</v>
          </cell>
          <cell r="CK180">
            <v>617235023.20249999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 t="str">
            <v>7130401001</v>
          </cell>
          <cell r="CV180">
            <v>-3986500</v>
          </cell>
          <cell r="CW180">
            <v>-3760000</v>
          </cell>
          <cell r="CX180">
            <v>-3986500</v>
          </cell>
          <cell r="CY180">
            <v>-226500</v>
          </cell>
          <cell r="CZ180">
            <v>-3760000</v>
          </cell>
          <cell r="DA180">
            <v>1</v>
          </cell>
          <cell r="DB180">
            <v>1</v>
          </cell>
          <cell r="DC180">
            <v>1</v>
          </cell>
          <cell r="DD180">
            <v>4499044</v>
          </cell>
          <cell r="DE180">
            <v>7.2000789999999997</v>
          </cell>
          <cell r="DF180">
            <v>8.2788000000000004</v>
          </cell>
          <cell r="DH180" t="str">
            <v xml:space="preserve">AV </v>
          </cell>
          <cell r="DI180">
            <v>116.39100000000001</v>
          </cell>
          <cell r="DJ180">
            <v>0</v>
          </cell>
          <cell r="DK180">
            <v>581955000</v>
          </cell>
          <cell r="DL180" t="str">
            <v>TASA FIJA</v>
          </cell>
        </row>
        <row r="181">
          <cell r="A181">
            <v>4499284</v>
          </cell>
          <cell r="B181" t="str">
            <v xml:space="preserve">NEGOCIABLES    </v>
          </cell>
          <cell r="C181" t="str">
            <v>B</v>
          </cell>
          <cell r="D181" t="str">
            <v xml:space="preserve">FI SPOT              </v>
          </cell>
          <cell r="E181" t="str">
            <v>RTFIDBEN11</v>
          </cell>
          <cell r="F181" t="str">
            <v>BDI_RF-NEG_FBRT</v>
          </cell>
          <cell r="G181">
            <v>0</v>
          </cell>
          <cell r="H181">
            <v>4599617</v>
          </cell>
          <cell r="I181">
            <v>5288532</v>
          </cell>
          <cell r="J181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181" t="str">
            <v xml:space="preserve">899999090                             </v>
          </cell>
          <cell r="L181" t="str">
            <v xml:space="preserve">TES COP  10%  24/7/24              </v>
          </cell>
          <cell r="M181" t="str">
            <v xml:space="preserve">TFIT16240724   </v>
          </cell>
          <cell r="N181" t="str">
            <v xml:space="preserve">COL17CT02385   </v>
          </cell>
          <cell r="O181" t="str">
            <v>CREDICORP CAPITAL COLOMBIA SA</v>
          </cell>
          <cell r="P181" t="str">
            <v>860068182</v>
          </cell>
          <cell r="Q181" t="str">
            <v xml:space="preserve">NACION  </v>
          </cell>
          <cell r="R181" t="str">
            <v xml:space="preserve">                    </v>
          </cell>
          <cell r="S181">
            <v>39653</v>
          </cell>
          <cell r="T181">
            <v>45497</v>
          </cell>
          <cell r="U181">
            <v>2000000000</v>
          </cell>
          <cell r="V181">
            <v>2000000000</v>
          </cell>
          <cell r="W181" t="str">
            <v>10</v>
          </cell>
          <cell r="Y181" t="str">
            <v xml:space="preserve">COP TF nominal, Base 365, Cupon AV      </v>
          </cell>
          <cell r="Z181" t="str">
            <v>I</v>
          </cell>
          <cell r="AA181" t="str">
            <v>A?o Vencido</v>
          </cell>
          <cell r="AB181" t="str">
            <v>COP</v>
          </cell>
          <cell r="AC181" t="str">
            <v>COP</v>
          </cell>
          <cell r="AD181" t="str">
            <v>DCV</v>
          </cell>
          <cell r="AE181">
            <v>42172</v>
          </cell>
          <cell r="AF181">
            <v>42172</v>
          </cell>
          <cell r="AG181">
            <v>2540846000</v>
          </cell>
          <cell r="AH181">
            <v>1</v>
          </cell>
          <cell r="AI181">
            <v>2540846000</v>
          </cell>
          <cell r="AJ181">
            <v>127.04230000000001</v>
          </cell>
          <cell r="AK181">
            <v>7.2201079999999997</v>
          </cell>
          <cell r="AL181">
            <v>7.2201000000000004</v>
          </cell>
          <cell r="AM181">
            <v>2342860000</v>
          </cell>
          <cell r="AN181">
            <v>2342860000</v>
          </cell>
          <cell r="AO181">
            <v>8.1554000000000002</v>
          </cell>
          <cell r="AP181">
            <v>2465739744.7259998</v>
          </cell>
          <cell r="AQ181">
            <v>2327820000</v>
          </cell>
          <cell r="AR181">
            <v>2327820000</v>
          </cell>
          <cell r="AS181">
            <v>8.2788000000000004</v>
          </cell>
          <cell r="AT181">
            <v>2466210736.6599998</v>
          </cell>
          <cell r="AU181">
            <v>7.2201078613999998</v>
          </cell>
          <cell r="AV181">
            <v>7.2201078613999998</v>
          </cell>
          <cell r="AW181">
            <v>470991.93400001526</v>
          </cell>
          <cell r="AX181">
            <v>116.39100000000001</v>
          </cell>
          <cell r="AY181">
            <v>0</v>
          </cell>
          <cell r="AZ181">
            <v>-138390736.66</v>
          </cell>
          <cell r="BA181" t="str">
            <v>Precio</v>
          </cell>
          <cell r="BB181" t="str">
            <v>COP CEC</v>
          </cell>
          <cell r="BC181">
            <v>-5.5900000000000005E-2</v>
          </cell>
          <cell r="BD181">
            <v>100</v>
          </cell>
          <cell r="BE181">
            <v>0</v>
          </cell>
          <cell r="BF181">
            <v>0</v>
          </cell>
          <cell r="BG181">
            <v>0</v>
          </cell>
          <cell r="BH181">
            <v>3054</v>
          </cell>
          <cell r="BI181">
            <v>5.8355000000000006</v>
          </cell>
          <cell r="BJ181">
            <v>5.3893000000000004</v>
          </cell>
          <cell r="BK181" t="str">
            <v xml:space="preserve">CASALINA  </v>
          </cell>
          <cell r="BL181" t="str">
            <v>CARLOS SALINA</v>
          </cell>
          <cell r="BM181">
            <v>42443</v>
          </cell>
          <cell r="BO181" t="str">
            <v xml:space="preserve">                              </v>
          </cell>
          <cell r="BP181" t="str">
            <v>2</v>
          </cell>
          <cell r="BQ181" t="str">
            <v xml:space="preserve">          </v>
          </cell>
          <cell r="BR181">
            <v>4</v>
          </cell>
          <cell r="BS181" t="str">
            <v xml:space="preserve">LIN NL/365 RD6 </v>
          </cell>
          <cell r="BT181">
            <v>1</v>
          </cell>
          <cell r="BU181" t="str">
            <v xml:space="preserve">MTM </v>
          </cell>
          <cell r="BV181" t="str">
            <v>1304010001</v>
          </cell>
          <cell r="BW181" t="str">
            <v xml:space="preserve"> </v>
          </cell>
          <cell r="BX181">
            <v>127672000</v>
          </cell>
          <cell r="BY181">
            <v>2102740728.2601299</v>
          </cell>
          <cell r="BZ181">
            <v>-15040000</v>
          </cell>
          <cell r="CA181" t="str">
            <v xml:space="preserve">LIN NL/365 RD6 </v>
          </cell>
          <cell r="CB181" t="str">
            <v xml:space="preserve">TES COP                                                     </v>
          </cell>
          <cell r="CC181" t="str">
            <v>CO</v>
          </cell>
          <cell r="CD181" t="str">
            <v>Gravados ML</v>
          </cell>
          <cell r="CE181">
            <v>2000000000</v>
          </cell>
          <cell r="CF181">
            <v>2342860000</v>
          </cell>
          <cell r="CG181">
            <v>2342860000</v>
          </cell>
          <cell r="CH181">
            <v>2327820000</v>
          </cell>
          <cell r="CI181">
            <v>2327820000</v>
          </cell>
          <cell r="CJ181">
            <v>2465739744.7259998</v>
          </cell>
          <cell r="CK181">
            <v>2466210736.6599998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 t="str">
            <v>7130401001</v>
          </cell>
          <cell r="CV181">
            <v>-13026000</v>
          </cell>
          <cell r="CW181">
            <v>-15040000</v>
          </cell>
          <cell r="CX181">
            <v>-13026000</v>
          </cell>
          <cell r="CY181">
            <v>2014000</v>
          </cell>
          <cell r="CZ181">
            <v>-15040000</v>
          </cell>
          <cell r="DA181">
            <v>1</v>
          </cell>
          <cell r="DB181">
            <v>1</v>
          </cell>
          <cell r="DC181">
            <v>1</v>
          </cell>
          <cell r="DD181">
            <v>4499284</v>
          </cell>
          <cell r="DE181">
            <v>7.2201079999999997</v>
          </cell>
          <cell r="DF181">
            <v>8.2788000000000004</v>
          </cell>
          <cell r="DH181" t="str">
            <v xml:space="preserve">AV </v>
          </cell>
          <cell r="DI181">
            <v>116.39100000000001</v>
          </cell>
          <cell r="DJ181" t="e">
            <v>#N/A</v>
          </cell>
          <cell r="DK181">
            <v>2327820000</v>
          </cell>
          <cell r="DL181" t="str">
            <v>TASA FIJA</v>
          </cell>
        </row>
        <row r="182">
          <cell r="A182">
            <v>4501784</v>
          </cell>
          <cell r="B182" t="str">
            <v xml:space="preserve">NEGOCIABLES    </v>
          </cell>
          <cell r="C182" t="str">
            <v>B</v>
          </cell>
          <cell r="D182" t="str">
            <v xml:space="preserve">FI SPOT              </v>
          </cell>
          <cell r="E182" t="str">
            <v>RTFIDBEN11</v>
          </cell>
          <cell r="F182" t="str">
            <v>BDD_RF-NEG_FBRT</v>
          </cell>
          <cell r="G182">
            <v>0</v>
          </cell>
          <cell r="H182">
            <v>4501877</v>
          </cell>
          <cell r="I182">
            <v>5291034</v>
          </cell>
          <cell r="J182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182" t="str">
            <v xml:space="preserve">899999090                             </v>
          </cell>
          <cell r="L182" t="str">
            <v xml:space="preserve">TES UVR 3% 25/3/2033               </v>
          </cell>
          <cell r="M182" t="str">
            <v xml:space="preserve">TUVT20250333   </v>
          </cell>
          <cell r="N182" t="str">
            <v xml:space="preserve">COL17CT02963   </v>
          </cell>
          <cell r="O182" t="str">
            <v>DAVIVIENDA</v>
          </cell>
          <cell r="P182" t="str">
            <v>860034313</v>
          </cell>
          <cell r="Q182" t="str">
            <v xml:space="preserve">NACION  </v>
          </cell>
          <cell r="R182" t="str">
            <v xml:space="preserve">                    </v>
          </cell>
          <cell r="S182">
            <v>41358</v>
          </cell>
          <cell r="T182">
            <v>48663</v>
          </cell>
          <cell r="U182">
            <v>10000000</v>
          </cell>
          <cell r="V182">
            <v>10000000</v>
          </cell>
          <cell r="W182" t="str">
            <v>3</v>
          </cell>
          <cell r="Y182" t="str">
            <v xml:space="preserve">UVR TF nominal, Base 365, Cup?V      </v>
          </cell>
          <cell r="Z182" t="str">
            <v>I</v>
          </cell>
          <cell r="AA182" t="str">
            <v>A?o Vencido</v>
          </cell>
          <cell r="AB182" t="str">
            <v>COP</v>
          </cell>
          <cell r="AC182" t="str">
            <v>UVR</v>
          </cell>
          <cell r="AD182" t="str">
            <v>DCV</v>
          </cell>
          <cell r="AE182">
            <v>42173</v>
          </cell>
          <cell r="AF182">
            <v>42173</v>
          </cell>
          <cell r="AG182">
            <v>8699660.0166627802</v>
          </cell>
          <cell r="AH182">
            <v>222.1738996</v>
          </cell>
          <cell r="AI182">
            <v>1932837391.0961699</v>
          </cell>
          <cell r="AJ182">
            <v>86.996600009999995</v>
          </cell>
          <cell r="AK182">
            <v>4.1000839999999998</v>
          </cell>
          <cell r="AL182">
            <v>4.1001000000000003</v>
          </cell>
          <cell r="AM182">
            <v>8879500</v>
          </cell>
          <cell r="AN182">
            <v>2069943748.3343501</v>
          </cell>
          <cell r="AO182">
            <v>4.1734</v>
          </cell>
          <cell r="AP182">
            <v>2088746362.4036901</v>
          </cell>
          <cell r="AQ182">
            <v>8829600</v>
          </cell>
          <cell r="AR182">
            <v>2059220767.1911199</v>
          </cell>
          <cell r="AS182">
            <v>4.2202000000000002</v>
          </cell>
          <cell r="AT182">
            <v>2089899324.87396</v>
          </cell>
          <cell r="AU182">
            <v>4.1000836964999996</v>
          </cell>
          <cell r="AV182">
            <v>4.1000836964999996</v>
          </cell>
          <cell r="AW182">
            <v>1152962.4702699184</v>
          </cell>
          <cell r="AX182">
            <v>20592.207669299001</v>
          </cell>
          <cell r="AY182">
            <v>0</v>
          </cell>
          <cell r="AZ182">
            <v>-2081069724.87396</v>
          </cell>
          <cell r="BA182" t="str">
            <v>Precio</v>
          </cell>
          <cell r="BB182" t="str">
            <v>COP UVR CEC</v>
          </cell>
          <cell r="BC182">
            <v>1.5700000000000002E-2</v>
          </cell>
          <cell r="BD182">
            <v>100</v>
          </cell>
          <cell r="BE182">
            <v>0</v>
          </cell>
          <cell r="BF182">
            <v>0</v>
          </cell>
          <cell r="BG182">
            <v>0</v>
          </cell>
          <cell r="BH182">
            <v>6220</v>
          </cell>
          <cell r="BI182">
            <v>12.807</v>
          </cell>
          <cell r="BJ182">
            <v>12.288400000000001</v>
          </cell>
          <cell r="BK182" t="str">
            <v xml:space="preserve">CASALINA  </v>
          </cell>
          <cell r="BL182" t="str">
            <v>CARLOS SALINA</v>
          </cell>
          <cell r="BM182">
            <v>42443</v>
          </cell>
          <cell r="BO182" t="str">
            <v xml:space="preserve">                              </v>
          </cell>
          <cell r="BP182" t="str">
            <v>33</v>
          </cell>
          <cell r="BQ182" t="str">
            <v xml:space="preserve">          </v>
          </cell>
          <cell r="BR182">
            <v>8</v>
          </cell>
          <cell r="BS182" t="str">
            <v xml:space="preserve">LIN NL/365 RD6 </v>
          </cell>
          <cell r="BT182">
            <v>1</v>
          </cell>
          <cell r="BU182" t="str">
            <v xml:space="preserve">MTM </v>
          </cell>
          <cell r="BV182" t="str">
            <v>1304011407</v>
          </cell>
          <cell r="BW182" t="str">
            <v xml:space="preserve"> </v>
          </cell>
          <cell r="BX182">
            <v>290960</v>
          </cell>
          <cell r="BY182">
            <v>63314186.957773998</v>
          </cell>
          <cell r="BZ182">
            <v>-10722981.143230001</v>
          </cell>
          <cell r="CA182" t="str">
            <v xml:space="preserve">LIN NL/365 RD6 </v>
          </cell>
          <cell r="CB182" t="str">
            <v xml:space="preserve">TES UVR                                                     </v>
          </cell>
          <cell r="CC182" t="str">
            <v>CO</v>
          </cell>
          <cell r="CD182" t="str">
            <v>Gravados ML</v>
          </cell>
          <cell r="CE182">
            <v>10000000</v>
          </cell>
          <cell r="CF182">
            <v>8879500</v>
          </cell>
          <cell r="CG182">
            <v>2069943748.3343499</v>
          </cell>
          <cell r="CH182">
            <v>8829600</v>
          </cell>
          <cell r="CI182">
            <v>2059220767.1911199</v>
          </cell>
          <cell r="CJ182">
            <v>2088746362.4036901</v>
          </cell>
          <cell r="CK182">
            <v>2089899324.87396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 t="str">
            <v>7130401407</v>
          </cell>
          <cell r="CV182">
            <v>126383375.83373</v>
          </cell>
          <cell r="CW182">
            <v>-10722981.42495</v>
          </cell>
          <cell r="CX182">
            <v>126383375.83373</v>
          </cell>
          <cell r="CY182">
            <v>137106357.25867999</v>
          </cell>
          <cell r="CZ182">
            <v>-10722981.143230001</v>
          </cell>
          <cell r="DA182">
            <v>233.2178997</v>
          </cell>
          <cell r="DB182">
            <v>233.11489929999999</v>
          </cell>
          <cell r="DC182">
            <v>1</v>
          </cell>
          <cell r="DD182">
            <v>4501784</v>
          </cell>
          <cell r="DE182">
            <v>4.1000839999999998</v>
          </cell>
          <cell r="DF182">
            <v>4.2202000000000002</v>
          </cell>
          <cell r="DH182" t="str">
            <v xml:space="preserve">AV </v>
          </cell>
          <cell r="DI182">
            <v>88.295999999999992</v>
          </cell>
          <cell r="DJ182">
            <v>0</v>
          </cell>
          <cell r="DK182">
            <v>2059220767.1900001</v>
          </cell>
          <cell r="DL182" t="str">
            <v>UVR</v>
          </cell>
        </row>
        <row r="183">
          <cell r="A183">
            <v>4501866</v>
          </cell>
          <cell r="B183" t="str">
            <v xml:space="preserve">NEGOCIABLES    </v>
          </cell>
          <cell r="C183" t="str">
            <v>B</v>
          </cell>
          <cell r="D183" t="str">
            <v xml:space="preserve">FI SPOT              </v>
          </cell>
          <cell r="E183" t="str">
            <v>RTFIDBEN11</v>
          </cell>
          <cell r="F183" t="str">
            <v>BDD_RF-NEG_FBRT</v>
          </cell>
          <cell r="G183">
            <v>0</v>
          </cell>
          <cell r="H183">
            <v>4502015</v>
          </cell>
          <cell r="I183">
            <v>5291116</v>
          </cell>
          <cell r="J183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183" t="str">
            <v xml:space="preserve">899999090                             </v>
          </cell>
          <cell r="L183" t="str">
            <v xml:space="preserve">TES UVR 3.5% 17/4/2019             </v>
          </cell>
          <cell r="M183" t="str">
            <v xml:space="preserve">TUVT06170419   </v>
          </cell>
          <cell r="N183" t="str">
            <v xml:space="preserve">COL17CT03003   </v>
          </cell>
          <cell r="O183" t="str">
            <v>BANCO DE BOGOTA SA</v>
          </cell>
          <cell r="P183" t="str">
            <v>860002964</v>
          </cell>
          <cell r="Q183" t="str">
            <v xml:space="preserve">NACION  </v>
          </cell>
          <cell r="R183" t="str">
            <v xml:space="preserve">                    </v>
          </cell>
          <cell r="S183">
            <v>41381</v>
          </cell>
          <cell r="T183">
            <v>43572</v>
          </cell>
          <cell r="U183">
            <v>10000000</v>
          </cell>
          <cell r="V183">
            <v>10000000</v>
          </cell>
          <cell r="W183" t="str">
            <v>3.5</v>
          </cell>
          <cell r="Y183" t="str">
            <v xml:space="preserve">UVR TF nominal, Base 365, Cup?V      </v>
          </cell>
          <cell r="Z183" t="str">
            <v>I</v>
          </cell>
          <cell r="AA183" t="str">
            <v>A?o Vencido</v>
          </cell>
          <cell r="AB183" t="str">
            <v>COP</v>
          </cell>
          <cell r="AC183" t="str">
            <v>UVR</v>
          </cell>
          <cell r="AD183" t="str">
            <v>DCV</v>
          </cell>
          <cell r="AE183">
            <v>42173</v>
          </cell>
          <cell r="AF183">
            <v>42173</v>
          </cell>
          <cell r="AG183">
            <v>10398650.0177217</v>
          </cell>
          <cell r="AH183">
            <v>222.1738996</v>
          </cell>
          <cell r="AI183">
            <v>2310308625.0128298</v>
          </cell>
          <cell r="AJ183">
            <v>103.98649999</v>
          </cell>
          <cell r="AK183">
            <v>2.5573259999999998</v>
          </cell>
          <cell r="AL183">
            <v>2.5573000000000001</v>
          </cell>
          <cell r="AM183">
            <v>10466900</v>
          </cell>
          <cell r="AN183">
            <v>2439990339.48317</v>
          </cell>
          <cell r="AO183">
            <v>2.9824999999999999</v>
          </cell>
          <cell r="AP183">
            <v>2469444374.9148102</v>
          </cell>
          <cell r="AQ183">
            <v>10461300</v>
          </cell>
          <cell r="AR183">
            <v>2439762414.1316099</v>
          </cell>
          <cell r="AS183">
            <v>3.0044</v>
          </cell>
          <cell r="AT183">
            <v>2470706408.1347799</v>
          </cell>
          <cell r="AU183">
            <v>2.5573263112000002</v>
          </cell>
          <cell r="AV183">
            <v>2.5573263112000002</v>
          </cell>
          <cell r="AW183">
            <v>1262033.2199697495</v>
          </cell>
          <cell r="AX183">
            <v>24397.624138221097</v>
          </cell>
          <cell r="AY183">
            <v>0</v>
          </cell>
          <cell r="AZ183">
            <v>-2460245108.1347799</v>
          </cell>
          <cell r="BA183" t="str">
            <v>Precio</v>
          </cell>
          <cell r="BB183" t="str">
            <v>COP UVR CEC</v>
          </cell>
          <cell r="BC183">
            <v>-2.07E-2</v>
          </cell>
          <cell r="BD183">
            <v>100</v>
          </cell>
          <cell r="BE183">
            <v>0</v>
          </cell>
          <cell r="BF183">
            <v>0</v>
          </cell>
          <cell r="BG183">
            <v>0</v>
          </cell>
          <cell r="BH183">
            <v>1129</v>
          </cell>
          <cell r="BI183">
            <v>2.8968000000000003</v>
          </cell>
          <cell r="BJ183">
            <v>2.8123</v>
          </cell>
          <cell r="BK183" t="str">
            <v xml:space="preserve">CASALINA  </v>
          </cell>
          <cell r="BL183" t="str">
            <v>CARLOS SALINA</v>
          </cell>
          <cell r="BM183">
            <v>42443</v>
          </cell>
          <cell r="BO183" t="str">
            <v xml:space="preserve">                              </v>
          </cell>
          <cell r="BP183" t="str">
            <v>33</v>
          </cell>
          <cell r="BQ183" t="str">
            <v xml:space="preserve">          </v>
          </cell>
          <cell r="BR183">
            <v>8</v>
          </cell>
          <cell r="BS183" t="str">
            <v xml:space="preserve">LIN NL/365 RD6 </v>
          </cell>
          <cell r="BT183">
            <v>1</v>
          </cell>
          <cell r="BU183" t="str">
            <v xml:space="preserve">MTM </v>
          </cell>
          <cell r="BV183" t="str">
            <v>1304011407</v>
          </cell>
          <cell r="BW183" t="str">
            <v xml:space="preserve"> </v>
          </cell>
          <cell r="BX183">
            <v>317400</v>
          </cell>
          <cell r="BY183">
            <v>52114637.538492002</v>
          </cell>
          <cell r="BZ183">
            <v>-227925.35156000001</v>
          </cell>
          <cell r="CA183" t="str">
            <v xml:space="preserve">LIN NL/365 RD6 </v>
          </cell>
          <cell r="CB183" t="str">
            <v xml:space="preserve">TES UVR                                                     </v>
          </cell>
          <cell r="CC183" t="str">
            <v>CO</v>
          </cell>
          <cell r="CD183" t="str">
            <v>Gravados ML</v>
          </cell>
          <cell r="CE183">
            <v>10000000</v>
          </cell>
          <cell r="CF183">
            <v>10466900</v>
          </cell>
          <cell r="CG183">
            <v>2439990339.48317</v>
          </cell>
          <cell r="CH183">
            <v>10461300</v>
          </cell>
          <cell r="CI183">
            <v>2439762414.1316099</v>
          </cell>
          <cell r="CJ183">
            <v>2469444374.9148102</v>
          </cell>
          <cell r="CK183">
            <v>2470706408.1347799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 t="str">
            <v>7130401407</v>
          </cell>
          <cell r="CV183">
            <v>129453788.80929001</v>
          </cell>
          <cell r="CW183">
            <v>-227925.68521</v>
          </cell>
          <cell r="CX183">
            <v>129453788.80929001</v>
          </cell>
          <cell r="CY183">
            <v>129681714.4945</v>
          </cell>
          <cell r="CZ183">
            <v>-227925.35156000001</v>
          </cell>
          <cell r="DA183">
            <v>233.2178997</v>
          </cell>
          <cell r="DB183">
            <v>233.11489929999999</v>
          </cell>
          <cell r="DC183">
            <v>1</v>
          </cell>
          <cell r="DD183">
            <v>4501866</v>
          </cell>
          <cell r="DE183">
            <v>2.5573259999999998</v>
          </cell>
          <cell r="DF183">
            <v>3.0044</v>
          </cell>
          <cell r="DH183" t="str">
            <v xml:space="preserve">AV </v>
          </cell>
          <cell r="DI183">
            <v>104.613</v>
          </cell>
          <cell r="DJ183">
            <v>0</v>
          </cell>
          <cell r="DK183">
            <v>2439762414.1300001</v>
          </cell>
          <cell r="DL183" t="str">
            <v>UVR</v>
          </cell>
        </row>
        <row r="184">
          <cell r="A184">
            <v>4520952</v>
          </cell>
          <cell r="B184" t="str">
            <v xml:space="preserve">NEGOCIABLES    </v>
          </cell>
          <cell r="C184" t="str">
            <v>B</v>
          </cell>
          <cell r="D184" t="str">
            <v xml:space="preserve">FI SPOT              </v>
          </cell>
          <cell r="E184" t="str">
            <v>RTFIDBEN11</v>
          </cell>
          <cell r="F184" t="str">
            <v>BDR_RF-NEG_FBRT</v>
          </cell>
          <cell r="G184">
            <v>0</v>
          </cell>
          <cell r="H184">
            <v>4599007</v>
          </cell>
          <cell r="I184">
            <v>5310260</v>
          </cell>
          <cell r="J184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184" t="str">
            <v xml:space="preserve">899999090                             </v>
          </cell>
          <cell r="L184" t="str">
            <v xml:space="preserve">TES COP  10%  24/7/24              </v>
          </cell>
          <cell r="M184" t="str">
            <v xml:space="preserve">TFIT16240724   </v>
          </cell>
          <cell r="N184" t="str">
            <v xml:space="preserve">COL17CT02385   </v>
          </cell>
          <cell r="O184" t="str">
            <v>CREDICORP CAPITAL COLOMBIA SA</v>
          </cell>
          <cell r="P184" t="str">
            <v>860068182</v>
          </cell>
          <cell r="Q184" t="str">
            <v xml:space="preserve">NACION  </v>
          </cell>
          <cell r="R184" t="str">
            <v xml:space="preserve">                    </v>
          </cell>
          <cell r="S184">
            <v>39653</v>
          </cell>
          <cell r="T184">
            <v>45497</v>
          </cell>
          <cell r="U184">
            <v>500000000</v>
          </cell>
          <cell r="V184">
            <v>500000000</v>
          </cell>
          <cell r="W184" t="str">
            <v>10</v>
          </cell>
          <cell r="Y184" t="str">
            <v xml:space="preserve">COP TF nominal, Base 365, Cupon AV      </v>
          </cell>
          <cell r="Z184" t="str">
            <v>I</v>
          </cell>
          <cell r="AA184" t="str">
            <v>A?o Vencido</v>
          </cell>
          <cell r="AB184" t="str">
            <v>COP</v>
          </cell>
          <cell r="AC184" t="str">
            <v>COP</v>
          </cell>
          <cell r="AD184" t="str">
            <v>DCV</v>
          </cell>
          <cell r="AE184">
            <v>42180</v>
          </cell>
          <cell r="AF184">
            <v>42180</v>
          </cell>
          <cell r="AG184">
            <v>635817500</v>
          </cell>
          <cell r="AH184">
            <v>1</v>
          </cell>
          <cell r="AI184">
            <v>635817500</v>
          </cell>
          <cell r="AJ184">
            <v>127.1635</v>
          </cell>
          <cell r="AK184">
            <v>7.2301639999999994</v>
          </cell>
          <cell r="AL184">
            <v>7.2302</v>
          </cell>
          <cell r="AM184">
            <v>585715000</v>
          </cell>
          <cell r="AN184">
            <v>585715000</v>
          </cell>
          <cell r="AO184">
            <v>8.1554000000000002</v>
          </cell>
          <cell r="AP184">
            <v>616092643.35150099</v>
          </cell>
          <cell r="AQ184">
            <v>581955000</v>
          </cell>
          <cell r="AR184">
            <v>581955000</v>
          </cell>
          <cell r="AS184">
            <v>8.2788000000000004</v>
          </cell>
          <cell r="AT184">
            <v>616210484.28900099</v>
          </cell>
          <cell r="AU184">
            <v>7.2301642487000004</v>
          </cell>
          <cell r="AV184">
            <v>7.2301642487000004</v>
          </cell>
          <cell r="AW184">
            <v>117840.9375</v>
          </cell>
          <cell r="AX184">
            <v>116.39100000000001</v>
          </cell>
          <cell r="AY184">
            <v>0</v>
          </cell>
          <cell r="AZ184">
            <v>-34255484.289001003</v>
          </cell>
          <cell r="BA184" t="str">
            <v>Precio</v>
          </cell>
          <cell r="BB184" t="str">
            <v>COP CEC</v>
          </cell>
          <cell r="BC184">
            <v>-5.5900000000000005E-2</v>
          </cell>
          <cell r="BD184">
            <v>100</v>
          </cell>
          <cell r="BE184">
            <v>0</v>
          </cell>
          <cell r="BF184">
            <v>0</v>
          </cell>
          <cell r="BG184">
            <v>0</v>
          </cell>
          <cell r="BH184">
            <v>3054</v>
          </cell>
          <cell r="BI184">
            <v>5.8355000000000006</v>
          </cell>
          <cell r="BJ184">
            <v>5.3893000000000004</v>
          </cell>
          <cell r="BK184" t="str">
            <v xml:space="preserve">CASALINA  </v>
          </cell>
          <cell r="BL184" t="str">
            <v>CARLOS SALINA</v>
          </cell>
          <cell r="BM184">
            <v>42443</v>
          </cell>
          <cell r="BO184" t="str">
            <v xml:space="preserve">                              </v>
          </cell>
          <cell r="BP184" t="str">
            <v>2</v>
          </cell>
          <cell r="BQ184" t="str">
            <v xml:space="preserve">          </v>
          </cell>
          <cell r="BR184">
            <v>4</v>
          </cell>
          <cell r="BS184" t="str">
            <v xml:space="preserve">LIN NL/365 RD6 </v>
          </cell>
          <cell r="BT184">
            <v>1</v>
          </cell>
          <cell r="BU184" t="str">
            <v xml:space="preserve">MTM </v>
          </cell>
          <cell r="BV184" t="str">
            <v>1304010001</v>
          </cell>
          <cell r="BW184" t="str">
            <v xml:space="preserve"> </v>
          </cell>
          <cell r="BX184">
            <v>31918000</v>
          </cell>
          <cell r="BY184">
            <v>525677235.51314598</v>
          </cell>
          <cell r="BZ184">
            <v>-3760000</v>
          </cell>
          <cell r="CA184" t="str">
            <v xml:space="preserve">LIN NL/365 RD6 </v>
          </cell>
          <cell r="CB184" t="str">
            <v xml:space="preserve">TES COP                                                     </v>
          </cell>
          <cell r="CC184" t="str">
            <v>CO</v>
          </cell>
          <cell r="CD184" t="str">
            <v>Gravados ML</v>
          </cell>
          <cell r="CE184">
            <v>500000000</v>
          </cell>
          <cell r="CF184">
            <v>585715000</v>
          </cell>
          <cell r="CG184">
            <v>585715000</v>
          </cell>
          <cell r="CH184">
            <v>581955000</v>
          </cell>
          <cell r="CI184">
            <v>581955000</v>
          </cell>
          <cell r="CJ184">
            <v>616092643.35150099</v>
          </cell>
          <cell r="CK184">
            <v>616210484.28900099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 t="str">
            <v>7130401001</v>
          </cell>
          <cell r="CV184">
            <v>-3862500</v>
          </cell>
          <cell r="CW184">
            <v>-3760000</v>
          </cell>
          <cell r="CX184">
            <v>-3862500</v>
          </cell>
          <cell r="CY184">
            <v>-102500</v>
          </cell>
          <cell r="CZ184">
            <v>-3760000</v>
          </cell>
          <cell r="DA184">
            <v>1</v>
          </cell>
          <cell r="DB184">
            <v>1</v>
          </cell>
          <cell r="DC184">
            <v>1</v>
          </cell>
          <cell r="DD184">
            <v>4520952</v>
          </cell>
          <cell r="DE184">
            <v>7.2301639999999994</v>
          </cell>
          <cell r="DF184">
            <v>8.2788000000000004</v>
          </cell>
          <cell r="DH184" t="str">
            <v xml:space="preserve">AV </v>
          </cell>
          <cell r="DI184">
            <v>116.39100000000001</v>
          </cell>
          <cell r="DJ184">
            <v>0</v>
          </cell>
          <cell r="DK184">
            <v>581955000</v>
          </cell>
          <cell r="DL184" t="str">
            <v>TASA FIJA</v>
          </cell>
        </row>
        <row r="185">
          <cell r="A185">
            <v>4525460</v>
          </cell>
          <cell r="B185" t="str">
            <v xml:space="preserve">NEGOCIABLES    </v>
          </cell>
          <cell r="C185" t="str">
            <v>B</v>
          </cell>
          <cell r="D185" t="str">
            <v xml:space="preserve">FI SPOT              </v>
          </cell>
          <cell r="E185" t="str">
            <v>RTFIDBEN11</v>
          </cell>
          <cell r="F185" t="str">
            <v>BDM_RF-NEG_FBRT</v>
          </cell>
          <cell r="G185">
            <v>0</v>
          </cell>
          <cell r="H185">
            <v>4525468</v>
          </cell>
          <cell r="I185">
            <v>5314796</v>
          </cell>
          <cell r="J185" t="str">
            <v xml:space="preserve">BANCO COLPATRIA RED MULTIBANCA COLPATRIA S A COLPATRIA RED                                                                                                                                                                                                     </v>
          </cell>
          <cell r="K185" t="str">
            <v xml:space="preserve">860034594                             </v>
          </cell>
          <cell r="L185" t="str">
            <v xml:space="preserve">CDT COLPATRIA 5.2459% 26/6/16      </v>
          </cell>
          <cell r="M185" t="str">
            <v xml:space="preserve">CDTCLPS0V      </v>
          </cell>
          <cell r="N185" t="str">
            <v xml:space="preserve">COB19CD01FR9   </v>
          </cell>
          <cell r="O185" t="str">
            <v>BANCO COLPATRIA RED MULTIBANCA COLPATRIA S A COLPATRIA RED</v>
          </cell>
          <cell r="P185" t="str">
            <v>860034594</v>
          </cell>
          <cell r="Q185" t="str">
            <v xml:space="preserve">BRC1+   </v>
          </cell>
          <cell r="R185" t="str">
            <v xml:space="preserve">BRC                 </v>
          </cell>
          <cell r="S185">
            <v>42181</v>
          </cell>
          <cell r="T185">
            <v>42548</v>
          </cell>
          <cell r="U185">
            <v>500000000</v>
          </cell>
          <cell r="V185">
            <v>500000000</v>
          </cell>
          <cell r="W185" t="str">
            <v>5.2459</v>
          </cell>
          <cell r="Y185" t="str">
            <v xml:space="preserve">CDT TF nominal, Base 360, Cupon TV      </v>
          </cell>
          <cell r="Z185" t="str">
            <v>I</v>
          </cell>
          <cell r="AA185" t="str">
            <v>Trimestre Vencido</v>
          </cell>
          <cell r="AB185" t="str">
            <v>COP</v>
          </cell>
          <cell r="AC185" t="str">
            <v>COP</v>
          </cell>
          <cell r="AD185" t="str">
            <v>DECEVAL</v>
          </cell>
          <cell r="AE185">
            <v>42181</v>
          </cell>
          <cell r="AF185">
            <v>42181</v>
          </cell>
          <cell r="AG185">
            <v>500000000</v>
          </cell>
          <cell r="AH185">
            <v>1</v>
          </cell>
          <cell r="AI185">
            <v>500000000</v>
          </cell>
          <cell r="AJ185">
            <v>100</v>
          </cell>
          <cell r="AK185">
            <v>5.3500389999999998</v>
          </cell>
          <cell r="AL185">
            <v>4.5110999999999999</v>
          </cell>
          <cell r="AM185">
            <v>502680000</v>
          </cell>
          <cell r="AN185">
            <v>502680000</v>
          </cell>
          <cell r="AO185">
            <v>7.4709000000000003</v>
          </cell>
          <cell r="AP185">
            <v>505564863.29000002</v>
          </cell>
          <cell r="AQ185">
            <v>502715000</v>
          </cell>
          <cell r="AR185">
            <v>502715000</v>
          </cell>
          <cell r="AS185">
            <v>7.5192000000000005</v>
          </cell>
          <cell r="AT185">
            <v>505637058.01249999</v>
          </cell>
          <cell r="AU185">
            <v>5.3500387618000005</v>
          </cell>
          <cell r="AV185">
            <v>5.3500387618000005</v>
          </cell>
          <cell r="AW185">
            <v>72194.722499966621</v>
          </cell>
          <cell r="AX185">
            <v>100.54300000000001</v>
          </cell>
          <cell r="AY185">
            <v>0</v>
          </cell>
          <cell r="AZ185">
            <v>-2922058.0125000002</v>
          </cell>
          <cell r="BA185" t="str">
            <v>Precio</v>
          </cell>
          <cell r="BB185" t="str">
            <v>COP CRCDT</v>
          </cell>
          <cell r="BC185">
            <v>0.1222</v>
          </cell>
          <cell r="BD185">
            <v>100</v>
          </cell>
          <cell r="BE185">
            <v>0</v>
          </cell>
          <cell r="BF185">
            <v>0</v>
          </cell>
          <cell r="BG185">
            <v>0</v>
          </cell>
          <cell r="BH185">
            <v>105</v>
          </cell>
          <cell r="BI185">
            <v>0.28439999999999999</v>
          </cell>
          <cell r="BJ185">
            <v>0.26450000000000001</v>
          </cell>
          <cell r="BK185" t="str">
            <v xml:space="preserve">NAROJAS   </v>
          </cell>
          <cell r="BL185" t="str">
            <v>NATHALIA ROJAS AMADO</v>
          </cell>
          <cell r="BM185">
            <v>42443</v>
          </cell>
          <cell r="BO185" t="str">
            <v xml:space="preserve">                              </v>
          </cell>
          <cell r="BP185" t="str">
            <v>26</v>
          </cell>
          <cell r="BQ185" t="str">
            <v xml:space="preserve">          </v>
          </cell>
          <cell r="BR185">
            <v>2</v>
          </cell>
          <cell r="BS185" t="str">
            <v xml:space="preserve">LIN 30/360 RD6 </v>
          </cell>
          <cell r="BT185">
            <v>1</v>
          </cell>
          <cell r="BU185" t="str">
            <v xml:space="preserve">MTM </v>
          </cell>
          <cell r="BV185" t="str">
            <v>1304110012</v>
          </cell>
          <cell r="BW185" t="str">
            <v xml:space="preserve"> </v>
          </cell>
          <cell r="BX185">
            <v>5683000</v>
          </cell>
          <cell r="BY185">
            <v>502326034.55331999</v>
          </cell>
          <cell r="BZ185">
            <v>35000</v>
          </cell>
          <cell r="CA185" t="str">
            <v xml:space="preserve">LIN 30/360 RD6 </v>
          </cell>
          <cell r="CB185" t="str">
            <v xml:space="preserve">CDT                                                         </v>
          </cell>
          <cell r="CC185" t="str">
            <v>CO</v>
          </cell>
          <cell r="CD185" t="str">
            <v>Gravados ML</v>
          </cell>
          <cell r="CE185">
            <v>500000000</v>
          </cell>
          <cell r="CF185">
            <v>502680000</v>
          </cell>
          <cell r="CG185">
            <v>502680000</v>
          </cell>
          <cell r="CH185">
            <v>502715000</v>
          </cell>
          <cell r="CI185">
            <v>502715000</v>
          </cell>
          <cell r="CJ185">
            <v>505564863.29000002</v>
          </cell>
          <cell r="CK185">
            <v>505637058.01249999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 t="str">
            <v>7130411012</v>
          </cell>
          <cell r="CV185">
            <v>15830000</v>
          </cell>
          <cell r="CW185">
            <v>35000</v>
          </cell>
          <cell r="CX185">
            <v>15830000</v>
          </cell>
          <cell r="CY185">
            <v>15795000</v>
          </cell>
          <cell r="CZ185">
            <v>35000</v>
          </cell>
          <cell r="DA185">
            <v>1</v>
          </cell>
          <cell r="DB185">
            <v>1</v>
          </cell>
          <cell r="DC185">
            <v>1</v>
          </cell>
          <cell r="DD185">
            <v>4525460</v>
          </cell>
          <cell r="DE185">
            <v>5.3500389999999998</v>
          </cell>
          <cell r="DF185">
            <v>7.5192000000000005</v>
          </cell>
          <cell r="DH185" t="str">
            <v xml:space="preserve">TV </v>
          </cell>
          <cell r="DI185">
            <v>100.54300000000001</v>
          </cell>
          <cell r="DJ185">
            <v>0</v>
          </cell>
          <cell r="DK185">
            <v>502715000</v>
          </cell>
          <cell r="DL185" t="str">
            <v>TASA FIJA</v>
          </cell>
        </row>
        <row r="186">
          <cell r="A186">
            <v>4530456</v>
          </cell>
          <cell r="B186" t="str">
            <v xml:space="preserve">NEGOCIABLES    </v>
          </cell>
          <cell r="C186" t="str">
            <v>B</v>
          </cell>
          <cell r="D186" t="str">
            <v xml:space="preserve">FI SPOT              </v>
          </cell>
          <cell r="E186" t="str">
            <v>RTFIDBEN11</v>
          </cell>
          <cell r="F186" t="str">
            <v>BDM_RF-NEG_FBRT</v>
          </cell>
          <cell r="G186">
            <v>0</v>
          </cell>
          <cell r="H186">
            <v>5079505</v>
          </cell>
          <cell r="I186">
            <v>5319824</v>
          </cell>
          <cell r="J186" t="str">
            <v xml:space="preserve">BANCO COLPATRIA RED MULTIBANCA COLPATRIA S A COLPATRIA RED                                                                                                                                                                                                     </v>
          </cell>
          <cell r="K186" t="str">
            <v xml:space="preserve">860034594                             </v>
          </cell>
          <cell r="L186" t="str">
            <v xml:space="preserve">CDT COLPATRIA 5.2459% 30/6/16      </v>
          </cell>
          <cell r="M186" t="str">
            <v xml:space="preserve">CDTCLPS0V      </v>
          </cell>
          <cell r="N186" t="str">
            <v xml:space="preserve">COB19CD01GX5   </v>
          </cell>
          <cell r="O186" t="str">
            <v>BANCO COLPATRIA RED MULTIBANCA COLPATRIA S A COLPATRIA RED</v>
          </cell>
          <cell r="P186" t="str">
            <v>860034594</v>
          </cell>
          <cell r="Q186" t="str">
            <v xml:space="preserve">BRC1+   </v>
          </cell>
          <cell r="R186" t="str">
            <v xml:space="preserve">BRC                 </v>
          </cell>
          <cell r="S186">
            <v>42185</v>
          </cell>
          <cell r="T186">
            <v>42551</v>
          </cell>
          <cell r="U186">
            <v>900000000</v>
          </cell>
          <cell r="V186">
            <v>900000000</v>
          </cell>
          <cell r="W186" t="str">
            <v>5.2459</v>
          </cell>
          <cell r="Y186" t="str">
            <v xml:space="preserve">CDT TF nominal, Base 360, Cupon TV      </v>
          </cell>
          <cell r="Z186" t="str">
            <v>I</v>
          </cell>
          <cell r="AA186" t="str">
            <v>Trimestre Vencido</v>
          </cell>
          <cell r="AB186" t="str">
            <v>COP</v>
          </cell>
          <cell r="AC186" t="str">
            <v>COP</v>
          </cell>
          <cell r="AD186" t="str">
            <v>DECEVAL</v>
          </cell>
          <cell r="AE186">
            <v>42185</v>
          </cell>
          <cell r="AF186">
            <v>42185</v>
          </cell>
          <cell r="AG186">
            <v>900000000</v>
          </cell>
          <cell r="AH186">
            <v>1</v>
          </cell>
          <cell r="AI186">
            <v>900000000</v>
          </cell>
          <cell r="AJ186">
            <v>100</v>
          </cell>
          <cell r="AK186">
            <v>5.3496160000000001</v>
          </cell>
          <cell r="AL186">
            <v>5.2178000000000004</v>
          </cell>
          <cell r="AM186">
            <v>904077000</v>
          </cell>
          <cell r="AN186">
            <v>904077000</v>
          </cell>
          <cell r="AO186">
            <v>7.5026999999999999</v>
          </cell>
          <cell r="AP186">
            <v>909496244.4921</v>
          </cell>
          <cell r="AQ186">
            <v>904140000</v>
          </cell>
          <cell r="AR186">
            <v>904140000</v>
          </cell>
          <cell r="AS186">
            <v>7.5499000000000001</v>
          </cell>
          <cell r="AT186">
            <v>909626110.66439998</v>
          </cell>
          <cell r="AU186">
            <v>5.3496160430000002</v>
          </cell>
          <cell r="AV186">
            <v>5.3496160431000002</v>
          </cell>
          <cell r="AW186">
            <v>129866.17229998112</v>
          </cell>
          <cell r="AX186">
            <v>100.46</v>
          </cell>
          <cell r="AY186">
            <v>0</v>
          </cell>
          <cell r="AZ186">
            <v>-5486110.6644000001</v>
          </cell>
          <cell r="BA186" t="str">
            <v>Precio</v>
          </cell>
          <cell r="BB186" t="str">
            <v>COP CRCDT</v>
          </cell>
          <cell r="BC186">
            <v>0.13689999999999999</v>
          </cell>
          <cell r="BD186">
            <v>100</v>
          </cell>
          <cell r="BE186">
            <v>0</v>
          </cell>
          <cell r="BF186">
            <v>0</v>
          </cell>
          <cell r="BG186">
            <v>0</v>
          </cell>
          <cell r="BH186">
            <v>108</v>
          </cell>
          <cell r="BI186">
            <v>0.29260000000000003</v>
          </cell>
          <cell r="BJ186">
            <v>0.27210000000000001</v>
          </cell>
          <cell r="BK186" t="str">
            <v xml:space="preserve">VANCAICE  </v>
          </cell>
          <cell r="BL186" t="str">
            <v>VANESSA CAICEDO QUICENO</v>
          </cell>
          <cell r="BM186">
            <v>42443</v>
          </cell>
          <cell r="BO186" t="str">
            <v xml:space="preserve">                              </v>
          </cell>
          <cell r="BP186" t="str">
            <v>26</v>
          </cell>
          <cell r="BQ186" t="str">
            <v xml:space="preserve">          </v>
          </cell>
          <cell r="BR186">
            <v>4</v>
          </cell>
          <cell r="BS186" t="str">
            <v xml:space="preserve">LIN 30/360 RD6 </v>
          </cell>
          <cell r="BT186">
            <v>1</v>
          </cell>
          <cell r="BU186" t="str">
            <v xml:space="preserve">MTM </v>
          </cell>
          <cell r="BV186" t="str">
            <v>1304110012</v>
          </cell>
          <cell r="BW186" t="str">
            <v xml:space="preserve"> </v>
          </cell>
          <cell r="BX186">
            <v>9704700</v>
          </cell>
          <cell r="BY186">
            <v>904490474.10111701</v>
          </cell>
          <cell r="BZ186">
            <v>63000</v>
          </cell>
          <cell r="CA186" t="str">
            <v xml:space="preserve">LIN 30/360 RD6 </v>
          </cell>
          <cell r="CB186" t="str">
            <v xml:space="preserve">CDT                                                         </v>
          </cell>
          <cell r="CC186" t="str">
            <v>CO</v>
          </cell>
          <cell r="CD186" t="str">
            <v>Gravados ML</v>
          </cell>
          <cell r="CE186">
            <v>900000000</v>
          </cell>
          <cell r="CF186">
            <v>904077000</v>
          </cell>
          <cell r="CG186">
            <v>904077000</v>
          </cell>
          <cell r="CH186">
            <v>904140000</v>
          </cell>
          <cell r="CI186">
            <v>904140000</v>
          </cell>
          <cell r="CJ186">
            <v>909496244.49210012</v>
          </cell>
          <cell r="CK186">
            <v>909626110.66439998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 t="str">
            <v>7130411012</v>
          </cell>
          <cell r="CV186">
            <v>27747000</v>
          </cell>
          <cell r="CW186">
            <v>63000</v>
          </cell>
          <cell r="CX186">
            <v>27747000</v>
          </cell>
          <cell r="CY186">
            <v>27684000</v>
          </cell>
          <cell r="CZ186">
            <v>63000</v>
          </cell>
          <cell r="DA186">
            <v>1</v>
          </cell>
          <cell r="DB186">
            <v>1</v>
          </cell>
          <cell r="DC186">
            <v>1</v>
          </cell>
          <cell r="DD186">
            <v>4530456</v>
          </cell>
          <cell r="DE186">
            <v>5.3496160000000001</v>
          </cell>
          <cell r="DF186">
            <v>7.5499000000000001</v>
          </cell>
          <cell r="DH186" t="str">
            <v xml:space="preserve">TV </v>
          </cell>
          <cell r="DI186">
            <v>100.46</v>
          </cell>
          <cell r="DJ186">
            <v>0</v>
          </cell>
          <cell r="DK186">
            <v>904140000</v>
          </cell>
          <cell r="DL186" t="str">
            <v>TASA FIJA</v>
          </cell>
        </row>
        <row r="187">
          <cell r="A187">
            <v>4532941</v>
          </cell>
          <cell r="B187" t="str">
            <v xml:space="preserve">NEGOCIABLES    </v>
          </cell>
          <cell r="C187" t="str">
            <v>B</v>
          </cell>
          <cell r="D187" t="str">
            <v xml:space="preserve">FI SPOT              </v>
          </cell>
          <cell r="E187" t="str">
            <v>RTFIDBEN11</v>
          </cell>
          <cell r="F187" t="str">
            <v>BDI_RF-NEG_FBRT</v>
          </cell>
          <cell r="G187">
            <v>0</v>
          </cell>
          <cell r="H187">
            <v>4694597</v>
          </cell>
          <cell r="I187">
            <v>5322298</v>
          </cell>
          <cell r="J187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187" t="str">
            <v xml:space="preserve">899999090                             </v>
          </cell>
          <cell r="L187" t="str">
            <v xml:space="preserve">TES COP 7.5%  26/8/26              </v>
          </cell>
          <cell r="M187" t="str">
            <v xml:space="preserve">TFIT15260826   </v>
          </cell>
          <cell r="N187" t="str">
            <v xml:space="preserve">COL17CT02625   </v>
          </cell>
          <cell r="O187" t="str">
            <v>CREDICORP CAPITAL COLOMBIA SA</v>
          </cell>
          <cell r="P187" t="str">
            <v>860068182</v>
          </cell>
          <cell r="Q187" t="str">
            <v xml:space="preserve">NACION  </v>
          </cell>
          <cell r="R187" t="str">
            <v xml:space="preserve">                    </v>
          </cell>
          <cell r="S187">
            <v>40781</v>
          </cell>
          <cell r="T187">
            <v>46260</v>
          </cell>
          <cell r="U187">
            <v>4000000000</v>
          </cell>
          <cell r="V187">
            <v>4000000000</v>
          </cell>
          <cell r="W187" t="str">
            <v>7.5</v>
          </cell>
          <cell r="Y187" t="str">
            <v xml:space="preserve">COP TF nominal, Base 365, Cupon AV      </v>
          </cell>
          <cell r="Z187" t="str">
            <v>I</v>
          </cell>
          <cell r="AA187" t="str">
            <v>A?o Vencido</v>
          </cell>
          <cell r="AB187" t="str">
            <v>COP</v>
          </cell>
          <cell r="AC187" t="str">
            <v>COP</v>
          </cell>
          <cell r="AD187" t="str">
            <v>DCV</v>
          </cell>
          <cell r="AE187">
            <v>42186</v>
          </cell>
          <cell r="AF187">
            <v>42186</v>
          </cell>
          <cell r="AG187">
            <v>4170932000</v>
          </cell>
          <cell r="AH187">
            <v>1</v>
          </cell>
          <cell r="AI187">
            <v>4170932000</v>
          </cell>
          <cell r="AJ187">
            <v>104.27330000000001</v>
          </cell>
          <cell r="AK187">
            <v>7.7801039999999997</v>
          </cell>
          <cell r="AL187">
            <v>7.7801</v>
          </cell>
          <cell r="AM187">
            <v>3916320000</v>
          </cell>
          <cell r="AN187">
            <v>3916320000</v>
          </cell>
          <cell r="AO187">
            <v>8.4002999999999997</v>
          </cell>
          <cell r="AP187">
            <v>4082559310.2520099</v>
          </cell>
          <cell r="AQ187">
            <v>3880000000</v>
          </cell>
          <cell r="AR187">
            <v>3880000000</v>
          </cell>
          <cell r="AS187">
            <v>8.5441000000000003</v>
          </cell>
          <cell r="AT187">
            <v>4083397415.8439999</v>
          </cell>
          <cell r="AU187">
            <v>7.7801039166999999</v>
          </cell>
          <cell r="AV187">
            <v>7.7801039166999999</v>
          </cell>
          <cell r="AW187">
            <v>838105.59198999405</v>
          </cell>
          <cell r="AX187">
            <v>97</v>
          </cell>
          <cell r="AY187">
            <v>0</v>
          </cell>
          <cell r="AZ187">
            <v>-203397415.84400001</v>
          </cell>
          <cell r="BA187" t="str">
            <v>Precio</v>
          </cell>
          <cell r="BB187" t="str">
            <v>COP CEC</v>
          </cell>
          <cell r="BC187">
            <v>-3.3100000000000004E-2</v>
          </cell>
          <cell r="BD187">
            <v>100</v>
          </cell>
          <cell r="BE187">
            <v>0</v>
          </cell>
          <cell r="BF187">
            <v>0</v>
          </cell>
          <cell r="BG187">
            <v>0</v>
          </cell>
          <cell r="BH187">
            <v>3817</v>
          </cell>
          <cell r="BI187">
            <v>7.1851000000000003</v>
          </cell>
          <cell r="BJ187">
            <v>6.6195000000000004</v>
          </cell>
          <cell r="BK187" t="str">
            <v xml:space="preserve">CASALINA  </v>
          </cell>
          <cell r="BL187" t="str">
            <v>CARLOS SALINA</v>
          </cell>
          <cell r="BM187">
            <v>42443</v>
          </cell>
          <cell r="BO187" t="str">
            <v xml:space="preserve">                              </v>
          </cell>
          <cell r="BP187" t="str">
            <v>2</v>
          </cell>
          <cell r="BQ187" t="str">
            <v xml:space="preserve">          </v>
          </cell>
          <cell r="BR187">
            <v>4</v>
          </cell>
          <cell r="BS187" t="str">
            <v xml:space="preserve">LIN NL/365 RD6 </v>
          </cell>
          <cell r="BT187">
            <v>1</v>
          </cell>
          <cell r="BU187" t="str">
            <v xml:space="preserve">MTM </v>
          </cell>
          <cell r="BV187" t="str">
            <v>1304010001</v>
          </cell>
          <cell r="BW187" t="str">
            <v xml:space="preserve"> </v>
          </cell>
          <cell r="BX187">
            <v>164384000</v>
          </cell>
          <cell r="BY187">
            <v>4133064318.0713201</v>
          </cell>
          <cell r="BZ187">
            <v>-36320000</v>
          </cell>
          <cell r="CA187" t="str">
            <v xml:space="preserve">LIN NL/365 RD6 </v>
          </cell>
          <cell r="CB187" t="str">
            <v xml:space="preserve">TES COP                                                     </v>
          </cell>
          <cell r="CC187" t="str">
            <v>CO</v>
          </cell>
          <cell r="CD187" t="str">
            <v>Gravados ML</v>
          </cell>
          <cell r="CE187">
            <v>4000000000</v>
          </cell>
          <cell r="CF187">
            <v>3916320000</v>
          </cell>
          <cell r="CG187">
            <v>3916320000</v>
          </cell>
          <cell r="CH187">
            <v>3880000000</v>
          </cell>
          <cell r="CI187">
            <v>3880000000</v>
          </cell>
          <cell r="CJ187">
            <v>4082559310.2520099</v>
          </cell>
          <cell r="CK187">
            <v>4083397415.8439999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 t="str">
            <v>7130401001</v>
          </cell>
          <cell r="CV187">
            <v>9068000</v>
          </cell>
          <cell r="CW187">
            <v>-36320000</v>
          </cell>
          <cell r="CX187">
            <v>9068000</v>
          </cell>
          <cell r="CY187">
            <v>45388000</v>
          </cell>
          <cell r="CZ187">
            <v>-36320000</v>
          </cell>
          <cell r="DA187">
            <v>1</v>
          </cell>
          <cell r="DB187">
            <v>1</v>
          </cell>
          <cell r="DC187">
            <v>1</v>
          </cell>
          <cell r="DD187">
            <v>4532941</v>
          </cell>
          <cell r="DE187">
            <v>7.7801039999999997</v>
          </cell>
          <cell r="DF187">
            <v>8.5441000000000003</v>
          </cell>
          <cell r="DH187" t="str">
            <v xml:space="preserve">AV </v>
          </cell>
          <cell r="DI187">
            <v>97</v>
          </cell>
          <cell r="DJ187" t="e">
            <v>#N/A</v>
          </cell>
          <cell r="DK187">
            <v>3880000000</v>
          </cell>
          <cell r="DL187" t="str">
            <v>TASA FIJA</v>
          </cell>
        </row>
        <row r="188">
          <cell r="A188">
            <v>4535633</v>
          </cell>
          <cell r="B188" t="str">
            <v xml:space="preserve">NEGOCIABLES    </v>
          </cell>
          <cell r="C188" t="str">
            <v>B</v>
          </cell>
          <cell r="D188" t="str">
            <v xml:space="preserve">FI SPOT              </v>
          </cell>
          <cell r="E188" t="str">
            <v>RTFIDBEN11</v>
          </cell>
          <cell r="F188" t="str">
            <v>BDI_RF-NEG_FBRT</v>
          </cell>
          <cell r="G188">
            <v>0</v>
          </cell>
          <cell r="H188">
            <v>4694589</v>
          </cell>
          <cell r="I188">
            <v>5324988</v>
          </cell>
          <cell r="J188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188" t="str">
            <v xml:space="preserve">899999090                             </v>
          </cell>
          <cell r="L188" t="str">
            <v xml:space="preserve">TES COP 7.5%  26/8/26              </v>
          </cell>
          <cell r="M188" t="str">
            <v xml:space="preserve">TFIT15260826   </v>
          </cell>
          <cell r="N188" t="str">
            <v xml:space="preserve">COL17CT02625   </v>
          </cell>
          <cell r="O188" t="str">
            <v>CREDICORP CAPITAL COLOMBIA SA</v>
          </cell>
          <cell r="P188" t="str">
            <v>860068182</v>
          </cell>
          <cell r="Q188" t="str">
            <v xml:space="preserve">NACION  </v>
          </cell>
          <cell r="R188" t="str">
            <v xml:space="preserve">                    </v>
          </cell>
          <cell r="S188">
            <v>40781</v>
          </cell>
          <cell r="T188">
            <v>46260</v>
          </cell>
          <cell r="U188">
            <v>1500000000</v>
          </cell>
          <cell r="V188">
            <v>1500000000</v>
          </cell>
          <cell r="W188" t="str">
            <v>7.5</v>
          </cell>
          <cell r="Y188" t="str">
            <v xml:space="preserve">COP TF nominal, Base 365, Cupon AV      </v>
          </cell>
          <cell r="Z188" t="str">
            <v>I</v>
          </cell>
          <cell r="AA188" t="str">
            <v>A?o Vencido</v>
          </cell>
          <cell r="AB188" t="str">
            <v>COP</v>
          </cell>
          <cell r="AC188" t="str">
            <v>COP</v>
          </cell>
          <cell r="AD188" t="str">
            <v>DCV</v>
          </cell>
          <cell r="AE188">
            <v>42186</v>
          </cell>
          <cell r="AF188">
            <v>42186</v>
          </cell>
          <cell r="AG188">
            <v>1563229500</v>
          </cell>
          <cell r="AH188">
            <v>1</v>
          </cell>
          <cell r="AI188">
            <v>1563229500</v>
          </cell>
          <cell r="AJ188">
            <v>104.2153</v>
          </cell>
          <cell r="AK188">
            <v>7.7881799999999997</v>
          </cell>
          <cell r="AL188">
            <v>7.7882000000000007</v>
          </cell>
          <cell r="AM188">
            <v>1468620000</v>
          </cell>
          <cell r="AN188">
            <v>1468620000</v>
          </cell>
          <cell r="AO188">
            <v>8.4002999999999997</v>
          </cell>
          <cell r="AP188">
            <v>1530124436.4300001</v>
          </cell>
          <cell r="AQ188">
            <v>1455000000</v>
          </cell>
          <cell r="AR188">
            <v>1455000000</v>
          </cell>
          <cell r="AS188">
            <v>8.5441000000000003</v>
          </cell>
          <cell r="AT188">
            <v>1530438868.7355001</v>
          </cell>
          <cell r="AU188">
            <v>7.7881803907</v>
          </cell>
          <cell r="AV188">
            <v>7.7881803907</v>
          </cell>
          <cell r="AW188">
            <v>314432.30550003052</v>
          </cell>
          <cell r="AX188">
            <v>97</v>
          </cell>
          <cell r="AY188">
            <v>0</v>
          </cell>
          <cell r="AZ188">
            <v>-75438868.735499993</v>
          </cell>
          <cell r="BA188" t="str">
            <v>Precio</v>
          </cell>
          <cell r="BB188" t="str">
            <v>COP CEC</v>
          </cell>
          <cell r="BC188">
            <v>-3.3100000000000004E-2</v>
          </cell>
          <cell r="BD188">
            <v>100</v>
          </cell>
          <cell r="BE188">
            <v>0</v>
          </cell>
          <cell r="BF188">
            <v>0</v>
          </cell>
          <cell r="BG188">
            <v>0</v>
          </cell>
          <cell r="BH188">
            <v>3817</v>
          </cell>
          <cell r="BI188">
            <v>7.1851000000000003</v>
          </cell>
          <cell r="BJ188">
            <v>6.6195000000000004</v>
          </cell>
          <cell r="BK188" t="str">
            <v xml:space="preserve">CASALINA  </v>
          </cell>
          <cell r="BL188" t="str">
            <v>CARLOS SALINA</v>
          </cell>
          <cell r="BM188">
            <v>42443</v>
          </cell>
          <cell r="BO188" t="str">
            <v xml:space="preserve">                              </v>
          </cell>
          <cell r="BP188" t="str">
            <v>2</v>
          </cell>
          <cell r="BQ188" t="str">
            <v xml:space="preserve">          </v>
          </cell>
          <cell r="BR188">
            <v>4</v>
          </cell>
          <cell r="BS188" t="str">
            <v xml:space="preserve">LIN NL/365 RD6 </v>
          </cell>
          <cell r="BT188">
            <v>1</v>
          </cell>
          <cell r="BU188" t="str">
            <v xml:space="preserve">MTM </v>
          </cell>
          <cell r="BV188" t="str">
            <v>1304010001</v>
          </cell>
          <cell r="BW188" t="str">
            <v xml:space="preserve"> </v>
          </cell>
          <cell r="BX188">
            <v>61644000</v>
          </cell>
          <cell r="BY188">
            <v>1548997647.6034601</v>
          </cell>
          <cell r="BZ188">
            <v>-13620000</v>
          </cell>
          <cell r="CA188" t="str">
            <v xml:space="preserve">LIN NL/365 RD6 </v>
          </cell>
          <cell r="CB188" t="str">
            <v xml:space="preserve">TES COP                                                     </v>
          </cell>
          <cell r="CC188" t="str">
            <v>CO</v>
          </cell>
          <cell r="CD188" t="str">
            <v>Gravados ML</v>
          </cell>
          <cell r="CE188">
            <v>1500000000</v>
          </cell>
          <cell r="CF188">
            <v>1468620000</v>
          </cell>
          <cell r="CG188">
            <v>1468620000</v>
          </cell>
          <cell r="CH188">
            <v>1455000000</v>
          </cell>
          <cell r="CI188">
            <v>1455000000</v>
          </cell>
          <cell r="CJ188">
            <v>1530124436.4300001</v>
          </cell>
          <cell r="CK188">
            <v>1530438868.7355001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 t="str">
            <v>7130401001</v>
          </cell>
          <cell r="CV188">
            <v>4270500</v>
          </cell>
          <cell r="CW188">
            <v>-13620000</v>
          </cell>
          <cell r="CX188">
            <v>4270500</v>
          </cell>
          <cell r="CY188">
            <v>17890500</v>
          </cell>
          <cell r="CZ188">
            <v>-13620000</v>
          </cell>
          <cell r="DA188">
            <v>1</v>
          </cell>
          <cell r="DB188">
            <v>1</v>
          </cell>
          <cell r="DC188">
            <v>1</v>
          </cell>
          <cell r="DD188">
            <v>4535633</v>
          </cell>
          <cell r="DE188">
            <v>7.7881799999999997</v>
          </cell>
          <cell r="DF188">
            <v>8.5441000000000003</v>
          </cell>
          <cell r="DH188" t="str">
            <v xml:space="preserve">AV </v>
          </cell>
          <cell r="DI188">
            <v>97</v>
          </cell>
          <cell r="DJ188" t="e">
            <v>#N/A</v>
          </cell>
          <cell r="DK188">
            <v>1455000000</v>
          </cell>
          <cell r="DL188" t="str">
            <v>TASA FIJA</v>
          </cell>
        </row>
        <row r="189">
          <cell r="A189">
            <v>4557824</v>
          </cell>
          <cell r="B189" t="str">
            <v xml:space="preserve">NEGOCIABLES    </v>
          </cell>
          <cell r="C189" t="str">
            <v>B</v>
          </cell>
          <cell r="D189" t="str">
            <v xml:space="preserve">FI SPOT              </v>
          </cell>
          <cell r="E189" t="str">
            <v>RTFIDBEN11</v>
          </cell>
          <cell r="F189" t="str">
            <v>BDI_RF-NEG_FBRT</v>
          </cell>
          <cell r="G189">
            <v>0</v>
          </cell>
          <cell r="H189">
            <v>4694594</v>
          </cell>
          <cell r="I189">
            <v>5347321</v>
          </cell>
          <cell r="J189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189" t="str">
            <v xml:space="preserve">899999090                             </v>
          </cell>
          <cell r="L189" t="str">
            <v xml:space="preserve">TES COP 7.5%  26/8/26              </v>
          </cell>
          <cell r="M189" t="str">
            <v xml:space="preserve">TFIT15260826   </v>
          </cell>
          <cell r="N189" t="str">
            <v xml:space="preserve">COL17CT02625   </v>
          </cell>
          <cell r="O189" t="str">
            <v>JPMORGAN CORPORACION FINANCIERA S A</v>
          </cell>
          <cell r="P189" t="str">
            <v>900114346</v>
          </cell>
          <cell r="Q189" t="str">
            <v xml:space="preserve">NACION  </v>
          </cell>
          <cell r="R189" t="str">
            <v xml:space="preserve">                    </v>
          </cell>
          <cell r="S189">
            <v>40781</v>
          </cell>
          <cell r="T189">
            <v>46260</v>
          </cell>
          <cell r="U189">
            <v>5500000000</v>
          </cell>
          <cell r="V189">
            <v>5500000000</v>
          </cell>
          <cell r="W189" t="str">
            <v>7.5</v>
          </cell>
          <cell r="Y189" t="str">
            <v xml:space="preserve">COP TF nominal, Base 365, Cupon AV      </v>
          </cell>
          <cell r="Z189" t="str">
            <v>I</v>
          </cell>
          <cell r="AA189" t="str">
            <v>A?o Vencido</v>
          </cell>
          <cell r="AB189" t="str">
            <v>COP</v>
          </cell>
          <cell r="AC189" t="str">
            <v>COP</v>
          </cell>
          <cell r="AD189" t="str">
            <v>DCV</v>
          </cell>
          <cell r="AE189">
            <v>42194</v>
          </cell>
          <cell r="AF189">
            <v>42194</v>
          </cell>
          <cell r="AG189">
            <v>5736593500</v>
          </cell>
          <cell r="AH189">
            <v>1</v>
          </cell>
          <cell r="AI189">
            <v>5736593500</v>
          </cell>
          <cell r="AJ189">
            <v>104.30170000000001</v>
          </cell>
          <cell r="AK189">
            <v>7.8000509999999998</v>
          </cell>
          <cell r="AL189">
            <v>7.8001000000000005</v>
          </cell>
          <cell r="AM189">
            <v>5384940000</v>
          </cell>
          <cell r="AN189">
            <v>5384940000</v>
          </cell>
          <cell r="AO189">
            <v>8.4002999999999997</v>
          </cell>
          <cell r="AP189">
            <v>5605959017.6040096</v>
          </cell>
          <cell r="AQ189">
            <v>5335000000</v>
          </cell>
          <cell r="AR189">
            <v>5335000000</v>
          </cell>
          <cell r="AS189">
            <v>8.5441000000000003</v>
          </cell>
          <cell r="AT189">
            <v>5607112703.5495005</v>
          </cell>
          <cell r="AU189">
            <v>7.8000506320999996</v>
          </cell>
          <cell r="AV189">
            <v>7.8000506320999996</v>
          </cell>
          <cell r="AW189">
            <v>1153685.9454908371</v>
          </cell>
          <cell r="AX189">
            <v>97</v>
          </cell>
          <cell r="AY189">
            <v>0</v>
          </cell>
          <cell r="AZ189">
            <v>-272112703.54949999</v>
          </cell>
          <cell r="BA189" t="str">
            <v>Precio</v>
          </cell>
          <cell r="BB189" t="str">
            <v>COP CEC</v>
          </cell>
          <cell r="BC189">
            <v>-3.3100000000000004E-2</v>
          </cell>
          <cell r="BD189">
            <v>100</v>
          </cell>
          <cell r="BE189">
            <v>0</v>
          </cell>
          <cell r="BF189">
            <v>0</v>
          </cell>
          <cell r="BG189">
            <v>0</v>
          </cell>
          <cell r="BH189">
            <v>3817</v>
          </cell>
          <cell r="BI189">
            <v>7.1851000000000003</v>
          </cell>
          <cell r="BJ189">
            <v>6.6195000000000004</v>
          </cell>
          <cell r="BK189" t="str">
            <v xml:space="preserve">CASALINA  </v>
          </cell>
          <cell r="BL189" t="str">
            <v>CARLOS SALINA</v>
          </cell>
          <cell r="BM189">
            <v>42443</v>
          </cell>
          <cell r="BO189" t="str">
            <v xml:space="preserve">                              </v>
          </cell>
          <cell r="BP189" t="str">
            <v>2</v>
          </cell>
          <cell r="BQ189" t="str">
            <v xml:space="preserve">          </v>
          </cell>
          <cell r="BR189">
            <v>4</v>
          </cell>
          <cell r="BS189" t="str">
            <v xml:space="preserve">LIN NL/365 RD6 </v>
          </cell>
          <cell r="BT189">
            <v>1</v>
          </cell>
          <cell r="BU189" t="str">
            <v xml:space="preserve">MTM </v>
          </cell>
          <cell r="BV189" t="str">
            <v>1304010001</v>
          </cell>
          <cell r="BW189" t="str">
            <v xml:space="preserve"> </v>
          </cell>
          <cell r="BX189">
            <v>226028000</v>
          </cell>
          <cell r="BY189">
            <v>5678818746.6080599</v>
          </cell>
          <cell r="BZ189">
            <v>-49940000</v>
          </cell>
          <cell r="CA189" t="str">
            <v xml:space="preserve">LIN NL/365 RD6 </v>
          </cell>
          <cell r="CB189" t="str">
            <v xml:space="preserve">TES COP                                                     </v>
          </cell>
          <cell r="CC189" t="str">
            <v>CO</v>
          </cell>
          <cell r="CD189" t="str">
            <v>Gravados ML</v>
          </cell>
          <cell r="CE189">
            <v>5500000000</v>
          </cell>
          <cell r="CF189">
            <v>5384940000</v>
          </cell>
          <cell r="CG189">
            <v>5384940000</v>
          </cell>
          <cell r="CH189">
            <v>5335000000</v>
          </cell>
          <cell r="CI189">
            <v>5335000000</v>
          </cell>
          <cell r="CJ189">
            <v>5605959017.6040096</v>
          </cell>
          <cell r="CK189">
            <v>5607112703.5495005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 t="str">
            <v>7130401001</v>
          </cell>
          <cell r="CV189">
            <v>10906500</v>
          </cell>
          <cell r="CW189">
            <v>-49940000</v>
          </cell>
          <cell r="CX189">
            <v>10906500</v>
          </cell>
          <cell r="CY189">
            <v>60846500</v>
          </cell>
          <cell r="CZ189">
            <v>-49940000</v>
          </cell>
          <cell r="DA189">
            <v>1</v>
          </cell>
          <cell r="DB189">
            <v>1</v>
          </cell>
          <cell r="DC189">
            <v>1</v>
          </cell>
          <cell r="DD189">
            <v>4557824</v>
          </cell>
          <cell r="DE189">
            <v>7.8000509999999998</v>
          </cell>
          <cell r="DF189">
            <v>8.5441000000000003</v>
          </cell>
          <cell r="DH189" t="str">
            <v xml:space="preserve">AV </v>
          </cell>
          <cell r="DI189">
            <v>97</v>
          </cell>
          <cell r="DJ189" t="e">
            <v>#N/A</v>
          </cell>
          <cell r="DK189">
            <v>5335000000</v>
          </cell>
          <cell r="DL189" t="str">
            <v>TASA FIJA</v>
          </cell>
        </row>
        <row r="190">
          <cell r="A190">
            <v>4570252</v>
          </cell>
          <cell r="B190" t="str">
            <v xml:space="preserve">NEGOCIABLES    </v>
          </cell>
          <cell r="C190" t="str">
            <v>B</v>
          </cell>
          <cell r="D190" t="str">
            <v xml:space="preserve">FI SPOT              </v>
          </cell>
          <cell r="E190" t="str">
            <v>RTFIDBEN11</v>
          </cell>
          <cell r="F190" t="str">
            <v>BDI_RF-NEG_FBRT</v>
          </cell>
          <cell r="G190">
            <v>0</v>
          </cell>
          <cell r="H190">
            <v>4694593</v>
          </cell>
          <cell r="I190">
            <v>5359796</v>
          </cell>
          <cell r="J190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190" t="str">
            <v xml:space="preserve">899999090                             </v>
          </cell>
          <cell r="L190" t="str">
            <v xml:space="preserve">TES COP 7.5%  26/8/26              </v>
          </cell>
          <cell r="M190" t="str">
            <v xml:space="preserve">TFIT15260826   </v>
          </cell>
          <cell r="N190" t="str">
            <v xml:space="preserve">COL17CT02625   </v>
          </cell>
          <cell r="O190" t="str">
            <v>BANCO COLPATRIA RED MULTIBANCA COLPATRIA S A COLPATRIA RED</v>
          </cell>
          <cell r="P190" t="str">
            <v>860034594</v>
          </cell>
          <cell r="Q190" t="str">
            <v xml:space="preserve">NACION  </v>
          </cell>
          <cell r="R190" t="str">
            <v xml:space="preserve">                    </v>
          </cell>
          <cell r="S190">
            <v>40781</v>
          </cell>
          <cell r="T190">
            <v>46260</v>
          </cell>
          <cell r="U190">
            <v>3000000000</v>
          </cell>
          <cell r="V190">
            <v>3000000000</v>
          </cell>
          <cell r="W190" t="str">
            <v>7.5</v>
          </cell>
          <cell r="Y190" t="str">
            <v xml:space="preserve">COP TF nominal, Base 365, Cupon AV      </v>
          </cell>
          <cell r="Z190" t="str">
            <v>I</v>
          </cell>
          <cell r="AA190" t="str">
            <v>A?o Vencido</v>
          </cell>
          <cell r="AB190" t="str">
            <v>COP</v>
          </cell>
          <cell r="AC190" t="str">
            <v>COP</v>
          </cell>
          <cell r="AD190" t="str">
            <v>DCV</v>
          </cell>
          <cell r="AE190">
            <v>42199</v>
          </cell>
          <cell r="AF190">
            <v>42199</v>
          </cell>
          <cell r="AG190">
            <v>3130092000</v>
          </cell>
          <cell r="AH190">
            <v>1</v>
          </cell>
          <cell r="AI190">
            <v>3130092000</v>
          </cell>
          <cell r="AJ190">
            <v>104.33640000000001</v>
          </cell>
          <cell r="AK190">
            <v>7.8102119999999999</v>
          </cell>
          <cell r="AL190">
            <v>7.8102</v>
          </cell>
          <cell r="AM190">
            <v>2937240000</v>
          </cell>
          <cell r="AN190">
            <v>2937240000</v>
          </cell>
          <cell r="AO190">
            <v>8.4002999999999997</v>
          </cell>
          <cell r="AP190">
            <v>3055698021.402</v>
          </cell>
          <cell r="AQ190">
            <v>2910000000</v>
          </cell>
          <cell r="AR190">
            <v>2910000000</v>
          </cell>
          <cell r="AS190">
            <v>8.5441000000000003</v>
          </cell>
          <cell r="AT190">
            <v>3056327662.2150002</v>
          </cell>
          <cell r="AU190">
            <v>7.8102123986000009</v>
          </cell>
          <cell r="AV190">
            <v>7.8102123986000009</v>
          </cell>
          <cell r="AW190">
            <v>629640.81300020218</v>
          </cell>
          <cell r="AX190">
            <v>97</v>
          </cell>
          <cell r="AY190">
            <v>0</v>
          </cell>
          <cell r="AZ190">
            <v>-146327662.215</v>
          </cell>
          <cell r="BA190" t="str">
            <v>Precio</v>
          </cell>
          <cell r="BB190" t="str">
            <v>COP CEC</v>
          </cell>
          <cell r="BC190">
            <v>-3.3100000000000004E-2</v>
          </cell>
          <cell r="BD190">
            <v>100</v>
          </cell>
          <cell r="BE190">
            <v>0</v>
          </cell>
          <cell r="BF190">
            <v>0</v>
          </cell>
          <cell r="BG190">
            <v>0</v>
          </cell>
          <cell r="BH190">
            <v>3817</v>
          </cell>
          <cell r="BI190">
            <v>7.1851000000000003</v>
          </cell>
          <cell r="BJ190">
            <v>6.6195000000000004</v>
          </cell>
          <cell r="BK190" t="str">
            <v xml:space="preserve">NAROJAS   </v>
          </cell>
          <cell r="BL190" t="str">
            <v>NATHALIA ROJAS AMADO</v>
          </cell>
          <cell r="BM190">
            <v>42443</v>
          </cell>
          <cell r="BO190" t="str">
            <v xml:space="preserve">                              </v>
          </cell>
          <cell r="BP190" t="str">
            <v>2</v>
          </cell>
          <cell r="BQ190" t="str">
            <v xml:space="preserve">          </v>
          </cell>
          <cell r="BR190">
            <v>4</v>
          </cell>
          <cell r="BS190" t="str">
            <v xml:space="preserve">LIN NL/365 RD6 </v>
          </cell>
          <cell r="BT190">
            <v>1</v>
          </cell>
          <cell r="BU190" t="str">
            <v xml:space="preserve">MTM </v>
          </cell>
          <cell r="BV190" t="str">
            <v>1304010001</v>
          </cell>
          <cell r="BW190" t="str">
            <v xml:space="preserve"> </v>
          </cell>
          <cell r="BX190">
            <v>123288000</v>
          </cell>
          <cell r="BY190">
            <v>3096652222.9171495</v>
          </cell>
          <cell r="BZ190">
            <v>-27240000</v>
          </cell>
          <cell r="CA190" t="str">
            <v xml:space="preserve">LIN NL/365 RD6 </v>
          </cell>
          <cell r="CB190" t="str">
            <v xml:space="preserve">TES COP                                                     </v>
          </cell>
          <cell r="CC190" t="str">
            <v>CO</v>
          </cell>
          <cell r="CD190" t="str">
            <v>Gravados ML</v>
          </cell>
          <cell r="CE190">
            <v>3000000000</v>
          </cell>
          <cell r="CF190">
            <v>2937240000</v>
          </cell>
          <cell r="CG190">
            <v>2937240000</v>
          </cell>
          <cell r="CH190">
            <v>2910000000</v>
          </cell>
          <cell r="CI190">
            <v>2910000000</v>
          </cell>
          <cell r="CJ190">
            <v>3055698021.402</v>
          </cell>
          <cell r="CK190">
            <v>3056327662.2150002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 t="str">
            <v>7130401001</v>
          </cell>
          <cell r="CV190">
            <v>4908000</v>
          </cell>
          <cell r="CW190">
            <v>-27240000</v>
          </cell>
          <cell r="CX190">
            <v>4908000</v>
          </cell>
          <cell r="CY190">
            <v>32148000</v>
          </cell>
          <cell r="CZ190">
            <v>-27240000</v>
          </cell>
          <cell r="DA190">
            <v>1</v>
          </cell>
          <cell r="DB190">
            <v>1</v>
          </cell>
          <cell r="DC190">
            <v>1</v>
          </cell>
          <cell r="DD190">
            <v>4570252</v>
          </cell>
          <cell r="DE190">
            <v>7.8102119999999999</v>
          </cell>
          <cell r="DF190">
            <v>8.5441000000000003</v>
          </cell>
          <cell r="DH190" t="str">
            <v xml:space="preserve">AV </v>
          </cell>
          <cell r="DI190">
            <v>97</v>
          </cell>
          <cell r="DJ190" t="e">
            <v>#N/A</v>
          </cell>
          <cell r="DK190">
            <v>2910000000</v>
          </cell>
          <cell r="DL190" t="str">
            <v>TASA FIJA</v>
          </cell>
        </row>
        <row r="191">
          <cell r="A191">
            <v>4574958</v>
          </cell>
          <cell r="B191" t="str">
            <v xml:space="preserve">NEGOCIABLES    </v>
          </cell>
          <cell r="C191" t="str">
            <v>B</v>
          </cell>
          <cell r="D191" t="str">
            <v xml:space="preserve">FI SPOT              </v>
          </cell>
          <cell r="E191" t="str">
            <v>RTFIDBEN11</v>
          </cell>
          <cell r="F191" t="str">
            <v>BDI_RF-NEG_FBRT</v>
          </cell>
          <cell r="G191">
            <v>0</v>
          </cell>
          <cell r="H191">
            <v>4694581</v>
          </cell>
          <cell r="I191">
            <v>5364571</v>
          </cell>
          <cell r="J191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191" t="str">
            <v xml:space="preserve">899999090                             </v>
          </cell>
          <cell r="L191" t="str">
            <v xml:space="preserve">TES COP 7.5%  26/8/26              </v>
          </cell>
          <cell r="M191" t="str">
            <v xml:space="preserve">TFIT15260826   </v>
          </cell>
          <cell r="N191" t="str">
            <v xml:space="preserve">COL17CT02625   </v>
          </cell>
          <cell r="O191" t="str">
            <v>CORREDORES DAVIVIENDA S A COMISIONISTA DE BOLSA</v>
          </cell>
          <cell r="P191" t="str">
            <v>860079174</v>
          </cell>
          <cell r="Q191" t="str">
            <v xml:space="preserve">NACION  </v>
          </cell>
          <cell r="R191" t="str">
            <v xml:space="preserve">                    </v>
          </cell>
          <cell r="S191">
            <v>40781</v>
          </cell>
          <cell r="T191">
            <v>46260</v>
          </cell>
          <cell r="U191">
            <v>5000000000</v>
          </cell>
          <cell r="V191">
            <v>5000000000</v>
          </cell>
          <cell r="W191" t="str">
            <v>7.5</v>
          </cell>
          <cell r="Y191" t="str">
            <v xml:space="preserve">COP TF nominal, Base 365, Cupon AV      </v>
          </cell>
          <cell r="Z191" t="str">
            <v>I</v>
          </cell>
          <cell r="AA191" t="str">
            <v>A?o Vencido</v>
          </cell>
          <cell r="AB191" t="str">
            <v>COP</v>
          </cell>
          <cell r="AC191" t="str">
            <v>COP</v>
          </cell>
          <cell r="AD191" t="str">
            <v>DCV</v>
          </cell>
          <cell r="AE191">
            <v>42200</v>
          </cell>
          <cell r="AF191">
            <v>42200</v>
          </cell>
          <cell r="AG191">
            <v>5225100000</v>
          </cell>
          <cell r="AH191">
            <v>1</v>
          </cell>
          <cell r="AI191">
            <v>5225100000</v>
          </cell>
          <cell r="AJ191">
            <v>104.50200000000001</v>
          </cell>
          <cell r="AK191">
            <v>7.7900679999999998</v>
          </cell>
          <cell r="AL191">
            <v>7.7901000000000007</v>
          </cell>
          <cell r="AM191">
            <v>4895400000</v>
          </cell>
          <cell r="AN191">
            <v>4895400000</v>
          </cell>
          <cell r="AO191">
            <v>8.4002999999999997</v>
          </cell>
          <cell r="AP191">
            <v>5099764218.3299999</v>
          </cell>
          <cell r="AQ191">
            <v>4850000000</v>
          </cell>
          <cell r="AR191">
            <v>4850000000</v>
          </cell>
          <cell r="AS191">
            <v>8.5441000000000003</v>
          </cell>
          <cell r="AT191">
            <v>5100812437.10501</v>
          </cell>
          <cell r="AU191">
            <v>7.7900683619000004</v>
          </cell>
          <cell r="AV191">
            <v>7.7900683619000004</v>
          </cell>
          <cell r="AW191">
            <v>1048218.7750101089</v>
          </cell>
          <cell r="AX191">
            <v>97</v>
          </cell>
          <cell r="AY191">
            <v>0</v>
          </cell>
          <cell r="AZ191">
            <v>-250812437.10501</v>
          </cell>
          <cell r="BA191" t="str">
            <v>Precio</v>
          </cell>
          <cell r="BB191" t="str">
            <v>COP CEC</v>
          </cell>
          <cell r="BC191">
            <v>-3.3100000000000004E-2</v>
          </cell>
          <cell r="BD191">
            <v>100</v>
          </cell>
          <cell r="BE191">
            <v>0</v>
          </cell>
          <cell r="BF191">
            <v>0</v>
          </cell>
          <cell r="BG191">
            <v>0</v>
          </cell>
          <cell r="BH191">
            <v>3817</v>
          </cell>
          <cell r="BI191">
            <v>7.1851000000000003</v>
          </cell>
          <cell r="BJ191">
            <v>6.6195000000000004</v>
          </cell>
          <cell r="BK191" t="str">
            <v xml:space="preserve">CASALINA  </v>
          </cell>
          <cell r="BL191" t="str">
            <v>CARLOS SALINA</v>
          </cell>
          <cell r="BM191">
            <v>42443</v>
          </cell>
          <cell r="BO191" t="str">
            <v xml:space="preserve">                              </v>
          </cell>
          <cell r="BP191" t="str">
            <v>2</v>
          </cell>
          <cell r="BQ191" t="str">
            <v xml:space="preserve">          </v>
          </cell>
          <cell r="BR191">
            <v>4</v>
          </cell>
          <cell r="BS191" t="str">
            <v xml:space="preserve">LIN NL/365 RD6 </v>
          </cell>
          <cell r="BT191">
            <v>1</v>
          </cell>
          <cell r="BU191" t="str">
            <v xml:space="preserve">MTM </v>
          </cell>
          <cell r="BV191" t="str">
            <v>1304010001</v>
          </cell>
          <cell r="BW191" t="str">
            <v xml:space="preserve"> </v>
          </cell>
          <cell r="BX191">
            <v>205480000</v>
          </cell>
          <cell r="BY191">
            <v>5168998153.1147299</v>
          </cell>
          <cell r="BZ191">
            <v>-45400000</v>
          </cell>
          <cell r="CA191" t="str">
            <v xml:space="preserve">LIN NL/365 RD6 </v>
          </cell>
          <cell r="CB191" t="str">
            <v xml:space="preserve">TES COP                                                     </v>
          </cell>
          <cell r="CC191" t="str">
            <v>CO</v>
          </cell>
          <cell r="CD191" t="str">
            <v>Gravados ML</v>
          </cell>
          <cell r="CE191">
            <v>5000000000</v>
          </cell>
          <cell r="CF191">
            <v>4895400000</v>
          </cell>
          <cell r="CG191">
            <v>4895400000</v>
          </cell>
          <cell r="CH191">
            <v>4850000000</v>
          </cell>
          <cell r="CI191">
            <v>4850000000</v>
          </cell>
          <cell r="CJ191">
            <v>5099764218.3299999</v>
          </cell>
          <cell r="CK191">
            <v>5100812437.10501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 t="str">
            <v>7130401001</v>
          </cell>
          <cell r="CV191">
            <v>-100000</v>
          </cell>
          <cell r="CW191">
            <v>-45400000</v>
          </cell>
          <cell r="CX191">
            <v>-100000</v>
          </cell>
          <cell r="CY191">
            <v>45300000</v>
          </cell>
          <cell r="CZ191">
            <v>-45400000</v>
          </cell>
          <cell r="DA191">
            <v>1</v>
          </cell>
          <cell r="DB191">
            <v>1</v>
          </cell>
          <cell r="DC191">
            <v>1</v>
          </cell>
          <cell r="DD191">
            <v>4574958</v>
          </cell>
          <cell r="DE191">
            <v>7.7900679999999998</v>
          </cell>
          <cell r="DF191">
            <v>8.5441000000000003</v>
          </cell>
          <cell r="DH191" t="str">
            <v xml:space="preserve">AV </v>
          </cell>
          <cell r="DI191">
            <v>97</v>
          </cell>
          <cell r="DJ191" t="e">
            <v>#N/A</v>
          </cell>
          <cell r="DK191">
            <v>4850000000</v>
          </cell>
          <cell r="DL191" t="str">
            <v>TASA FIJA</v>
          </cell>
        </row>
        <row r="192">
          <cell r="A192">
            <v>4581861</v>
          </cell>
          <cell r="B192" t="str">
            <v xml:space="preserve">NEGOCIABLES    </v>
          </cell>
          <cell r="C192" t="str">
            <v>B</v>
          </cell>
          <cell r="D192" t="str">
            <v xml:space="preserve">FI SPOT              </v>
          </cell>
          <cell r="E192" t="str">
            <v>RTFIDBEN11</v>
          </cell>
          <cell r="F192" t="str">
            <v>BDI_RF-NEG_FBRT</v>
          </cell>
          <cell r="G192">
            <v>0</v>
          </cell>
          <cell r="H192">
            <v>4599780</v>
          </cell>
          <cell r="I192">
            <v>5371530</v>
          </cell>
          <cell r="J192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192" t="str">
            <v xml:space="preserve">899999090                             </v>
          </cell>
          <cell r="L192" t="str">
            <v xml:space="preserve">TES COP  11%  24/7/20              </v>
          </cell>
          <cell r="M192" t="str">
            <v xml:space="preserve">TFIT15240720   </v>
          </cell>
          <cell r="N192" t="str">
            <v xml:space="preserve">COL17CT02302   </v>
          </cell>
          <cell r="O192" t="str">
            <v>ULTRASERFINCO S A</v>
          </cell>
          <cell r="P192" t="str">
            <v>800120184</v>
          </cell>
          <cell r="Q192" t="str">
            <v xml:space="preserve">NACION  </v>
          </cell>
          <cell r="R192" t="str">
            <v xml:space="preserve">                    </v>
          </cell>
          <cell r="S192">
            <v>38557</v>
          </cell>
          <cell r="T192">
            <v>44036</v>
          </cell>
          <cell r="U192">
            <v>6000000000</v>
          </cell>
          <cell r="V192">
            <v>6000000000</v>
          </cell>
          <cell r="W192" t="str">
            <v>11</v>
          </cell>
          <cell r="Y192" t="str">
            <v xml:space="preserve">COP TF nominal, Base 365, Cupon AV      </v>
          </cell>
          <cell r="Z192" t="str">
            <v>I</v>
          </cell>
          <cell r="AA192" t="str">
            <v>A?o Vencido</v>
          </cell>
          <cell r="AB192" t="str">
            <v>COP</v>
          </cell>
          <cell r="AC192" t="str">
            <v>COP</v>
          </cell>
          <cell r="AD192" t="str">
            <v>DCV</v>
          </cell>
          <cell r="AE192">
            <v>42202</v>
          </cell>
          <cell r="AF192">
            <v>42202</v>
          </cell>
          <cell r="AG192">
            <v>7860360000</v>
          </cell>
          <cell r="AH192">
            <v>1</v>
          </cell>
          <cell r="AI192">
            <v>7860360000</v>
          </cell>
          <cell r="AJ192">
            <v>131.006</v>
          </cell>
          <cell r="AK192">
            <v>6.1900389999999996</v>
          </cell>
          <cell r="AL192">
            <v>6.19</v>
          </cell>
          <cell r="AM192">
            <v>7147800000</v>
          </cell>
          <cell r="AN192">
            <v>7147800000</v>
          </cell>
          <cell r="AO192">
            <v>7.6024000000000003</v>
          </cell>
          <cell r="AP192">
            <v>7489960919.1479998</v>
          </cell>
          <cell r="AQ192">
            <v>7127640000</v>
          </cell>
          <cell r="AR192">
            <v>7127640000</v>
          </cell>
          <cell r="AS192">
            <v>7.6948000000000008</v>
          </cell>
          <cell r="AT192">
            <v>7491193480.8179998</v>
          </cell>
          <cell r="AU192">
            <v>6.1900392569000005</v>
          </cell>
          <cell r="AV192">
            <v>6.1900392569000005</v>
          </cell>
          <cell r="AW192">
            <v>1232561.6700000763</v>
          </cell>
          <cell r="AX192">
            <v>118.79400000000001</v>
          </cell>
          <cell r="AY192">
            <v>0</v>
          </cell>
          <cell r="AZ192">
            <v>-363553480.81800002</v>
          </cell>
          <cell r="BA192" t="str">
            <v>Precio</v>
          </cell>
          <cell r="BB192" t="str">
            <v>COP CEC</v>
          </cell>
          <cell r="BC192">
            <v>2.07E-2</v>
          </cell>
          <cell r="BD192">
            <v>100</v>
          </cell>
          <cell r="BE192">
            <v>0</v>
          </cell>
          <cell r="BF192">
            <v>0</v>
          </cell>
          <cell r="BG192">
            <v>0</v>
          </cell>
          <cell r="BH192">
            <v>1593</v>
          </cell>
          <cell r="BI192">
            <v>3.5223</v>
          </cell>
          <cell r="BJ192">
            <v>3.2706</v>
          </cell>
          <cell r="BK192" t="str">
            <v xml:space="preserve">CASALINA  </v>
          </cell>
          <cell r="BL192" t="str">
            <v>CARLOS SALINA</v>
          </cell>
          <cell r="BM192">
            <v>42443</v>
          </cell>
          <cell r="BO192" t="str">
            <v xml:space="preserve">                              </v>
          </cell>
          <cell r="BP192" t="str">
            <v>2</v>
          </cell>
          <cell r="BQ192" t="str">
            <v xml:space="preserve">          </v>
          </cell>
          <cell r="BR192">
            <v>4</v>
          </cell>
          <cell r="BS192" t="str">
            <v xml:space="preserve">LIN NL/365 RD6 </v>
          </cell>
          <cell r="BT192">
            <v>1</v>
          </cell>
          <cell r="BU192" t="str">
            <v xml:space="preserve">MTM </v>
          </cell>
          <cell r="BV192" t="str">
            <v>1304010001</v>
          </cell>
          <cell r="BW192" t="str">
            <v xml:space="preserve"> </v>
          </cell>
          <cell r="BX192">
            <v>421314000</v>
          </cell>
          <cell r="BY192">
            <v>6319310665.0640802</v>
          </cell>
          <cell r="BZ192">
            <v>-20160000</v>
          </cell>
          <cell r="CA192" t="str">
            <v xml:space="preserve">LIN NL/365 RD6 </v>
          </cell>
          <cell r="CB192" t="str">
            <v xml:space="preserve">TES COP                                                     </v>
          </cell>
          <cell r="CC192" t="str">
            <v>CO</v>
          </cell>
          <cell r="CD192" t="str">
            <v>Gravados ML</v>
          </cell>
          <cell r="CE192">
            <v>6000000000</v>
          </cell>
          <cell r="CF192">
            <v>7147800000</v>
          </cell>
          <cell r="CG192">
            <v>7147800000</v>
          </cell>
          <cell r="CH192">
            <v>7127640000</v>
          </cell>
          <cell r="CI192">
            <v>7127640000</v>
          </cell>
          <cell r="CJ192">
            <v>7489960919.1479988</v>
          </cell>
          <cell r="CK192">
            <v>7491193480.8179989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 t="str">
            <v>7130401001</v>
          </cell>
          <cell r="CV192">
            <v>-72720000</v>
          </cell>
          <cell r="CW192">
            <v>-20160000</v>
          </cell>
          <cell r="CX192">
            <v>-72720000</v>
          </cell>
          <cell r="CY192">
            <v>-52560000</v>
          </cell>
          <cell r="CZ192">
            <v>-20160000</v>
          </cell>
          <cell r="DA192">
            <v>1</v>
          </cell>
          <cell r="DB192">
            <v>1</v>
          </cell>
          <cell r="DC192">
            <v>1</v>
          </cell>
          <cell r="DD192">
            <v>4581861</v>
          </cell>
          <cell r="DE192">
            <v>6.1900389999999996</v>
          </cell>
          <cell r="DF192">
            <v>7.6948000000000008</v>
          </cell>
          <cell r="DH192" t="str">
            <v xml:space="preserve">AV </v>
          </cell>
          <cell r="DI192">
            <v>118.794</v>
          </cell>
          <cell r="DJ192" t="e">
            <v>#N/A</v>
          </cell>
          <cell r="DK192">
            <v>7127640000</v>
          </cell>
          <cell r="DL192" t="str">
            <v>TASA FIJA</v>
          </cell>
        </row>
        <row r="193">
          <cell r="A193">
            <v>4582455</v>
          </cell>
          <cell r="B193" t="str">
            <v xml:space="preserve">NEGOCIABLES    </v>
          </cell>
          <cell r="C193" t="str">
            <v>B</v>
          </cell>
          <cell r="D193" t="str">
            <v xml:space="preserve">FI SPOT              </v>
          </cell>
          <cell r="E193" t="str">
            <v>RTFIDBEN11</v>
          </cell>
          <cell r="F193" t="str">
            <v>BDR_RF-NEG_FBRT</v>
          </cell>
          <cell r="G193">
            <v>0</v>
          </cell>
          <cell r="H193">
            <v>5295446</v>
          </cell>
          <cell r="I193">
            <v>5372121</v>
          </cell>
          <cell r="J193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193" t="str">
            <v xml:space="preserve">899999090                             </v>
          </cell>
          <cell r="L193" t="str">
            <v xml:space="preserve">TES UVR 3.50% 10/3/21              </v>
          </cell>
          <cell r="M193" t="str">
            <v xml:space="preserve">TUVT10100321   </v>
          </cell>
          <cell r="N193" t="str">
            <v xml:space="preserve">COL17CT02872   </v>
          </cell>
          <cell r="O193" t="str">
            <v>ULTRASERFINCO S A</v>
          </cell>
          <cell r="P193" t="str">
            <v>800120184</v>
          </cell>
          <cell r="Q193" t="str">
            <v xml:space="preserve">NACION  </v>
          </cell>
          <cell r="R193" t="str">
            <v xml:space="preserve">                    </v>
          </cell>
          <cell r="S193">
            <v>40612</v>
          </cell>
          <cell r="T193">
            <v>44265</v>
          </cell>
          <cell r="U193">
            <v>5000000</v>
          </cell>
          <cell r="V193">
            <v>5000000</v>
          </cell>
          <cell r="W193" t="str">
            <v>3.5</v>
          </cell>
          <cell r="Y193" t="str">
            <v xml:space="preserve">UVR TF nominal, Base 365, Cup?V      </v>
          </cell>
          <cell r="Z193" t="str">
            <v>I</v>
          </cell>
          <cell r="AA193" t="str">
            <v>A?o Vencido</v>
          </cell>
          <cell r="AB193" t="str">
            <v>COP</v>
          </cell>
          <cell r="AC193" t="str">
            <v>UVR</v>
          </cell>
          <cell r="AD193" t="str">
            <v>DCV</v>
          </cell>
          <cell r="AE193">
            <v>42202</v>
          </cell>
          <cell r="AF193">
            <v>42202</v>
          </cell>
          <cell r="AG193">
            <v>5077600.0202395003</v>
          </cell>
          <cell r="AH193">
            <v>222.70809919999999</v>
          </cell>
          <cell r="AI193">
            <v>1130822649.00542</v>
          </cell>
          <cell r="AJ193">
            <v>101.55200004</v>
          </cell>
          <cell r="AK193">
            <v>3.435009</v>
          </cell>
          <cell r="AL193">
            <v>3.4350000000000001</v>
          </cell>
          <cell r="AM193">
            <v>4984700</v>
          </cell>
          <cell r="AN193">
            <v>1162007838.54071</v>
          </cell>
          <cell r="AO193">
            <v>3.5743</v>
          </cell>
          <cell r="AP193">
            <v>1169325592.3681901</v>
          </cell>
          <cell r="AQ193">
            <v>4964050</v>
          </cell>
          <cell r="AR193">
            <v>1157705315.00579</v>
          </cell>
          <cell r="AS193">
            <v>3.6687000000000003</v>
          </cell>
          <cell r="AT193">
            <v>1169950501.6494501</v>
          </cell>
          <cell r="AU193">
            <v>3.4350088285</v>
          </cell>
          <cell r="AV193">
            <v>3.435008829</v>
          </cell>
          <cell r="AW193">
            <v>624909.28126001358</v>
          </cell>
          <cell r="AX193">
            <v>23154.106297178503</v>
          </cell>
          <cell r="AY193">
            <v>0</v>
          </cell>
          <cell r="AZ193">
            <v>-1164986451.6494501</v>
          </cell>
          <cell r="BA193" t="str">
            <v>Precio</v>
          </cell>
          <cell r="BB193" t="str">
            <v>COP UVR CEC</v>
          </cell>
          <cell r="BC193">
            <v>4.7400000000000005E-2</v>
          </cell>
          <cell r="BD193">
            <v>100</v>
          </cell>
          <cell r="BE193">
            <v>0</v>
          </cell>
          <cell r="BF193">
            <v>0</v>
          </cell>
          <cell r="BG193">
            <v>0</v>
          </cell>
          <cell r="BH193">
            <v>1822</v>
          </cell>
          <cell r="BI193">
            <v>4.6607000000000003</v>
          </cell>
          <cell r="BJ193">
            <v>4.4957000000000003</v>
          </cell>
          <cell r="BK193" t="str">
            <v xml:space="preserve">CASALINA  </v>
          </cell>
          <cell r="BL193" t="str">
            <v>CARLOS SALINA</v>
          </cell>
          <cell r="BM193">
            <v>42443</v>
          </cell>
          <cell r="BO193" t="str">
            <v xml:space="preserve">                              </v>
          </cell>
          <cell r="BP193" t="str">
            <v>33</v>
          </cell>
          <cell r="BQ193" t="str">
            <v xml:space="preserve">          </v>
          </cell>
          <cell r="BR193">
            <v>15</v>
          </cell>
          <cell r="BS193" t="str">
            <v xml:space="preserve">LIN NL/365 RD6 </v>
          </cell>
          <cell r="BT193">
            <v>1</v>
          </cell>
          <cell r="BU193" t="str">
            <v xml:space="preserve">MTM </v>
          </cell>
          <cell r="BV193" t="str">
            <v>1304011407</v>
          </cell>
          <cell r="BW193" t="str">
            <v xml:space="preserve"> </v>
          </cell>
          <cell r="BX193">
            <v>1920</v>
          </cell>
          <cell r="BY193">
            <v>34014559.711501002</v>
          </cell>
          <cell r="BZ193">
            <v>-4302523.5349249998</v>
          </cell>
          <cell r="CA193" t="str">
            <v xml:space="preserve">LIN NL/365 RD6 </v>
          </cell>
          <cell r="CB193" t="str">
            <v xml:space="preserve">TES UVR                                                     </v>
          </cell>
          <cell r="CC193" t="str">
            <v>CO</v>
          </cell>
          <cell r="CD193" t="str">
            <v>Gravados ML</v>
          </cell>
          <cell r="CE193">
            <v>5000000</v>
          </cell>
          <cell r="CF193">
            <v>4984700</v>
          </cell>
          <cell r="CG193">
            <v>1162007838.54071</v>
          </cell>
          <cell r="CH193">
            <v>4964050</v>
          </cell>
          <cell r="CI193">
            <v>1157705315.00579</v>
          </cell>
          <cell r="CJ193">
            <v>1169325592.3681901</v>
          </cell>
          <cell r="CK193">
            <v>1169950501.6494501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 t="str">
            <v>7130401407</v>
          </cell>
          <cell r="CV193">
            <v>67623715.853499994</v>
          </cell>
          <cell r="CW193">
            <v>-4302523.6933000004</v>
          </cell>
          <cell r="CX193">
            <v>67623715.853499994</v>
          </cell>
          <cell r="CY193">
            <v>71926239.546800002</v>
          </cell>
          <cell r="CZ193">
            <v>-4302523.5349249998</v>
          </cell>
          <cell r="DA193">
            <v>233.2178997</v>
          </cell>
          <cell r="DB193">
            <v>233.11489929999999</v>
          </cell>
          <cell r="DC193">
            <v>1</v>
          </cell>
          <cell r="DD193">
            <v>4582455</v>
          </cell>
          <cell r="DE193">
            <v>3.435009</v>
          </cell>
          <cell r="DF193">
            <v>3.6687000000000003</v>
          </cell>
          <cell r="DH193" t="str">
            <v xml:space="preserve">AV </v>
          </cell>
          <cell r="DI193">
            <v>99.280999999999992</v>
          </cell>
          <cell r="DJ193">
            <v>0</v>
          </cell>
          <cell r="DK193">
            <v>1157705315.01</v>
          </cell>
          <cell r="DL193" t="str">
            <v>UVR</v>
          </cell>
        </row>
        <row r="194">
          <cell r="A194">
            <v>4583106</v>
          </cell>
          <cell r="B194" t="str">
            <v xml:space="preserve">NEGOCIABLES    </v>
          </cell>
          <cell r="C194" t="str">
            <v>B</v>
          </cell>
          <cell r="D194" t="str">
            <v xml:space="preserve">FI SPOT              </v>
          </cell>
          <cell r="E194" t="str">
            <v>RTFIDBEN11</v>
          </cell>
          <cell r="F194" t="str">
            <v>BDD_RF-NEG_FBRT</v>
          </cell>
          <cell r="G194">
            <v>0</v>
          </cell>
          <cell r="H194">
            <v>5231788</v>
          </cell>
          <cell r="I194">
            <v>5372770</v>
          </cell>
          <cell r="J194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194" t="str">
            <v xml:space="preserve">899999090                             </v>
          </cell>
          <cell r="L194" t="str">
            <v xml:space="preserve">TES UVR  4.75%  23/2/23            </v>
          </cell>
          <cell r="M194" t="str">
            <v xml:space="preserve">TUVT17230223   </v>
          </cell>
          <cell r="N194" t="str">
            <v xml:space="preserve">COL17CT02088   </v>
          </cell>
          <cell r="O194" t="str">
            <v>CREDICORP CAPITAL COLOMBIA SA</v>
          </cell>
          <cell r="P194" t="str">
            <v>860068182</v>
          </cell>
          <cell r="Q194" t="str">
            <v xml:space="preserve">NACION  </v>
          </cell>
          <cell r="R194" t="str">
            <v xml:space="preserve">                    </v>
          </cell>
          <cell r="S194">
            <v>38771</v>
          </cell>
          <cell r="T194">
            <v>44980</v>
          </cell>
          <cell r="U194">
            <v>5000000</v>
          </cell>
          <cell r="V194">
            <v>5000000</v>
          </cell>
          <cell r="W194" t="str">
            <v>4.75</v>
          </cell>
          <cell r="Y194" t="str">
            <v xml:space="preserve">UVR TF nominal, Base 365, Cup?V      </v>
          </cell>
          <cell r="Z194" t="str">
            <v>I</v>
          </cell>
          <cell r="AA194" t="str">
            <v>A?o Vencido</v>
          </cell>
          <cell r="AB194" t="str">
            <v>COP</v>
          </cell>
          <cell r="AC194" t="str">
            <v>UVR</v>
          </cell>
          <cell r="AD194" t="str">
            <v>DCV</v>
          </cell>
          <cell r="AE194">
            <v>42202</v>
          </cell>
          <cell r="AF194">
            <v>42202</v>
          </cell>
          <cell r="AG194">
            <v>5421650.0179753704</v>
          </cell>
          <cell r="AH194">
            <v>222.70809919999999</v>
          </cell>
          <cell r="AI194">
            <v>1207445370.0309401</v>
          </cell>
          <cell r="AJ194">
            <v>108.43299997</v>
          </cell>
          <cell r="AK194">
            <v>3.7400149999999996</v>
          </cell>
          <cell r="AL194">
            <v>3.74</v>
          </cell>
          <cell r="AM194">
            <v>5296850</v>
          </cell>
          <cell r="AN194">
            <v>1234774654.3572099</v>
          </cell>
          <cell r="AO194">
            <v>3.8003</v>
          </cell>
          <cell r="AP194">
            <v>1239157107.55351</v>
          </cell>
          <cell r="AQ194">
            <v>5264550</v>
          </cell>
          <cell r="AR194">
            <v>1227787293.8656399</v>
          </cell>
          <cell r="AS194">
            <v>3.9064000000000001</v>
          </cell>
          <cell r="AT194">
            <v>1239829337.6373799</v>
          </cell>
          <cell r="AU194">
            <v>3.7400146420000002</v>
          </cell>
          <cell r="AV194">
            <v>3.7400146420000002</v>
          </cell>
          <cell r="AW194">
            <v>672230.08386993408</v>
          </cell>
          <cell r="AX194">
            <v>24555.745874197703</v>
          </cell>
          <cell r="AY194">
            <v>0</v>
          </cell>
          <cell r="AZ194">
            <v>-1234564787.6373799</v>
          </cell>
          <cell r="BA194" t="str">
            <v>Precio</v>
          </cell>
          <cell r="BB194" t="str">
            <v>COP UVR CEC</v>
          </cell>
          <cell r="BC194">
            <v>2.75E-2</v>
          </cell>
          <cell r="BD194">
            <v>100</v>
          </cell>
          <cell r="BE194">
            <v>0</v>
          </cell>
          <cell r="BF194">
            <v>0</v>
          </cell>
          <cell r="BG194">
            <v>0</v>
          </cell>
          <cell r="BH194">
            <v>2537</v>
          </cell>
          <cell r="BI194">
            <v>6.0895000000000001</v>
          </cell>
          <cell r="BJ194">
            <v>5.8606000000000007</v>
          </cell>
          <cell r="BK194" t="str">
            <v xml:space="preserve">CASALINA  </v>
          </cell>
          <cell r="BL194" t="str">
            <v>CARLOS SALINA</v>
          </cell>
          <cell r="BM194">
            <v>42443</v>
          </cell>
          <cell r="BO194" t="str">
            <v xml:space="preserve">                              </v>
          </cell>
          <cell r="BP194" t="str">
            <v>33</v>
          </cell>
          <cell r="BQ194" t="str">
            <v xml:space="preserve">          </v>
          </cell>
          <cell r="BR194">
            <v>22</v>
          </cell>
          <cell r="BS194" t="str">
            <v xml:space="preserve">LIN NL/365 RD6 </v>
          </cell>
          <cell r="BT194">
            <v>1</v>
          </cell>
          <cell r="BU194" t="str">
            <v xml:space="preserve">MTM </v>
          </cell>
          <cell r="BV194" t="str">
            <v>1304011407</v>
          </cell>
          <cell r="BW194" t="str">
            <v xml:space="preserve"> </v>
          </cell>
          <cell r="BX194">
            <v>12365</v>
          </cell>
          <cell r="BY194">
            <v>39172190.403920002</v>
          </cell>
          <cell r="BZ194">
            <v>-6987360.4915699996</v>
          </cell>
          <cell r="CA194" t="str">
            <v xml:space="preserve">LIN NL/365 RD6 </v>
          </cell>
          <cell r="CB194" t="str">
            <v xml:space="preserve">TES UVR                                                     </v>
          </cell>
          <cell r="CC194" t="str">
            <v>CO</v>
          </cell>
          <cell r="CD194" t="str">
            <v>Gravados ML</v>
          </cell>
          <cell r="CE194">
            <v>5000000</v>
          </cell>
          <cell r="CF194">
            <v>5296850</v>
          </cell>
          <cell r="CG194">
            <v>1234774654.3572099</v>
          </cell>
          <cell r="CH194">
            <v>5264550</v>
          </cell>
          <cell r="CI194">
            <v>1227787293.8656399</v>
          </cell>
          <cell r="CJ194">
            <v>1239157107.55351</v>
          </cell>
          <cell r="CK194">
            <v>1239829337.6373799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 t="str">
            <v>7130401407</v>
          </cell>
          <cell r="CV194">
            <v>75243706.178939998</v>
          </cell>
          <cell r="CW194">
            <v>-6987360.65955</v>
          </cell>
          <cell r="CX194">
            <v>75243706.178939998</v>
          </cell>
          <cell r="CY194">
            <v>82231066.838489994</v>
          </cell>
          <cell r="CZ194">
            <v>-6987360.4915699996</v>
          </cell>
          <cell r="DA194">
            <v>233.2178997</v>
          </cell>
          <cell r="DB194">
            <v>233.11489929999999</v>
          </cell>
          <cell r="DC194">
            <v>1</v>
          </cell>
          <cell r="DD194">
            <v>4583106</v>
          </cell>
          <cell r="DE194">
            <v>3.7400149999999996</v>
          </cell>
          <cell r="DF194">
            <v>3.9064000000000001</v>
          </cell>
          <cell r="DH194" t="str">
            <v xml:space="preserve">AV </v>
          </cell>
          <cell r="DI194">
            <v>105.291</v>
          </cell>
          <cell r="DJ194">
            <v>0</v>
          </cell>
          <cell r="DK194">
            <v>1227787293.8699999</v>
          </cell>
          <cell r="DL194" t="str">
            <v>UVR</v>
          </cell>
        </row>
        <row r="195">
          <cell r="A195">
            <v>4607690</v>
          </cell>
          <cell r="B195" t="str">
            <v xml:space="preserve">NEGOCIABLES    </v>
          </cell>
          <cell r="C195" t="str">
            <v>B</v>
          </cell>
          <cell r="D195" t="str">
            <v xml:space="preserve">FI SPOT              </v>
          </cell>
          <cell r="E195" t="str">
            <v>RTFIDBEN11</v>
          </cell>
          <cell r="F195" t="str">
            <v>BDM_RF-NEG_FBRT</v>
          </cell>
          <cell r="G195">
            <v>0</v>
          </cell>
          <cell r="H195">
            <v>4607699</v>
          </cell>
          <cell r="I195">
            <v>5397521</v>
          </cell>
          <cell r="J195" t="str">
            <v xml:space="preserve">BANCO AV VILLAS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K195" t="str">
            <v xml:space="preserve">860035827                             </v>
          </cell>
          <cell r="L195" t="str">
            <v xml:space="preserve">CDT AV VILLAS 5.266% 27/4/16       </v>
          </cell>
          <cell r="M195" t="str">
            <v xml:space="preserve">CDTLVSS0V      </v>
          </cell>
          <cell r="N195" t="str">
            <v xml:space="preserve">COB52CD33432   </v>
          </cell>
          <cell r="O195" t="str">
            <v>BANCO AV VILLAS</v>
          </cell>
          <cell r="P195" t="str">
            <v>860035827</v>
          </cell>
          <cell r="Q195" t="str">
            <v xml:space="preserve">BRC1+   </v>
          </cell>
          <cell r="R195" t="str">
            <v xml:space="preserve">BRC                 </v>
          </cell>
          <cell r="S195">
            <v>42212</v>
          </cell>
          <cell r="T195">
            <v>42487</v>
          </cell>
          <cell r="U195">
            <v>1000000000</v>
          </cell>
          <cell r="V195">
            <v>1000000000</v>
          </cell>
          <cell r="W195" t="str">
            <v>5.266</v>
          </cell>
          <cell r="Y195" t="str">
            <v xml:space="preserve">CDT TF nominal, Base 360, Cupon PV      </v>
          </cell>
          <cell r="Z195" t="str">
            <v>I</v>
          </cell>
          <cell r="AA195" t="str">
            <v>Periodo Vencido</v>
          </cell>
          <cell r="AB195" t="str">
            <v>COP</v>
          </cell>
          <cell r="AC195" t="str">
            <v>COP</v>
          </cell>
          <cell r="AD195" t="str">
            <v>DECEVAL</v>
          </cell>
          <cell r="AE195">
            <v>42212</v>
          </cell>
          <cell r="AF195">
            <v>42212</v>
          </cell>
          <cell r="AG195">
            <v>1000000000</v>
          </cell>
          <cell r="AH195">
            <v>1</v>
          </cell>
          <cell r="AI195">
            <v>1000000000</v>
          </cell>
          <cell r="AJ195">
            <v>100</v>
          </cell>
          <cell r="AK195">
            <v>5.2954020000000002</v>
          </cell>
          <cell r="AL195">
            <v>5.2934999999999999</v>
          </cell>
          <cell r="AM195">
            <v>1030590000</v>
          </cell>
          <cell r="AN195">
            <v>1030590000</v>
          </cell>
          <cell r="AO195">
            <v>7.2277000000000005</v>
          </cell>
          <cell r="AP195">
            <v>1032903147.94303</v>
          </cell>
          <cell r="AQ195">
            <v>1030700000</v>
          </cell>
          <cell r="AR195">
            <v>1030700000</v>
          </cell>
          <cell r="AS195">
            <v>7.3029000000000002</v>
          </cell>
          <cell r="AT195">
            <v>1033049178.41903</v>
          </cell>
          <cell r="AU195">
            <v>5.2954021806</v>
          </cell>
          <cell r="AV195">
            <v>5.2954021803</v>
          </cell>
          <cell r="AW195">
            <v>146030.47599995136</v>
          </cell>
          <cell r="AX195">
            <v>103.07</v>
          </cell>
          <cell r="AY195">
            <v>0</v>
          </cell>
          <cell r="AZ195">
            <v>-2349178.41903</v>
          </cell>
          <cell r="BA195" t="str">
            <v>Precio</v>
          </cell>
          <cell r="BB195" t="str">
            <v>COP CRCDT</v>
          </cell>
          <cell r="BC195">
            <v>0.28910000000000002</v>
          </cell>
          <cell r="BD195">
            <v>100</v>
          </cell>
          <cell r="BE195">
            <v>0</v>
          </cell>
          <cell r="BF195">
            <v>0</v>
          </cell>
          <cell r="BG195">
            <v>0</v>
          </cell>
          <cell r="BH195">
            <v>44</v>
          </cell>
          <cell r="BI195">
            <v>0.12050000000000001</v>
          </cell>
          <cell r="BJ195">
            <v>0.11230000000000001</v>
          </cell>
          <cell r="BK195" t="str">
            <v xml:space="preserve">MVALDERR  </v>
          </cell>
          <cell r="BL195" t="str">
            <v>MARIA DEL PILAR VALDERRAMA GUERRERO</v>
          </cell>
          <cell r="BM195">
            <v>42443</v>
          </cell>
          <cell r="BO195" t="str">
            <v xml:space="preserve">                              </v>
          </cell>
          <cell r="BP195" t="str">
            <v>26</v>
          </cell>
          <cell r="BQ195" t="str">
            <v xml:space="preserve">          </v>
          </cell>
          <cell r="BR195">
            <v>2</v>
          </cell>
          <cell r="BS195" t="str">
            <v xml:space="preserve">LIN 30/360 RD6 </v>
          </cell>
          <cell r="BT195">
            <v>1</v>
          </cell>
          <cell r="BU195" t="str">
            <v xml:space="preserve">MTM </v>
          </cell>
          <cell r="BV195" t="str">
            <v>1304110012</v>
          </cell>
          <cell r="BW195" t="str">
            <v xml:space="preserve"> </v>
          </cell>
          <cell r="BX195">
            <v>33205000</v>
          </cell>
          <cell r="BY195">
            <v>1002211386.0019799</v>
          </cell>
          <cell r="BZ195">
            <v>110000</v>
          </cell>
          <cell r="CA195" t="str">
            <v xml:space="preserve">LIN 30/360 RD6 </v>
          </cell>
          <cell r="CB195" t="str">
            <v xml:space="preserve">CDT                                                         </v>
          </cell>
          <cell r="CC195" t="str">
            <v>CO</v>
          </cell>
          <cell r="CD195" t="str">
            <v>Gravados ML</v>
          </cell>
          <cell r="CE195">
            <v>1000000000</v>
          </cell>
          <cell r="CF195">
            <v>1030590000</v>
          </cell>
          <cell r="CG195">
            <v>1030590000</v>
          </cell>
          <cell r="CH195">
            <v>1030700000</v>
          </cell>
          <cell r="CI195">
            <v>1030700000</v>
          </cell>
          <cell r="CJ195">
            <v>1032903147.9430299</v>
          </cell>
          <cell r="CK195">
            <v>1033049178.41903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 t="str">
            <v>7130411012</v>
          </cell>
          <cell r="CV195">
            <v>30700000</v>
          </cell>
          <cell r="CW195">
            <v>110000</v>
          </cell>
          <cell r="CX195">
            <v>30700000</v>
          </cell>
          <cell r="CY195">
            <v>30590000</v>
          </cell>
          <cell r="CZ195">
            <v>110000</v>
          </cell>
          <cell r="DA195">
            <v>1</v>
          </cell>
          <cell r="DB195">
            <v>1</v>
          </cell>
          <cell r="DC195">
            <v>1</v>
          </cell>
          <cell r="DD195">
            <v>4607690</v>
          </cell>
          <cell r="DE195">
            <v>5.2954020000000002</v>
          </cell>
          <cell r="DF195">
            <v>7.3029000000000002</v>
          </cell>
          <cell r="DH195" t="str">
            <v xml:space="preserve">PV </v>
          </cell>
          <cell r="DI195">
            <v>103.07</v>
          </cell>
          <cell r="DJ195">
            <v>0</v>
          </cell>
          <cell r="DK195">
            <v>1030700000</v>
          </cell>
          <cell r="DL195" t="str">
            <v>TASA FIJA</v>
          </cell>
        </row>
        <row r="196">
          <cell r="A196">
            <v>4609027</v>
          </cell>
          <cell r="B196" t="str">
            <v xml:space="preserve">NEGOCIABLES    </v>
          </cell>
          <cell r="C196" t="str">
            <v>B</v>
          </cell>
          <cell r="D196" t="str">
            <v xml:space="preserve">FI SPOT              </v>
          </cell>
          <cell r="E196" t="str">
            <v>RTFIDBEN11</v>
          </cell>
          <cell r="F196" t="str">
            <v>BDR_RF-NEG_FBRT</v>
          </cell>
          <cell r="G196">
            <v>0</v>
          </cell>
          <cell r="H196">
            <v>5295437</v>
          </cell>
          <cell r="I196">
            <v>5398873</v>
          </cell>
          <cell r="J196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196" t="str">
            <v xml:space="preserve">899999090                             </v>
          </cell>
          <cell r="L196" t="str">
            <v xml:space="preserve">TES UVR 3.50% 10/3/21              </v>
          </cell>
          <cell r="M196" t="str">
            <v xml:space="preserve">TUVT10100321   </v>
          </cell>
          <cell r="N196" t="str">
            <v xml:space="preserve">COL17CT02872   </v>
          </cell>
          <cell r="O196" t="str">
            <v>CREDICORP CAPITAL COLOMBIA SA</v>
          </cell>
          <cell r="P196" t="str">
            <v>860068182</v>
          </cell>
          <cell r="Q196" t="str">
            <v xml:space="preserve">NACION  </v>
          </cell>
          <cell r="R196" t="str">
            <v xml:space="preserve">                    </v>
          </cell>
          <cell r="S196">
            <v>40612</v>
          </cell>
          <cell r="T196">
            <v>44265</v>
          </cell>
          <cell r="U196">
            <v>5000000</v>
          </cell>
          <cell r="V196">
            <v>5000000</v>
          </cell>
          <cell r="W196" t="str">
            <v>3.5</v>
          </cell>
          <cell r="Y196" t="str">
            <v xml:space="preserve">UVR TF nominal, Base 365, Cup?V      </v>
          </cell>
          <cell r="Z196" t="str">
            <v>I</v>
          </cell>
          <cell r="AA196" t="str">
            <v>A?o Vencido</v>
          </cell>
          <cell r="AB196" t="str">
            <v>COP</v>
          </cell>
          <cell r="AC196" t="str">
            <v>UVR</v>
          </cell>
          <cell r="AD196" t="str">
            <v>DCV</v>
          </cell>
          <cell r="AE196">
            <v>42213</v>
          </cell>
          <cell r="AF196">
            <v>42213</v>
          </cell>
          <cell r="AG196">
            <v>5129675.0059074899</v>
          </cell>
          <cell r="AH196">
            <v>222.7870997</v>
          </cell>
          <cell r="AI196">
            <v>1142825416.9697101</v>
          </cell>
          <cell r="AJ196">
            <v>102.59349998</v>
          </cell>
          <cell r="AK196">
            <v>3.2501039999999999</v>
          </cell>
          <cell r="AL196">
            <v>3.2501000000000002</v>
          </cell>
          <cell r="AM196">
            <v>4984700</v>
          </cell>
          <cell r="AN196">
            <v>1162007838.54071</v>
          </cell>
          <cell r="AO196">
            <v>3.5743</v>
          </cell>
          <cell r="AP196">
            <v>1179129151.4967201</v>
          </cell>
          <cell r="AQ196">
            <v>4964050</v>
          </cell>
          <cell r="AR196">
            <v>1157705315.00579</v>
          </cell>
          <cell r="AS196">
            <v>3.6687000000000003</v>
          </cell>
          <cell r="AT196">
            <v>1179753516.7708001</v>
          </cell>
          <cell r="AU196">
            <v>3.2501035087000001</v>
          </cell>
          <cell r="AV196">
            <v>3.2501035094000001</v>
          </cell>
          <cell r="AW196">
            <v>624365.27408003807</v>
          </cell>
          <cell r="AX196">
            <v>23154.106297178503</v>
          </cell>
          <cell r="AY196">
            <v>0</v>
          </cell>
          <cell r="AZ196">
            <v>-1174789466.7708001</v>
          </cell>
          <cell r="BA196" t="str">
            <v>Precio</v>
          </cell>
          <cell r="BB196" t="str">
            <v>COP UVR CEC</v>
          </cell>
          <cell r="BC196">
            <v>4.7400000000000005E-2</v>
          </cell>
          <cell r="BD196">
            <v>100</v>
          </cell>
          <cell r="BE196">
            <v>0</v>
          </cell>
          <cell r="BF196">
            <v>0</v>
          </cell>
          <cell r="BG196">
            <v>0</v>
          </cell>
          <cell r="BH196">
            <v>1822</v>
          </cell>
          <cell r="BI196">
            <v>4.6607000000000003</v>
          </cell>
          <cell r="BJ196">
            <v>4.4957000000000003</v>
          </cell>
          <cell r="BK196" t="str">
            <v xml:space="preserve">NAROJAS   </v>
          </cell>
          <cell r="BL196" t="str">
            <v>NATHALIA ROJAS AMADO</v>
          </cell>
          <cell r="BM196">
            <v>42443</v>
          </cell>
          <cell r="BO196" t="str">
            <v xml:space="preserve">                              </v>
          </cell>
          <cell r="BP196" t="str">
            <v>33</v>
          </cell>
          <cell r="BQ196" t="str">
            <v xml:space="preserve">          </v>
          </cell>
          <cell r="BR196">
            <v>15</v>
          </cell>
          <cell r="BS196" t="str">
            <v xml:space="preserve">LIN NL/365 RD6 </v>
          </cell>
          <cell r="BT196">
            <v>1</v>
          </cell>
          <cell r="BU196" t="str">
            <v xml:space="preserve">MTM </v>
          </cell>
          <cell r="BV196" t="str">
            <v>1304011407</v>
          </cell>
          <cell r="BW196" t="str">
            <v xml:space="preserve"> </v>
          </cell>
          <cell r="BX196">
            <v>1920</v>
          </cell>
          <cell r="BY196">
            <v>23179632.790383</v>
          </cell>
          <cell r="BZ196">
            <v>-4302523.5349249998</v>
          </cell>
          <cell r="CA196" t="str">
            <v xml:space="preserve">LIN NL/365 RD6 </v>
          </cell>
          <cell r="CB196" t="str">
            <v xml:space="preserve">TES UVR                                                     </v>
          </cell>
          <cell r="CC196" t="str">
            <v>CO</v>
          </cell>
          <cell r="CD196" t="str">
            <v>Gravados ML</v>
          </cell>
          <cell r="CE196">
            <v>5000000</v>
          </cell>
          <cell r="CF196">
            <v>4984700</v>
          </cell>
          <cell r="CG196">
            <v>1162007838.54071</v>
          </cell>
          <cell r="CH196">
            <v>4964050</v>
          </cell>
          <cell r="CI196">
            <v>1157705315.00579</v>
          </cell>
          <cell r="CJ196">
            <v>1179129151.4967201</v>
          </cell>
          <cell r="CK196">
            <v>1179753516.7708001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 t="str">
            <v>7130401407</v>
          </cell>
          <cell r="CV196">
            <v>55620947.889210001</v>
          </cell>
          <cell r="CW196">
            <v>-4302523.6933000004</v>
          </cell>
          <cell r="CX196">
            <v>55620947.889210001</v>
          </cell>
          <cell r="CY196">
            <v>59923471.582510002</v>
          </cell>
          <cell r="CZ196">
            <v>-4302523.5349249998</v>
          </cell>
          <cell r="DA196">
            <v>233.2178997</v>
          </cell>
          <cell r="DB196">
            <v>233.11489929999999</v>
          </cell>
          <cell r="DC196">
            <v>1</v>
          </cell>
          <cell r="DD196">
            <v>4609027</v>
          </cell>
          <cell r="DE196">
            <v>3.2501039999999999</v>
          </cell>
          <cell r="DF196">
            <v>3.6687000000000003</v>
          </cell>
          <cell r="DH196" t="str">
            <v xml:space="preserve">AV </v>
          </cell>
          <cell r="DI196">
            <v>99.280999999999992</v>
          </cell>
          <cell r="DJ196">
            <v>0</v>
          </cell>
          <cell r="DK196">
            <v>1157705315.01</v>
          </cell>
          <cell r="DL196" t="str">
            <v>UVR</v>
          </cell>
        </row>
        <row r="197">
          <cell r="A197">
            <v>4659037</v>
          </cell>
          <cell r="B197" t="str">
            <v xml:space="preserve">NEGOCIABLES    </v>
          </cell>
          <cell r="C197" t="str">
            <v>B</v>
          </cell>
          <cell r="D197" t="str">
            <v xml:space="preserve">FI SPOT              </v>
          </cell>
          <cell r="E197" t="str">
            <v>RTFIDBEN11</v>
          </cell>
          <cell r="F197" t="str">
            <v>BDI_RF-NEG_FBRT</v>
          </cell>
          <cell r="G197">
            <v>0</v>
          </cell>
          <cell r="H197">
            <v>4659183</v>
          </cell>
          <cell r="I197">
            <v>5449156</v>
          </cell>
          <cell r="J197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197" t="str">
            <v xml:space="preserve">899999090                             </v>
          </cell>
          <cell r="L197" t="str">
            <v xml:space="preserve">TES COP  10%  24/7/24              </v>
          </cell>
          <cell r="M197" t="str">
            <v xml:space="preserve">TFIT16240724   </v>
          </cell>
          <cell r="N197" t="str">
            <v xml:space="preserve">COL17CT02385   </v>
          </cell>
          <cell r="O197" t="str">
            <v>CITIBANK COLOMBIA S A CITIBANK</v>
          </cell>
          <cell r="P197" t="str">
            <v>860051135</v>
          </cell>
          <cell r="Q197" t="str">
            <v xml:space="preserve">NACION  </v>
          </cell>
          <cell r="R197" t="str">
            <v xml:space="preserve">                    </v>
          </cell>
          <cell r="S197">
            <v>39653</v>
          </cell>
          <cell r="T197">
            <v>45497</v>
          </cell>
          <cell r="U197">
            <v>2000000000</v>
          </cell>
          <cell r="V197">
            <v>2000000000</v>
          </cell>
          <cell r="W197" t="str">
            <v>10</v>
          </cell>
          <cell r="Y197" t="str">
            <v xml:space="preserve">COP TF nominal, Base 365, Cupon AV      </v>
          </cell>
          <cell r="Z197" t="str">
            <v>I</v>
          </cell>
          <cell r="AA197" t="str">
            <v>A?o Vencido</v>
          </cell>
          <cell r="AB197" t="str">
            <v>COP</v>
          </cell>
          <cell r="AC197" t="str">
            <v>COP</v>
          </cell>
          <cell r="AD197" t="str">
            <v>DCV</v>
          </cell>
          <cell r="AE197">
            <v>42229</v>
          </cell>
          <cell r="AF197">
            <v>42229</v>
          </cell>
          <cell r="AG197">
            <v>2352178000</v>
          </cell>
          <cell r="AH197">
            <v>1</v>
          </cell>
          <cell r="AI197">
            <v>2352178000</v>
          </cell>
          <cell r="AJ197">
            <v>117.60890000000001</v>
          </cell>
          <cell r="AK197">
            <v>7.3300219999999996</v>
          </cell>
          <cell r="AL197">
            <v>7.33</v>
          </cell>
          <cell r="AM197">
            <v>2342860000</v>
          </cell>
          <cell r="AN197">
            <v>2342860000</v>
          </cell>
          <cell r="AO197">
            <v>8.1554000000000002</v>
          </cell>
          <cell r="AP197">
            <v>2450833114.8439999</v>
          </cell>
          <cell r="AQ197">
            <v>2327820000</v>
          </cell>
          <cell r="AR197">
            <v>2327820000</v>
          </cell>
          <cell r="AS197">
            <v>8.2788000000000004</v>
          </cell>
          <cell r="AT197">
            <v>2451308140.494</v>
          </cell>
          <cell r="AU197">
            <v>7.3300216092000001</v>
          </cell>
          <cell r="AV197">
            <v>7.3300216092000001</v>
          </cell>
          <cell r="AW197">
            <v>475025.65000009537</v>
          </cell>
          <cell r="AX197">
            <v>116.39100000000001</v>
          </cell>
          <cell r="AY197">
            <v>0</v>
          </cell>
          <cell r="AZ197">
            <v>-123488140.494</v>
          </cell>
          <cell r="BA197" t="str">
            <v>Precio</v>
          </cell>
          <cell r="BB197" t="str">
            <v>COP CEC</v>
          </cell>
          <cell r="BC197">
            <v>-5.5900000000000005E-2</v>
          </cell>
          <cell r="BD197">
            <v>100</v>
          </cell>
          <cell r="BE197">
            <v>0</v>
          </cell>
          <cell r="BF197">
            <v>0</v>
          </cell>
          <cell r="BG197">
            <v>0</v>
          </cell>
          <cell r="BH197">
            <v>3054</v>
          </cell>
          <cell r="BI197">
            <v>5.8355000000000006</v>
          </cell>
          <cell r="BJ197">
            <v>5.3893000000000004</v>
          </cell>
          <cell r="BK197" t="str">
            <v xml:space="preserve">NAROJAS   </v>
          </cell>
          <cell r="BL197" t="str">
            <v>NATHALIA ROJAS AMADO</v>
          </cell>
          <cell r="BM197">
            <v>42443</v>
          </cell>
          <cell r="BO197" t="str">
            <v xml:space="preserve">                              </v>
          </cell>
          <cell r="BP197" t="str">
            <v>2</v>
          </cell>
          <cell r="BQ197" t="str">
            <v xml:space="preserve">          </v>
          </cell>
          <cell r="BR197">
            <v>3</v>
          </cell>
          <cell r="BS197" t="str">
            <v xml:space="preserve">LIN NL/365 RD6 </v>
          </cell>
          <cell r="BT197">
            <v>1</v>
          </cell>
          <cell r="BU197" t="str">
            <v xml:space="preserve">MTM </v>
          </cell>
          <cell r="BV197" t="str">
            <v>1304010001</v>
          </cell>
          <cell r="BW197" t="str">
            <v xml:space="preserve"> </v>
          </cell>
          <cell r="BX197">
            <v>127672000</v>
          </cell>
          <cell r="BY197">
            <v>2096761919.79092</v>
          </cell>
          <cell r="BZ197">
            <v>-15040000</v>
          </cell>
          <cell r="CA197" t="str">
            <v xml:space="preserve">LIN NL/365 RD6 </v>
          </cell>
          <cell r="CB197" t="str">
            <v xml:space="preserve">TES COP                                                     </v>
          </cell>
          <cell r="CC197" t="str">
            <v>CO</v>
          </cell>
          <cell r="CD197" t="str">
            <v>Gravados ML</v>
          </cell>
          <cell r="CE197">
            <v>2000000000</v>
          </cell>
          <cell r="CF197">
            <v>2342860000</v>
          </cell>
          <cell r="CG197">
            <v>2342860000</v>
          </cell>
          <cell r="CH197">
            <v>2327820000</v>
          </cell>
          <cell r="CI197">
            <v>2327820000</v>
          </cell>
          <cell r="CJ197">
            <v>2450833114.8439999</v>
          </cell>
          <cell r="CK197">
            <v>2451308140.494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 t="str">
            <v>7130401001</v>
          </cell>
          <cell r="CV197">
            <v>-24358000</v>
          </cell>
          <cell r="CW197">
            <v>-15040000</v>
          </cell>
          <cell r="CX197">
            <v>-24358000</v>
          </cell>
          <cell r="CY197">
            <v>-9318000</v>
          </cell>
          <cell r="CZ197">
            <v>-15040000</v>
          </cell>
          <cell r="DA197">
            <v>1</v>
          </cell>
          <cell r="DB197">
            <v>1</v>
          </cell>
          <cell r="DC197">
            <v>1</v>
          </cell>
          <cell r="DD197">
            <v>4659037</v>
          </cell>
          <cell r="DE197">
            <v>7.3300219999999996</v>
          </cell>
          <cell r="DF197">
            <v>8.2788000000000004</v>
          </cell>
          <cell r="DH197" t="str">
            <v xml:space="preserve">AV </v>
          </cell>
          <cell r="DI197">
            <v>116.39100000000001</v>
          </cell>
          <cell r="DJ197" t="e">
            <v>#N/A</v>
          </cell>
          <cell r="DK197">
            <v>2327820000</v>
          </cell>
          <cell r="DL197" t="str">
            <v>TASA FIJA</v>
          </cell>
        </row>
        <row r="198">
          <cell r="A198">
            <v>4659040</v>
          </cell>
          <cell r="B198" t="str">
            <v xml:space="preserve">NEGOCIABLES    </v>
          </cell>
          <cell r="C198" t="str">
            <v>B</v>
          </cell>
          <cell r="D198" t="str">
            <v xml:space="preserve">FI SPOT              </v>
          </cell>
          <cell r="E198" t="str">
            <v>RTFIDBEN11</v>
          </cell>
          <cell r="F198" t="str">
            <v>BDR_RF-NEG_FBRT</v>
          </cell>
          <cell r="G198">
            <v>0</v>
          </cell>
          <cell r="H198">
            <v>4659163</v>
          </cell>
          <cell r="I198">
            <v>5449159</v>
          </cell>
          <cell r="J198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198" t="str">
            <v xml:space="preserve">899999090                             </v>
          </cell>
          <cell r="L198" t="str">
            <v xml:space="preserve">TES COP  10%  24/7/24              </v>
          </cell>
          <cell r="M198" t="str">
            <v xml:space="preserve">TFIT16240724   </v>
          </cell>
          <cell r="N198" t="str">
            <v xml:space="preserve">COL17CT02385   </v>
          </cell>
          <cell r="O198" t="str">
            <v>CITIBANK COLOMBIA S A CITIBANK</v>
          </cell>
          <cell r="P198" t="str">
            <v>860051135</v>
          </cell>
          <cell r="Q198" t="str">
            <v xml:space="preserve">NACION  </v>
          </cell>
          <cell r="R198" t="str">
            <v xml:space="preserve">                    </v>
          </cell>
          <cell r="S198">
            <v>39653</v>
          </cell>
          <cell r="T198">
            <v>45497</v>
          </cell>
          <cell r="U198">
            <v>1000000000</v>
          </cell>
          <cell r="V198">
            <v>1000000000</v>
          </cell>
          <cell r="W198" t="str">
            <v>10</v>
          </cell>
          <cell r="Y198" t="str">
            <v xml:space="preserve">COP TF nominal, Base 365, Cupon AV      </v>
          </cell>
          <cell r="Z198" t="str">
            <v>I</v>
          </cell>
          <cell r="AA198" t="str">
            <v>A?o Vencido</v>
          </cell>
          <cell r="AB198" t="str">
            <v>COP</v>
          </cell>
          <cell r="AC198" t="str">
            <v>COP</v>
          </cell>
          <cell r="AD198" t="str">
            <v>DCV</v>
          </cell>
          <cell r="AE198">
            <v>42229</v>
          </cell>
          <cell r="AF198">
            <v>42229</v>
          </cell>
          <cell r="AG198">
            <v>1176089000</v>
          </cell>
          <cell r="AH198">
            <v>1</v>
          </cell>
          <cell r="AI198">
            <v>1176089000</v>
          </cell>
          <cell r="AJ198">
            <v>117.60890000000001</v>
          </cell>
          <cell r="AK198">
            <v>7.3300219999999996</v>
          </cell>
          <cell r="AL198">
            <v>7.33</v>
          </cell>
          <cell r="AM198">
            <v>1171430000</v>
          </cell>
          <cell r="AN198">
            <v>1171430000</v>
          </cell>
          <cell r="AO198">
            <v>8.1554000000000002</v>
          </cell>
          <cell r="AP198">
            <v>1225416557.4219999</v>
          </cell>
          <cell r="AQ198">
            <v>1163910000</v>
          </cell>
          <cell r="AR198">
            <v>1163910000</v>
          </cell>
          <cell r="AS198">
            <v>8.2788000000000004</v>
          </cell>
          <cell r="AT198">
            <v>1225654070.247</v>
          </cell>
          <cell r="AU198">
            <v>7.3300216092000001</v>
          </cell>
          <cell r="AV198">
            <v>7.3300216092000001</v>
          </cell>
          <cell r="AW198">
            <v>237512.82500004768</v>
          </cell>
          <cell r="AX198">
            <v>116.39100000000001</v>
          </cell>
          <cell r="AY198">
            <v>0</v>
          </cell>
          <cell r="AZ198">
            <v>-61744070.247000001</v>
          </cell>
          <cell r="BA198" t="str">
            <v>Precio</v>
          </cell>
          <cell r="BB198" t="str">
            <v>COP CEC</v>
          </cell>
          <cell r="BC198">
            <v>-5.5900000000000005E-2</v>
          </cell>
          <cell r="BD198">
            <v>100</v>
          </cell>
          <cell r="BE198">
            <v>0</v>
          </cell>
          <cell r="BF198">
            <v>0</v>
          </cell>
          <cell r="BG198">
            <v>0</v>
          </cell>
          <cell r="BH198">
            <v>3054</v>
          </cell>
          <cell r="BI198">
            <v>5.8355000000000006</v>
          </cell>
          <cell r="BJ198">
            <v>5.3893000000000004</v>
          </cell>
          <cell r="BK198" t="str">
            <v xml:space="preserve">NAROJAS   </v>
          </cell>
          <cell r="BL198" t="str">
            <v>NATHALIA ROJAS AMADO</v>
          </cell>
          <cell r="BM198">
            <v>42443</v>
          </cell>
          <cell r="BO198" t="str">
            <v xml:space="preserve">                              </v>
          </cell>
          <cell r="BP198" t="str">
            <v>2</v>
          </cell>
          <cell r="BQ198" t="str">
            <v xml:space="preserve">          </v>
          </cell>
          <cell r="BR198">
            <v>3</v>
          </cell>
          <cell r="BS198" t="str">
            <v xml:space="preserve">LIN NL/365 RD6 </v>
          </cell>
          <cell r="BT198">
            <v>1</v>
          </cell>
          <cell r="BU198" t="str">
            <v xml:space="preserve">MTM </v>
          </cell>
          <cell r="BV198" t="str">
            <v>1304010001</v>
          </cell>
          <cell r="BW198" t="str">
            <v xml:space="preserve"> </v>
          </cell>
          <cell r="BX198">
            <v>63836000</v>
          </cell>
          <cell r="BY198">
            <v>1048380959.89546</v>
          </cell>
          <cell r="BZ198">
            <v>-7520000</v>
          </cell>
          <cell r="CA198" t="str">
            <v xml:space="preserve">LIN NL/365 RD6 </v>
          </cell>
          <cell r="CB198" t="str">
            <v xml:space="preserve">TES COP                                                     </v>
          </cell>
          <cell r="CC198" t="str">
            <v>CO</v>
          </cell>
          <cell r="CD198" t="str">
            <v>Gravados ML</v>
          </cell>
          <cell r="CE198">
            <v>1000000000</v>
          </cell>
          <cell r="CF198">
            <v>1171430000</v>
          </cell>
          <cell r="CG198">
            <v>1171430000</v>
          </cell>
          <cell r="CH198">
            <v>1163910000</v>
          </cell>
          <cell r="CI198">
            <v>1163910000</v>
          </cell>
          <cell r="CJ198">
            <v>1225416557.4219999</v>
          </cell>
          <cell r="CK198">
            <v>1225654070.247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 t="str">
            <v>7130401001</v>
          </cell>
          <cell r="CV198">
            <v>-12179000</v>
          </cell>
          <cell r="CW198">
            <v>-7520000</v>
          </cell>
          <cell r="CX198">
            <v>-12179000</v>
          </cell>
          <cell r="CY198">
            <v>-4659000</v>
          </cell>
          <cell r="CZ198">
            <v>-7520000</v>
          </cell>
          <cell r="DA198">
            <v>1</v>
          </cell>
          <cell r="DB198">
            <v>1</v>
          </cell>
          <cell r="DC198">
            <v>1</v>
          </cell>
          <cell r="DD198">
            <v>4659040</v>
          </cell>
          <cell r="DE198">
            <v>7.3300219999999996</v>
          </cell>
          <cell r="DF198">
            <v>8.2788000000000004</v>
          </cell>
          <cell r="DH198" t="str">
            <v xml:space="preserve">AV </v>
          </cell>
          <cell r="DI198">
            <v>116.39100000000001</v>
          </cell>
          <cell r="DJ198">
            <v>0</v>
          </cell>
          <cell r="DK198">
            <v>1163910000</v>
          </cell>
          <cell r="DL198" t="str">
            <v>TASA FIJA</v>
          </cell>
        </row>
        <row r="199">
          <cell r="A199">
            <v>4660113</v>
          </cell>
          <cell r="B199" t="str">
            <v xml:space="preserve">NEGOCIABLES    </v>
          </cell>
          <cell r="C199" t="str">
            <v>B</v>
          </cell>
          <cell r="D199" t="str">
            <v xml:space="preserve">FI SPOT              </v>
          </cell>
          <cell r="E199" t="str">
            <v>RTFIDBEN11</v>
          </cell>
          <cell r="F199" t="str">
            <v>BDI_RF-NEG_FBRT</v>
          </cell>
          <cell r="G199">
            <v>0</v>
          </cell>
          <cell r="H199">
            <v>4660185</v>
          </cell>
          <cell r="I199">
            <v>5450248</v>
          </cell>
          <cell r="J199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199" t="str">
            <v xml:space="preserve">899999090                             </v>
          </cell>
          <cell r="L199" t="str">
            <v xml:space="preserve">TES COP  10%  24/7/24              </v>
          </cell>
          <cell r="M199" t="str">
            <v xml:space="preserve">TFIT16240724   </v>
          </cell>
          <cell r="N199" t="str">
            <v xml:space="preserve">COL17CT02385   </v>
          </cell>
          <cell r="O199" t="str">
            <v>BBVA COLOMBIA S A BANCO BILBAO VIZCAYA ARGENTARIA COLOMBIA</v>
          </cell>
          <cell r="P199" t="str">
            <v>860003020</v>
          </cell>
          <cell r="Q199" t="str">
            <v xml:space="preserve">NACION  </v>
          </cell>
          <cell r="R199" t="str">
            <v xml:space="preserve">                    </v>
          </cell>
          <cell r="S199">
            <v>39653</v>
          </cell>
          <cell r="T199">
            <v>45497</v>
          </cell>
          <cell r="U199">
            <v>2000000000</v>
          </cell>
          <cell r="V199">
            <v>2000000000</v>
          </cell>
          <cell r="W199" t="str">
            <v>10</v>
          </cell>
          <cell r="Y199" t="str">
            <v xml:space="preserve">COP TF nominal, Base 365, Cupon AV      </v>
          </cell>
          <cell r="Z199" t="str">
            <v>I</v>
          </cell>
          <cell r="AA199" t="str">
            <v>A?o Vencido</v>
          </cell>
          <cell r="AB199" t="str">
            <v>COP</v>
          </cell>
          <cell r="AC199" t="str">
            <v>COP</v>
          </cell>
          <cell r="AD199" t="str">
            <v>DCV</v>
          </cell>
          <cell r="AE199">
            <v>42229</v>
          </cell>
          <cell r="AF199">
            <v>42229</v>
          </cell>
          <cell r="AG199">
            <v>2350738000</v>
          </cell>
          <cell r="AH199">
            <v>1</v>
          </cell>
          <cell r="AI199">
            <v>2350738000</v>
          </cell>
          <cell r="AJ199">
            <v>117.5369</v>
          </cell>
          <cell r="AK199">
            <v>7.3401429999999994</v>
          </cell>
          <cell r="AL199">
            <v>7.3401000000000005</v>
          </cell>
          <cell r="AM199">
            <v>2342860000</v>
          </cell>
          <cell r="AN199">
            <v>2342860000</v>
          </cell>
          <cell r="AO199">
            <v>8.1554000000000002</v>
          </cell>
          <cell r="AP199">
            <v>2449466869.27</v>
          </cell>
          <cell r="AQ199">
            <v>2327820000</v>
          </cell>
          <cell r="AR199">
            <v>2327820000</v>
          </cell>
          <cell r="AS199">
            <v>8.2788000000000004</v>
          </cell>
          <cell r="AT199">
            <v>2449942263.0380001</v>
          </cell>
          <cell r="AU199">
            <v>7.3401428262000001</v>
          </cell>
          <cell r="AV199">
            <v>7.3401428262000001</v>
          </cell>
          <cell r="AW199">
            <v>475393.76800012589</v>
          </cell>
          <cell r="AX199">
            <v>116.39100000000001</v>
          </cell>
          <cell r="AY199">
            <v>0</v>
          </cell>
          <cell r="AZ199">
            <v>-122122263.038</v>
          </cell>
          <cell r="BA199" t="str">
            <v>Precio</v>
          </cell>
          <cell r="BB199" t="str">
            <v>COP CEC</v>
          </cell>
          <cell r="BC199">
            <v>-5.5900000000000005E-2</v>
          </cell>
          <cell r="BD199">
            <v>100</v>
          </cell>
          <cell r="BE199">
            <v>0</v>
          </cell>
          <cell r="BF199">
            <v>0</v>
          </cell>
          <cell r="BG199">
            <v>0</v>
          </cell>
          <cell r="BH199">
            <v>3054</v>
          </cell>
          <cell r="BI199">
            <v>5.8355000000000006</v>
          </cell>
          <cell r="BJ199">
            <v>5.3893000000000004</v>
          </cell>
          <cell r="BK199" t="str">
            <v xml:space="preserve">NAROJAS   </v>
          </cell>
          <cell r="BL199" t="str">
            <v>NATHALIA ROJAS AMADO</v>
          </cell>
          <cell r="BM199">
            <v>42443</v>
          </cell>
          <cell r="BO199" t="str">
            <v xml:space="preserve">                              </v>
          </cell>
          <cell r="BP199" t="str">
            <v>2</v>
          </cell>
          <cell r="BQ199" t="str">
            <v xml:space="preserve">          </v>
          </cell>
          <cell r="BR199">
            <v>3</v>
          </cell>
          <cell r="BS199" t="str">
            <v xml:space="preserve">LIN NL/365 RD6 </v>
          </cell>
          <cell r="BT199">
            <v>1</v>
          </cell>
          <cell r="BU199" t="str">
            <v xml:space="preserve">MTM </v>
          </cell>
          <cell r="BV199" t="str">
            <v>1304010001</v>
          </cell>
          <cell r="BW199" t="str">
            <v xml:space="preserve"> </v>
          </cell>
          <cell r="BX199">
            <v>127672000</v>
          </cell>
          <cell r="BY199">
            <v>2095277594.2149999</v>
          </cell>
          <cell r="BZ199">
            <v>-15040000</v>
          </cell>
          <cell r="CA199" t="str">
            <v xml:space="preserve">LIN NL/365 RD6 </v>
          </cell>
          <cell r="CB199" t="str">
            <v xml:space="preserve">TES COP                                                     </v>
          </cell>
          <cell r="CC199" t="str">
            <v>CO</v>
          </cell>
          <cell r="CD199" t="str">
            <v>Gravados ML</v>
          </cell>
          <cell r="CE199">
            <v>2000000000</v>
          </cell>
          <cell r="CF199">
            <v>2342860000</v>
          </cell>
          <cell r="CG199">
            <v>2342860000</v>
          </cell>
          <cell r="CH199">
            <v>2327820000</v>
          </cell>
          <cell r="CI199">
            <v>2327820000</v>
          </cell>
          <cell r="CJ199">
            <v>2449466869.27</v>
          </cell>
          <cell r="CK199">
            <v>2449942263.0380001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 t="str">
            <v>7130401001</v>
          </cell>
          <cell r="CV199">
            <v>-22918000</v>
          </cell>
          <cell r="CW199">
            <v>-15040000</v>
          </cell>
          <cell r="CX199">
            <v>-22918000</v>
          </cell>
          <cell r="CY199">
            <v>-7878000</v>
          </cell>
          <cell r="CZ199">
            <v>-15040000</v>
          </cell>
          <cell r="DA199">
            <v>1</v>
          </cell>
          <cell r="DB199">
            <v>1</v>
          </cell>
          <cell r="DC199">
            <v>1</v>
          </cell>
          <cell r="DD199">
            <v>4660113</v>
          </cell>
          <cell r="DE199">
            <v>7.3401429999999994</v>
          </cell>
          <cell r="DF199">
            <v>8.2788000000000004</v>
          </cell>
          <cell r="DH199" t="str">
            <v xml:space="preserve">AV </v>
          </cell>
          <cell r="DI199">
            <v>116.39100000000001</v>
          </cell>
          <cell r="DJ199" t="e">
            <v>#N/A</v>
          </cell>
          <cell r="DK199">
            <v>2327820000</v>
          </cell>
          <cell r="DL199" t="str">
            <v>TASA FIJA</v>
          </cell>
        </row>
        <row r="200">
          <cell r="A200">
            <v>4660116</v>
          </cell>
          <cell r="B200" t="str">
            <v xml:space="preserve">NEGOCIABLES    </v>
          </cell>
          <cell r="C200" t="str">
            <v>B</v>
          </cell>
          <cell r="D200" t="str">
            <v xml:space="preserve">FI SPOT              </v>
          </cell>
          <cell r="E200" t="str">
            <v>RTFIDBEN11</v>
          </cell>
          <cell r="F200" t="str">
            <v>BDR_RF-NEG_FBRT</v>
          </cell>
          <cell r="G200">
            <v>0</v>
          </cell>
          <cell r="H200">
            <v>4660192</v>
          </cell>
          <cell r="I200">
            <v>5450251</v>
          </cell>
          <cell r="J200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200" t="str">
            <v xml:space="preserve">899999090                             </v>
          </cell>
          <cell r="L200" t="str">
            <v xml:space="preserve">TES COP  10%  24/7/24              </v>
          </cell>
          <cell r="M200" t="str">
            <v xml:space="preserve">TFIT16240724   </v>
          </cell>
          <cell r="N200" t="str">
            <v xml:space="preserve">COL17CT02385   </v>
          </cell>
          <cell r="O200" t="str">
            <v>BBVA COLOMBIA S A BANCO BILBAO VIZCAYA ARGENTARIA COLOMBIA</v>
          </cell>
          <cell r="P200" t="str">
            <v>860003020</v>
          </cell>
          <cell r="Q200" t="str">
            <v xml:space="preserve">NACION  </v>
          </cell>
          <cell r="R200" t="str">
            <v xml:space="preserve">                    </v>
          </cell>
          <cell r="S200">
            <v>39653</v>
          </cell>
          <cell r="T200">
            <v>45497</v>
          </cell>
          <cell r="U200">
            <v>1000000000</v>
          </cell>
          <cell r="V200">
            <v>500000000</v>
          </cell>
          <cell r="W200" t="str">
            <v>10</v>
          </cell>
          <cell r="Y200" t="str">
            <v xml:space="preserve">COP TF nominal, Base 365, Cupon AV      </v>
          </cell>
          <cell r="Z200" t="str">
            <v>I</v>
          </cell>
          <cell r="AA200" t="str">
            <v>A?o Vencido</v>
          </cell>
          <cell r="AB200" t="str">
            <v>COP</v>
          </cell>
          <cell r="AC200" t="str">
            <v>COP</v>
          </cell>
          <cell r="AD200" t="str">
            <v>DCV</v>
          </cell>
          <cell r="AE200">
            <v>42229</v>
          </cell>
          <cell r="AF200">
            <v>42229</v>
          </cell>
          <cell r="AG200">
            <v>1175369000</v>
          </cell>
          <cell r="AH200">
            <v>1</v>
          </cell>
          <cell r="AI200">
            <v>1175369000</v>
          </cell>
          <cell r="AJ200">
            <v>117.5369</v>
          </cell>
          <cell r="AK200">
            <v>7.3401429999999994</v>
          </cell>
          <cell r="AL200">
            <v>7.3401000000000005</v>
          </cell>
          <cell r="AM200">
            <v>585715000</v>
          </cell>
          <cell r="AN200">
            <v>585715000</v>
          </cell>
          <cell r="AO200">
            <v>8.1554000000000002</v>
          </cell>
          <cell r="AP200">
            <v>612366717.31750095</v>
          </cell>
          <cell r="AQ200">
            <v>581955000</v>
          </cell>
          <cell r="AR200">
            <v>581955000</v>
          </cell>
          <cell r="AS200">
            <v>8.2788000000000004</v>
          </cell>
          <cell r="AT200">
            <v>612485565.75950003</v>
          </cell>
          <cell r="AU200">
            <v>7.3401428262000001</v>
          </cell>
          <cell r="AV200">
            <v>7.3401428262000001</v>
          </cell>
          <cell r="AW200">
            <v>118848.4419990778</v>
          </cell>
          <cell r="AX200">
            <v>116.39100000000001</v>
          </cell>
          <cell r="AY200">
            <v>0</v>
          </cell>
          <cell r="AZ200">
            <v>-30530565.759500001</v>
          </cell>
          <cell r="BA200" t="str">
            <v>Precio</v>
          </cell>
          <cell r="BB200" t="str">
            <v>COP CEC</v>
          </cell>
          <cell r="BC200">
            <v>-5.5900000000000005E-2</v>
          </cell>
          <cell r="BD200">
            <v>100</v>
          </cell>
          <cell r="BE200">
            <v>0</v>
          </cell>
          <cell r="BF200">
            <v>0</v>
          </cell>
          <cell r="BG200">
            <v>0</v>
          </cell>
          <cell r="BH200">
            <v>3054</v>
          </cell>
          <cell r="BI200">
            <v>5.8355000000000006</v>
          </cell>
          <cell r="BJ200">
            <v>5.3893000000000004</v>
          </cell>
          <cell r="BK200" t="str">
            <v xml:space="preserve">NAROJAS   </v>
          </cell>
          <cell r="BL200" t="str">
            <v>NATHALIA ROJAS AMADO</v>
          </cell>
          <cell r="BM200">
            <v>42443</v>
          </cell>
          <cell r="BO200" t="str">
            <v xml:space="preserve">                              </v>
          </cell>
          <cell r="BP200" t="str">
            <v>2</v>
          </cell>
          <cell r="BQ200" t="str">
            <v xml:space="preserve">          </v>
          </cell>
          <cell r="BR200">
            <v>4</v>
          </cell>
          <cell r="BS200" t="str">
            <v xml:space="preserve">LIN NL/365 RD6 </v>
          </cell>
          <cell r="BT200">
            <v>1</v>
          </cell>
          <cell r="BU200" t="str">
            <v xml:space="preserve">MTM </v>
          </cell>
          <cell r="BV200" t="str">
            <v>1304010001</v>
          </cell>
          <cell r="BW200" t="str">
            <v xml:space="preserve"> </v>
          </cell>
          <cell r="BX200">
            <v>31918000</v>
          </cell>
          <cell r="BY200">
            <v>1129593797.1075001</v>
          </cell>
          <cell r="BZ200">
            <v>-3760000</v>
          </cell>
          <cell r="CA200" t="str">
            <v xml:space="preserve">LIN NL/365 RD6 </v>
          </cell>
          <cell r="CB200" t="str">
            <v xml:space="preserve">TES COP                                                     </v>
          </cell>
          <cell r="CC200" t="str">
            <v>CO</v>
          </cell>
          <cell r="CD200" t="str">
            <v>Gravados ML</v>
          </cell>
          <cell r="CE200">
            <v>500000000</v>
          </cell>
          <cell r="CF200">
            <v>585715000</v>
          </cell>
          <cell r="CG200">
            <v>585715000</v>
          </cell>
          <cell r="CH200">
            <v>581955000</v>
          </cell>
          <cell r="CI200">
            <v>581955000</v>
          </cell>
          <cell r="CJ200">
            <v>612366717.31750095</v>
          </cell>
          <cell r="CK200">
            <v>612485565.75950003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 t="str">
            <v>7130401001</v>
          </cell>
          <cell r="CV200">
            <v>-593414000</v>
          </cell>
          <cell r="CW200">
            <v>-3760000</v>
          </cell>
          <cell r="CX200">
            <v>-593414000</v>
          </cell>
          <cell r="CY200">
            <v>-589654000</v>
          </cell>
          <cell r="CZ200">
            <v>-3760000</v>
          </cell>
          <cell r="DA200">
            <v>1</v>
          </cell>
          <cell r="DB200">
            <v>1</v>
          </cell>
          <cell r="DC200">
            <v>1</v>
          </cell>
          <cell r="DD200">
            <v>4660116</v>
          </cell>
          <cell r="DE200">
            <v>7.3401429999999994</v>
          </cell>
          <cell r="DF200">
            <v>8.2788000000000004</v>
          </cell>
          <cell r="DH200" t="str">
            <v xml:space="preserve">AV </v>
          </cell>
          <cell r="DI200">
            <v>116.39100000000001</v>
          </cell>
          <cell r="DJ200">
            <v>0</v>
          </cell>
          <cell r="DK200">
            <v>581955000</v>
          </cell>
          <cell r="DL200" t="str">
            <v>TASA FIJA</v>
          </cell>
        </row>
        <row r="201">
          <cell r="A201">
            <v>4660345</v>
          </cell>
          <cell r="B201" t="str">
            <v xml:space="preserve">NEGOCIABLES    </v>
          </cell>
          <cell r="C201" t="str">
            <v>B</v>
          </cell>
          <cell r="D201" t="str">
            <v xml:space="preserve">FI SPOT              </v>
          </cell>
          <cell r="E201" t="str">
            <v>RTFIDBEN11</v>
          </cell>
          <cell r="F201" t="str">
            <v>BDM_RF-NEG_FBRT</v>
          </cell>
          <cell r="G201">
            <v>0</v>
          </cell>
          <cell r="H201">
            <v>5201480</v>
          </cell>
          <cell r="I201">
            <v>5450481</v>
          </cell>
          <cell r="J201" t="str">
            <v xml:space="preserve">BANCO CORPBANCA COLOMBIA S A                                                                                                                                                                                                                                   </v>
          </cell>
          <cell r="K201" t="str">
            <v xml:space="preserve">890903937                             </v>
          </cell>
          <cell r="L201" t="str">
            <v xml:space="preserve">CDT CORPBAN 5.63% 13/8/16          </v>
          </cell>
          <cell r="M201" t="str">
            <v xml:space="preserve">CDTBSAS0V      </v>
          </cell>
          <cell r="N201" t="str">
            <v xml:space="preserve">COB06CD0EOW4   </v>
          </cell>
          <cell r="O201" t="str">
            <v>BANCO CORPBANCA COLOMBIA S A</v>
          </cell>
          <cell r="P201" t="str">
            <v>890903937</v>
          </cell>
          <cell r="Q201" t="str">
            <v xml:space="preserve">BRC1+   </v>
          </cell>
          <cell r="R201" t="str">
            <v xml:space="preserve">BRC                 </v>
          </cell>
          <cell r="S201">
            <v>42229</v>
          </cell>
          <cell r="T201">
            <v>42598</v>
          </cell>
          <cell r="U201">
            <v>1500000000</v>
          </cell>
          <cell r="V201">
            <v>1500000000</v>
          </cell>
          <cell r="W201" t="str">
            <v>5.63</v>
          </cell>
          <cell r="Y201" t="str">
            <v xml:space="preserve">CDT TF nominal, Base 360, Cupon TV      </v>
          </cell>
          <cell r="Z201" t="str">
            <v>I</v>
          </cell>
          <cell r="AA201" t="str">
            <v>Trimestre Vencido</v>
          </cell>
          <cell r="AB201" t="str">
            <v>COP</v>
          </cell>
          <cell r="AC201" t="str">
            <v>COP</v>
          </cell>
          <cell r="AD201" t="str">
            <v>DECEVAL</v>
          </cell>
          <cell r="AE201">
            <v>42229</v>
          </cell>
          <cell r="AF201">
            <v>42229</v>
          </cell>
          <cell r="AG201">
            <v>1500000000</v>
          </cell>
          <cell r="AH201">
            <v>1</v>
          </cell>
          <cell r="AI201">
            <v>1500000000</v>
          </cell>
          <cell r="AJ201">
            <v>100</v>
          </cell>
          <cell r="AK201">
            <v>5.7499359999999999</v>
          </cell>
          <cell r="AL201">
            <v>4.9988000000000001</v>
          </cell>
          <cell r="AM201">
            <v>1495845000</v>
          </cell>
          <cell r="AN201">
            <v>1495845000</v>
          </cell>
          <cell r="AO201">
            <v>7.5866000000000007</v>
          </cell>
          <cell r="AP201">
            <v>1506800108.3913901</v>
          </cell>
          <cell r="AQ201">
            <v>1495860000</v>
          </cell>
          <cell r="AR201">
            <v>1495860000</v>
          </cell>
          <cell r="AS201">
            <v>7.6353</v>
          </cell>
          <cell r="AT201">
            <v>1507030922.5428901</v>
          </cell>
          <cell r="AU201">
            <v>5.7499359501000002</v>
          </cell>
          <cell r="AV201">
            <v>5.7499359502000003</v>
          </cell>
          <cell r="AW201">
            <v>230814.15149998665</v>
          </cell>
          <cell r="AX201">
            <v>99.724000000000004</v>
          </cell>
          <cell r="AY201">
            <v>0</v>
          </cell>
          <cell r="AZ201">
            <v>-11170922.542889999</v>
          </cell>
          <cell r="BA201" t="str">
            <v>Precio</v>
          </cell>
          <cell r="BB201" t="str">
            <v>COP CRCDT</v>
          </cell>
          <cell r="BC201">
            <v>-2.9000000000000002E-3</v>
          </cell>
          <cell r="BD201">
            <v>100</v>
          </cell>
          <cell r="BE201">
            <v>0</v>
          </cell>
          <cell r="BF201">
            <v>0</v>
          </cell>
          <cell r="BG201">
            <v>0</v>
          </cell>
          <cell r="BH201">
            <v>155</v>
          </cell>
          <cell r="BI201">
            <v>0.42100000000000004</v>
          </cell>
          <cell r="BJ201">
            <v>0.39119999999999999</v>
          </cell>
          <cell r="BK201" t="str">
            <v xml:space="preserve">VANCAICE  </v>
          </cell>
          <cell r="BL201" t="str">
            <v>VANESSA CAICEDO QUICENO</v>
          </cell>
          <cell r="BM201">
            <v>42443</v>
          </cell>
          <cell r="BO201" t="str">
            <v xml:space="preserve">                              </v>
          </cell>
          <cell r="BP201" t="str">
            <v>26</v>
          </cell>
          <cell r="BQ201" t="str">
            <v xml:space="preserve">          </v>
          </cell>
          <cell r="BR201">
            <v>5</v>
          </cell>
          <cell r="BS201" t="str">
            <v xml:space="preserve">LIN 30/360 RD6 </v>
          </cell>
          <cell r="BT201">
            <v>1</v>
          </cell>
          <cell r="BU201" t="str">
            <v xml:space="preserve">MTM </v>
          </cell>
          <cell r="BV201" t="str">
            <v>1304110012</v>
          </cell>
          <cell r="BW201" t="str">
            <v xml:space="preserve"> </v>
          </cell>
          <cell r="BX201">
            <v>7272000</v>
          </cell>
          <cell r="BY201">
            <v>1507584441.5381999</v>
          </cell>
          <cell r="BZ201">
            <v>15000</v>
          </cell>
          <cell r="CA201" t="str">
            <v xml:space="preserve">LIN 30/360 RD6 </v>
          </cell>
          <cell r="CB201" t="str">
            <v xml:space="preserve">CDT                                                         </v>
          </cell>
          <cell r="CC201" t="str">
            <v>CO</v>
          </cell>
          <cell r="CD201" t="str">
            <v>Gravados ML</v>
          </cell>
          <cell r="CE201">
            <v>1500000000</v>
          </cell>
          <cell r="CF201">
            <v>1495845000</v>
          </cell>
          <cell r="CG201">
            <v>1495845000</v>
          </cell>
          <cell r="CH201">
            <v>1495860000</v>
          </cell>
          <cell r="CI201">
            <v>1495860000</v>
          </cell>
          <cell r="CJ201">
            <v>1506800108.3913901</v>
          </cell>
          <cell r="CK201">
            <v>1507030922.5428901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 t="str">
            <v>7130411012</v>
          </cell>
          <cell r="CV201">
            <v>38085000</v>
          </cell>
          <cell r="CW201">
            <v>15000</v>
          </cell>
          <cell r="CX201">
            <v>38085000</v>
          </cell>
          <cell r="CY201">
            <v>38070000</v>
          </cell>
          <cell r="CZ201">
            <v>15000</v>
          </cell>
          <cell r="DA201">
            <v>1</v>
          </cell>
          <cell r="DB201">
            <v>1</v>
          </cell>
          <cell r="DC201">
            <v>1</v>
          </cell>
          <cell r="DD201">
            <v>4660345</v>
          </cell>
          <cell r="DE201">
            <v>5.7499359999999999</v>
          </cell>
          <cell r="DF201">
            <v>7.6353</v>
          </cell>
          <cell r="DH201" t="str">
            <v xml:space="preserve">TV </v>
          </cell>
          <cell r="DI201">
            <v>99.724000000000004</v>
          </cell>
          <cell r="DJ201">
            <v>0</v>
          </cell>
          <cell r="DK201">
            <v>1495860000</v>
          </cell>
          <cell r="DL201" t="str">
            <v>TASA FIJA</v>
          </cell>
        </row>
        <row r="202">
          <cell r="A202">
            <v>4682936</v>
          </cell>
          <cell r="B202" t="str">
            <v xml:space="preserve">NEGOCIABLES    </v>
          </cell>
          <cell r="C202" t="str">
            <v>B</v>
          </cell>
          <cell r="D202" t="str">
            <v xml:space="preserve">FI SPOT              </v>
          </cell>
          <cell r="E202" t="str">
            <v>RTFIDBEN11</v>
          </cell>
          <cell r="F202" t="str">
            <v>BDI_RF-NEG_FBRT</v>
          </cell>
          <cell r="G202">
            <v>0</v>
          </cell>
          <cell r="H202">
            <v>4683807</v>
          </cell>
          <cell r="I202">
            <v>5473165</v>
          </cell>
          <cell r="J202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202" t="str">
            <v xml:space="preserve">899999090                             </v>
          </cell>
          <cell r="L202" t="str">
            <v xml:space="preserve">TES COP  10%  24/7/24              </v>
          </cell>
          <cell r="M202" t="str">
            <v xml:space="preserve">TFIT16240724   </v>
          </cell>
          <cell r="N202" t="str">
            <v xml:space="preserve">COL17CT02385   </v>
          </cell>
          <cell r="O202" t="str">
            <v>CORPORACION FINANCIERA COLOMBIANA S A CORFICOLOMBIANA S A</v>
          </cell>
          <cell r="P202" t="str">
            <v>890300653</v>
          </cell>
          <cell r="Q202" t="str">
            <v xml:space="preserve">NACION  </v>
          </cell>
          <cell r="R202" t="str">
            <v xml:space="preserve">                    </v>
          </cell>
          <cell r="S202">
            <v>39653</v>
          </cell>
          <cell r="T202">
            <v>45497</v>
          </cell>
          <cell r="U202">
            <v>1500000000</v>
          </cell>
          <cell r="V202">
            <v>1500000000</v>
          </cell>
          <cell r="W202" t="str">
            <v>10</v>
          </cell>
          <cell r="Y202" t="str">
            <v xml:space="preserve">COP TF nominal, Base 365, Cupon AV      </v>
          </cell>
          <cell r="Z202" t="str">
            <v>I</v>
          </cell>
          <cell r="AA202" t="str">
            <v>A?o Vencido</v>
          </cell>
          <cell r="AB202" t="str">
            <v>COP</v>
          </cell>
          <cell r="AC202" t="str">
            <v>COP</v>
          </cell>
          <cell r="AD202" t="str">
            <v>DCV</v>
          </cell>
          <cell r="AE202">
            <v>42237</v>
          </cell>
          <cell r="AF202">
            <v>42237</v>
          </cell>
          <cell r="AG202">
            <v>1747816500</v>
          </cell>
          <cell r="AH202">
            <v>1</v>
          </cell>
          <cell r="AI202">
            <v>1747816500</v>
          </cell>
          <cell r="AJ202">
            <v>116.5211</v>
          </cell>
          <cell r="AK202">
            <v>7.5101629999999995</v>
          </cell>
          <cell r="AL202">
            <v>7.5102000000000002</v>
          </cell>
          <cell r="AM202">
            <v>1757145000</v>
          </cell>
          <cell r="AN202">
            <v>1757145000</v>
          </cell>
          <cell r="AO202">
            <v>8.1554000000000002</v>
          </cell>
          <cell r="AP202">
            <v>1820007177.2520001</v>
          </cell>
          <cell r="AQ202">
            <v>1745865000</v>
          </cell>
          <cell r="AR202">
            <v>1745865000</v>
          </cell>
          <cell r="AS202">
            <v>8.2788000000000004</v>
          </cell>
          <cell r="AT202">
            <v>1820368298.4825001</v>
          </cell>
          <cell r="AU202">
            <v>7.5101628107999998</v>
          </cell>
          <cell r="AV202">
            <v>7.5101628107999998</v>
          </cell>
          <cell r="AW202">
            <v>361121.23049998283</v>
          </cell>
          <cell r="AX202">
            <v>116.39100000000001</v>
          </cell>
          <cell r="AY202">
            <v>0</v>
          </cell>
          <cell r="AZ202">
            <v>-74503298.482500002</v>
          </cell>
          <cell r="BA202" t="str">
            <v>Precio</v>
          </cell>
          <cell r="BB202" t="str">
            <v>COP CEC</v>
          </cell>
          <cell r="BC202">
            <v>-5.5900000000000005E-2</v>
          </cell>
          <cell r="BD202">
            <v>100</v>
          </cell>
          <cell r="BE202">
            <v>0</v>
          </cell>
          <cell r="BF202">
            <v>0</v>
          </cell>
          <cell r="BG202">
            <v>0</v>
          </cell>
          <cell r="BH202">
            <v>3054</v>
          </cell>
          <cell r="BI202">
            <v>5.8355000000000006</v>
          </cell>
          <cell r="BJ202">
            <v>5.3893000000000004</v>
          </cell>
          <cell r="BK202" t="str">
            <v xml:space="preserve">CASALINA  </v>
          </cell>
          <cell r="BL202" t="str">
            <v>CARLOS SALINA</v>
          </cell>
          <cell r="BM202">
            <v>42443</v>
          </cell>
          <cell r="BO202" t="str">
            <v xml:space="preserve">                              </v>
          </cell>
          <cell r="BP202" t="str">
            <v>2</v>
          </cell>
          <cell r="BQ202" t="str">
            <v xml:space="preserve">          </v>
          </cell>
          <cell r="BR202">
            <v>3</v>
          </cell>
          <cell r="BS202" t="str">
            <v xml:space="preserve">LIN NL/365 RD6 </v>
          </cell>
          <cell r="BT202">
            <v>1</v>
          </cell>
          <cell r="BU202" t="str">
            <v xml:space="preserve">MTM </v>
          </cell>
          <cell r="BV202" t="str">
            <v>1304010001</v>
          </cell>
          <cell r="BW202" t="str">
            <v xml:space="preserve"> </v>
          </cell>
          <cell r="BX202">
            <v>95754000</v>
          </cell>
          <cell r="BY202">
            <v>1554009819.86762</v>
          </cell>
          <cell r="BZ202">
            <v>-11280000</v>
          </cell>
          <cell r="CA202" t="str">
            <v xml:space="preserve">LIN NL/365 RD6 </v>
          </cell>
          <cell r="CB202" t="str">
            <v xml:space="preserve">TES COP                                                     </v>
          </cell>
          <cell r="CC202" t="str">
            <v>CO</v>
          </cell>
          <cell r="CD202" t="str">
            <v>Gravados ML</v>
          </cell>
          <cell r="CE202">
            <v>1500000000</v>
          </cell>
          <cell r="CF202">
            <v>1757145000</v>
          </cell>
          <cell r="CG202">
            <v>1757145000</v>
          </cell>
          <cell r="CH202">
            <v>1745865000</v>
          </cell>
          <cell r="CI202">
            <v>1745865000</v>
          </cell>
          <cell r="CJ202">
            <v>1820007177.2520001</v>
          </cell>
          <cell r="CK202">
            <v>1820368298.4825001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 t="str">
            <v>7130401001</v>
          </cell>
          <cell r="CV202">
            <v>-1951500</v>
          </cell>
          <cell r="CW202">
            <v>-11280000</v>
          </cell>
          <cell r="CX202">
            <v>-1951500</v>
          </cell>
          <cell r="CY202">
            <v>9328500</v>
          </cell>
          <cell r="CZ202">
            <v>-11280000</v>
          </cell>
          <cell r="DA202">
            <v>1</v>
          </cell>
          <cell r="DB202">
            <v>1</v>
          </cell>
          <cell r="DC202">
            <v>1</v>
          </cell>
          <cell r="DD202">
            <v>4682936</v>
          </cell>
          <cell r="DE202">
            <v>7.5101629999999995</v>
          </cell>
          <cell r="DF202">
            <v>8.2788000000000004</v>
          </cell>
          <cell r="DH202" t="str">
            <v xml:space="preserve">AV </v>
          </cell>
          <cell r="DI202">
            <v>116.39100000000001</v>
          </cell>
          <cell r="DJ202" t="e">
            <v>#N/A</v>
          </cell>
          <cell r="DK202">
            <v>1745865000</v>
          </cell>
          <cell r="DL202" t="str">
            <v>TASA FIJA</v>
          </cell>
        </row>
        <row r="203">
          <cell r="A203">
            <v>4702872</v>
          </cell>
          <cell r="B203" t="str">
            <v xml:space="preserve">NEGOCIABLES    </v>
          </cell>
          <cell r="C203" t="str">
            <v>B</v>
          </cell>
          <cell r="D203" t="str">
            <v xml:space="preserve">FI SPOT              </v>
          </cell>
          <cell r="E203" t="str">
            <v>RTFIDBEN11</v>
          </cell>
          <cell r="F203" t="str">
            <v>BDI_RF-NEG_FBRT</v>
          </cell>
          <cell r="G203">
            <v>0</v>
          </cell>
          <cell r="H203">
            <v>4887881</v>
          </cell>
          <cell r="I203">
            <v>5493151</v>
          </cell>
          <cell r="J203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203" t="str">
            <v xml:space="preserve">899999090                             </v>
          </cell>
          <cell r="L203" t="str">
            <v xml:space="preserve">TES COP  11.25%  24/10/18          </v>
          </cell>
          <cell r="M203" t="str">
            <v xml:space="preserve">TFIT11241018   </v>
          </cell>
          <cell r="N203" t="str">
            <v xml:space="preserve">COL17CT02351   </v>
          </cell>
          <cell r="O203" t="str">
            <v>BANCO COLPATRIA RED MULTIBANCA COLPATRIA S A COLPATRIA RED</v>
          </cell>
          <cell r="P203" t="str">
            <v>860034594</v>
          </cell>
          <cell r="Q203" t="str">
            <v xml:space="preserve">NACION  </v>
          </cell>
          <cell r="R203" t="str">
            <v xml:space="preserve">                    </v>
          </cell>
          <cell r="S203">
            <v>39379</v>
          </cell>
          <cell r="T203">
            <v>43397</v>
          </cell>
          <cell r="U203">
            <v>1500000000</v>
          </cell>
          <cell r="V203">
            <v>500000000</v>
          </cell>
          <cell r="W203" t="str">
            <v>11.25</v>
          </cell>
          <cell r="Y203" t="str">
            <v xml:space="preserve">COP TF nominal, Base 365, Cupon AV      </v>
          </cell>
          <cell r="Z203" t="str">
            <v>I</v>
          </cell>
          <cell r="AA203" t="str">
            <v>A?o Vencido</v>
          </cell>
          <cell r="AB203" t="str">
            <v>COP</v>
          </cell>
          <cell r="AC203" t="str">
            <v>COP</v>
          </cell>
          <cell r="AD203" t="str">
            <v>DCV</v>
          </cell>
          <cell r="AE203">
            <v>42243</v>
          </cell>
          <cell r="AF203">
            <v>42243</v>
          </cell>
          <cell r="AG203">
            <v>1848994500</v>
          </cell>
          <cell r="AH203">
            <v>1</v>
          </cell>
          <cell r="AI203">
            <v>1848994500</v>
          </cell>
          <cell r="AJ203">
            <v>123.2663</v>
          </cell>
          <cell r="AK203">
            <v>6.2804009999999995</v>
          </cell>
          <cell r="AL203">
            <v>6.2804000000000002</v>
          </cell>
          <cell r="AM203">
            <v>566765000</v>
          </cell>
          <cell r="AN203">
            <v>566765000</v>
          </cell>
          <cell r="AO203">
            <v>7.2912000000000008</v>
          </cell>
          <cell r="AP203">
            <v>579456850.83500004</v>
          </cell>
          <cell r="AQ203">
            <v>566060000</v>
          </cell>
          <cell r="AR203">
            <v>566060000</v>
          </cell>
          <cell r="AS203">
            <v>7.3573000000000004</v>
          </cell>
          <cell r="AT203">
            <v>579553557.88150001</v>
          </cell>
          <cell r="AU203">
            <v>6.2804009837999999</v>
          </cell>
          <cell r="AV203">
            <v>6.2804009837999999</v>
          </cell>
          <cell r="AW203">
            <v>96707.046499967575</v>
          </cell>
          <cell r="AX203">
            <v>113.212</v>
          </cell>
          <cell r="AY203">
            <v>0</v>
          </cell>
          <cell r="AZ203">
            <v>-13493557.8815</v>
          </cell>
          <cell r="BA203" t="str">
            <v>Precio</v>
          </cell>
          <cell r="BB203" t="str">
            <v>COP CEC</v>
          </cell>
          <cell r="BC203">
            <v>0.1492</v>
          </cell>
          <cell r="BD203">
            <v>100</v>
          </cell>
          <cell r="BE203">
            <v>0</v>
          </cell>
          <cell r="BF203">
            <v>0</v>
          </cell>
          <cell r="BG203">
            <v>0</v>
          </cell>
          <cell r="BH203">
            <v>954</v>
          </cell>
          <cell r="BI203">
            <v>2.3348</v>
          </cell>
          <cell r="BJ203">
            <v>2.1748000000000003</v>
          </cell>
          <cell r="BK203" t="str">
            <v xml:space="preserve">NAROJAS   </v>
          </cell>
          <cell r="BL203" t="str">
            <v>NATHALIA ROJAS AMADO</v>
          </cell>
          <cell r="BM203">
            <v>42443</v>
          </cell>
          <cell r="BO203" t="str">
            <v xml:space="preserve">                              </v>
          </cell>
          <cell r="BP203" t="str">
            <v>2</v>
          </cell>
          <cell r="BQ203" t="str">
            <v xml:space="preserve">          </v>
          </cell>
          <cell r="BR203">
            <v>5</v>
          </cell>
          <cell r="BS203" t="str">
            <v xml:space="preserve">LIN NL/365 RD6 </v>
          </cell>
          <cell r="BT203">
            <v>1</v>
          </cell>
          <cell r="BU203" t="str">
            <v xml:space="preserve">MTM </v>
          </cell>
          <cell r="BV203" t="str">
            <v>1304010001</v>
          </cell>
          <cell r="BW203" t="str">
            <v xml:space="preserve"> </v>
          </cell>
          <cell r="BX203">
            <v>21729500</v>
          </cell>
          <cell r="BY203">
            <v>1664227202.0186701</v>
          </cell>
          <cell r="BZ203">
            <v>-705000</v>
          </cell>
          <cell r="CA203" t="str">
            <v xml:space="preserve">LIN NL/365 RD6 </v>
          </cell>
          <cell r="CB203" t="str">
            <v xml:space="preserve">TES COP                                                     </v>
          </cell>
          <cell r="CC203" t="str">
            <v>CO</v>
          </cell>
          <cell r="CD203" t="str">
            <v>Gravados ML</v>
          </cell>
          <cell r="CE203">
            <v>500000000</v>
          </cell>
          <cell r="CF203">
            <v>566765000</v>
          </cell>
          <cell r="CG203">
            <v>566765000</v>
          </cell>
          <cell r="CH203">
            <v>566060000</v>
          </cell>
          <cell r="CI203">
            <v>566060000</v>
          </cell>
          <cell r="CJ203">
            <v>579456850.83500004</v>
          </cell>
          <cell r="CK203">
            <v>579553557.88150001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 t="str">
            <v>7130401001</v>
          </cell>
          <cell r="CV203">
            <v>-1114184500</v>
          </cell>
          <cell r="CW203">
            <v>-705000</v>
          </cell>
          <cell r="CX203">
            <v>-1114184500</v>
          </cell>
          <cell r="CY203">
            <v>-1113479500</v>
          </cell>
          <cell r="CZ203">
            <v>-705000</v>
          </cell>
          <cell r="DA203">
            <v>1</v>
          </cell>
          <cell r="DB203">
            <v>1</v>
          </cell>
          <cell r="DC203">
            <v>1</v>
          </cell>
          <cell r="DD203">
            <v>4702872</v>
          </cell>
          <cell r="DE203">
            <v>6.2804009999999995</v>
          </cell>
          <cell r="DF203">
            <v>7.3573000000000004</v>
          </cell>
          <cell r="DH203" t="str">
            <v xml:space="preserve">AV </v>
          </cell>
          <cell r="DI203">
            <v>113.212</v>
          </cell>
          <cell r="DJ203" t="e">
            <v>#N/A</v>
          </cell>
          <cell r="DK203">
            <v>566060000</v>
          </cell>
          <cell r="DL203" t="str">
            <v>TASA FIJA</v>
          </cell>
        </row>
        <row r="204">
          <cell r="A204">
            <v>4703741</v>
          </cell>
          <cell r="B204" t="str">
            <v xml:space="preserve">NEGOCIABLES    </v>
          </cell>
          <cell r="C204" t="str">
            <v>B</v>
          </cell>
          <cell r="D204" t="str">
            <v xml:space="preserve">FI SPOT              </v>
          </cell>
          <cell r="E204" t="str">
            <v>RTFIDBEN11</v>
          </cell>
          <cell r="F204" t="str">
            <v>BDM_RF-NEG_FBRT</v>
          </cell>
          <cell r="G204">
            <v>0</v>
          </cell>
          <cell r="H204">
            <v>5124464</v>
          </cell>
          <cell r="I204">
            <v>5494071</v>
          </cell>
          <cell r="J204" t="str">
            <v xml:space="preserve">DAVIVIENDA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K204" t="str">
            <v xml:space="preserve">860034313                             </v>
          </cell>
          <cell r="L204" t="str">
            <v xml:space="preserve">CDT DAVIVIEN 5.4861% 21/7/16       </v>
          </cell>
          <cell r="M204" t="str">
            <v xml:space="preserve">CDTDVIS0V      </v>
          </cell>
          <cell r="N204" t="str">
            <v xml:space="preserve">COB51CD79387   </v>
          </cell>
          <cell r="O204" t="str">
            <v>SERFINCO S A COMISIONISTAS DE BOLSA</v>
          </cell>
          <cell r="P204" t="str">
            <v>890905375</v>
          </cell>
          <cell r="Q204" t="str">
            <v xml:space="preserve">AAA     </v>
          </cell>
          <cell r="R204" t="str">
            <v xml:space="preserve">BRC                 </v>
          </cell>
          <cell r="S204">
            <v>42025</v>
          </cell>
          <cell r="T204">
            <v>42572</v>
          </cell>
          <cell r="U204">
            <v>2500000000</v>
          </cell>
          <cell r="V204">
            <v>2500000000</v>
          </cell>
          <cell r="W204" t="str">
            <v>5.4861</v>
          </cell>
          <cell r="Y204" t="str">
            <v xml:space="preserve">CDT TF nominal, Base 360, Cupon TV      </v>
          </cell>
          <cell r="Z204" t="str">
            <v>I</v>
          </cell>
          <cell r="AA204" t="str">
            <v>Trimestre Vencido</v>
          </cell>
          <cell r="AB204" t="str">
            <v>COP</v>
          </cell>
          <cell r="AC204" t="str">
            <v>COP</v>
          </cell>
          <cell r="AD204" t="str">
            <v>DECEVAL</v>
          </cell>
          <cell r="AE204">
            <v>42243</v>
          </cell>
          <cell r="AF204">
            <v>42243</v>
          </cell>
          <cell r="AG204">
            <v>2511100000</v>
          </cell>
          <cell r="AH204">
            <v>1</v>
          </cell>
          <cell r="AI204">
            <v>2511100000</v>
          </cell>
          <cell r="AJ204">
            <v>100.444</v>
          </cell>
          <cell r="AK204">
            <v>5.7307679999999994</v>
          </cell>
          <cell r="AL204">
            <v>5.2263999999999999</v>
          </cell>
          <cell r="AM204">
            <v>2503375000</v>
          </cell>
          <cell r="AN204">
            <v>2503375000</v>
          </cell>
          <cell r="AO204">
            <v>7.5598000000000001</v>
          </cell>
          <cell r="AP204">
            <v>2518567983.4974999</v>
          </cell>
          <cell r="AQ204">
            <v>2503475000</v>
          </cell>
          <cell r="AR204">
            <v>2503475000</v>
          </cell>
          <cell r="AS204">
            <v>7.6089000000000002</v>
          </cell>
          <cell r="AT204">
            <v>2518952530.895</v>
          </cell>
          <cell r="AU204">
            <v>5.7307675695000002</v>
          </cell>
          <cell r="AV204">
            <v>5.7307675695000002</v>
          </cell>
          <cell r="AW204">
            <v>384547.39750003815</v>
          </cell>
          <cell r="AX204">
            <v>100.13900000000001</v>
          </cell>
          <cell r="AY204">
            <v>0</v>
          </cell>
          <cell r="AZ204">
            <v>-15477530.895</v>
          </cell>
          <cell r="BA204" t="str">
            <v>Precio</v>
          </cell>
          <cell r="BB204" t="str">
            <v>COP CRCDT</v>
          </cell>
          <cell r="BC204">
            <v>8.8300000000000003E-2</v>
          </cell>
          <cell r="BD204">
            <v>100</v>
          </cell>
          <cell r="BE204">
            <v>0</v>
          </cell>
          <cell r="BF204">
            <v>0</v>
          </cell>
          <cell r="BG204">
            <v>0</v>
          </cell>
          <cell r="BH204">
            <v>129</v>
          </cell>
          <cell r="BI204">
            <v>0.35</v>
          </cell>
          <cell r="BJ204">
            <v>0.32530000000000003</v>
          </cell>
          <cell r="BK204" t="str">
            <v xml:space="preserve">NAROJAS   </v>
          </cell>
          <cell r="BL204" t="str">
            <v>NATHALIA ROJAS AMADO</v>
          </cell>
          <cell r="BM204">
            <v>42443</v>
          </cell>
          <cell r="BO204" t="str">
            <v xml:space="preserve">                              </v>
          </cell>
          <cell r="BP204" t="str">
            <v>26</v>
          </cell>
          <cell r="BQ204" t="str">
            <v xml:space="preserve">          </v>
          </cell>
          <cell r="BR204">
            <v>4</v>
          </cell>
          <cell r="BS204" t="str">
            <v xml:space="preserve">LIN 30/360 RD6 </v>
          </cell>
          <cell r="BT204">
            <v>1</v>
          </cell>
          <cell r="BU204" t="str">
            <v xml:space="preserve">MTM </v>
          </cell>
          <cell r="BV204" t="str">
            <v>1304110012</v>
          </cell>
          <cell r="BW204" t="str">
            <v xml:space="preserve"> </v>
          </cell>
          <cell r="BX204">
            <v>20192500</v>
          </cell>
          <cell r="BY204">
            <v>2510915291.0804</v>
          </cell>
          <cell r="BZ204">
            <v>100000</v>
          </cell>
          <cell r="CA204" t="str">
            <v xml:space="preserve">LIN 30/360 RD6 </v>
          </cell>
          <cell r="CB204" t="str">
            <v xml:space="preserve">CDT                                                         </v>
          </cell>
          <cell r="CC204" t="str">
            <v>CO</v>
          </cell>
          <cell r="CD204" t="str">
            <v>Gravados ML</v>
          </cell>
          <cell r="CE204">
            <v>2500000000</v>
          </cell>
          <cell r="CF204">
            <v>2503375000</v>
          </cell>
          <cell r="CG204">
            <v>2503375000</v>
          </cell>
          <cell r="CH204">
            <v>2503475000</v>
          </cell>
          <cell r="CI204">
            <v>2503475000</v>
          </cell>
          <cell r="CJ204">
            <v>2518567983.4974999</v>
          </cell>
          <cell r="CK204">
            <v>2518952530.895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 t="str">
            <v>7130411012</v>
          </cell>
          <cell r="CV204">
            <v>60950000</v>
          </cell>
          <cell r="CW204">
            <v>100000</v>
          </cell>
          <cell r="CX204">
            <v>60950000</v>
          </cell>
          <cell r="CY204">
            <v>60850000</v>
          </cell>
          <cell r="CZ204">
            <v>100000</v>
          </cell>
          <cell r="DA204">
            <v>1</v>
          </cell>
          <cell r="DB204">
            <v>1</v>
          </cell>
          <cell r="DC204">
            <v>1</v>
          </cell>
          <cell r="DD204">
            <v>4703741</v>
          </cell>
          <cell r="DE204">
            <v>5.7307679999999994</v>
          </cell>
          <cell r="DF204">
            <v>7.6089000000000002</v>
          </cell>
          <cell r="DH204" t="str">
            <v xml:space="preserve">TV </v>
          </cell>
          <cell r="DI204">
            <v>100.139</v>
          </cell>
          <cell r="DJ204">
            <v>0</v>
          </cell>
          <cell r="DK204">
            <v>2503475000</v>
          </cell>
          <cell r="DL204" t="str">
            <v>TASA FIJA</v>
          </cell>
        </row>
        <row r="205">
          <cell r="A205">
            <v>4717404</v>
          </cell>
          <cell r="B205" t="str">
            <v xml:space="preserve">NEGOCIABLES    </v>
          </cell>
          <cell r="C205" t="str">
            <v>B</v>
          </cell>
          <cell r="D205" t="str">
            <v xml:space="preserve">FI SPOT              </v>
          </cell>
          <cell r="E205" t="str">
            <v>RTFIDBEN11</v>
          </cell>
          <cell r="F205" t="str">
            <v>BDI_RF-NEG_FBRT</v>
          </cell>
          <cell r="G205">
            <v>0</v>
          </cell>
          <cell r="H205">
            <v>5159997</v>
          </cell>
          <cell r="I205">
            <v>5507785</v>
          </cell>
          <cell r="J205" t="str">
            <v xml:space="preserve">BBVA COLOMBIA S A BANCO BILBAO VIZCAYA ARGENTARIA COLOMBIA                                                                                                                                                                                                     </v>
          </cell>
          <cell r="K205" t="str">
            <v xml:space="preserve">860003020                             </v>
          </cell>
          <cell r="L205" t="str">
            <v xml:space="preserve">CDT BBVA 6.013% 1/8/16             </v>
          </cell>
          <cell r="M205" t="str">
            <v xml:space="preserve">CDTBGAS0V      </v>
          </cell>
          <cell r="N205" t="str">
            <v xml:space="preserve">COB13CD30943   </v>
          </cell>
          <cell r="O205" t="str">
            <v>HELM COMISIONISTA DE BOLSA SA</v>
          </cell>
          <cell r="P205" t="str">
            <v>830035217</v>
          </cell>
          <cell r="Q205" t="str">
            <v xml:space="preserve">AAA     </v>
          </cell>
          <cell r="R205" t="str">
            <v xml:space="preserve">FRC                 </v>
          </cell>
          <cell r="S205">
            <v>41852</v>
          </cell>
          <cell r="T205">
            <v>42583</v>
          </cell>
          <cell r="U205">
            <v>1000000000</v>
          </cell>
          <cell r="V205">
            <v>1000000000</v>
          </cell>
          <cell r="W205" t="str">
            <v>6.013</v>
          </cell>
          <cell r="Y205" t="str">
            <v xml:space="preserve">CDT TF nominal, Base 360, Cupon TV      </v>
          </cell>
          <cell r="Z205" t="str">
            <v>I</v>
          </cell>
          <cell r="AA205" t="str">
            <v>Trimestre Vencido</v>
          </cell>
          <cell r="AB205" t="str">
            <v>COP</v>
          </cell>
          <cell r="AC205" t="str">
            <v>COP</v>
          </cell>
          <cell r="AD205" t="str">
            <v>DECEVAL</v>
          </cell>
          <cell r="AE205">
            <v>42248</v>
          </cell>
          <cell r="AF205">
            <v>42248</v>
          </cell>
          <cell r="AG205">
            <v>1007700000</v>
          </cell>
          <cell r="AH205">
            <v>1</v>
          </cell>
          <cell r="AI205">
            <v>1007700000</v>
          </cell>
          <cell r="AJ205">
            <v>100.77</v>
          </cell>
          <cell r="AK205">
            <v>5.8410029999999997</v>
          </cell>
          <cell r="AL205">
            <v>5.8410000000000002</v>
          </cell>
          <cell r="AM205">
            <v>1001640000</v>
          </cell>
          <cell r="AN205">
            <v>1001640000</v>
          </cell>
          <cell r="AO205">
            <v>7.5886000000000005</v>
          </cell>
          <cell r="AP205">
            <v>1007935011.7951601</v>
          </cell>
          <cell r="AQ205">
            <v>1001660000</v>
          </cell>
          <cell r="AR205">
            <v>1001660000</v>
          </cell>
          <cell r="AS205">
            <v>7.6397000000000004</v>
          </cell>
          <cell r="AT205">
            <v>1008091786.36316</v>
          </cell>
          <cell r="AU205">
            <v>5.8410034240000002</v>
          </cell>
          <cell r="AV205">
            <v>5.8410034239000002</v>
          </cell>
          <cell r="AW205">
            <v>156774.56799995899</v>
          </cell>
          <cell r="AX205">
            <v>100.16600000000001</v>
          </cell>
          <cell r="AY205">
            <v>0</v>
          </cell>
          <cell r="AZ205">
            <v>-6431786.3631600002</v>
          </cell>
          <cell r="BA205" t="str">
            <v>Precio</v>
          </cell>
          <cell r="BB205" t="str">
            <v>COP CRCDT</v>
          </cell>
          <cell r="BC205">
            <v>6.6500000000000004E-2</v>
          </cell>
          <cell r="BD205">
            <v>100</v>
          </cell>
          <cell r="BE205">
            <v>0</v>
          </cell>
          <cell r="BF205">
            <v>0</v>
          </cell>
          <cell r="BG205">
            <v>0</v>
          </cell>
          <cell r="BH205">
            <v>140</v>
          </cell>
          <cell r="BI205">
            <v>0.37980000000000003</v>
          </cell>
          <cell r="BJ205">
            <v>0.35289999999999999</v>
          </cell>
          <cell r="BK205" t="str">
            <v xml:space="preserve">NAROJAS   </v>
          </cell>
          <cell r="BL205" t="str">
            <v>NATHALIA ROJAS AMADO</v>
          </cell>
          <cell r="BM205">
            <v>42443</v>
          </cell>
          <cell r="BO205" t="str">
            <v xml:space="preserve">                              </v>
          </cell>
          <cell r="BP205" t="str">
            <v>26</v>
          </cell>
          <cell r="BQ205" t="str">
            <v xml:space="preserve">          </v>
          </cell>
          <cell r="BR205">
            <v>5</v>
          </cell>
          <cell r="BS205" t="str">
            <v xml:space="preserve">LIN 30/360 RD6 </v>
          </cell>
          <cell r="BT205">
            <v>1</v>
          </cell>
          <cell r="BU205" t="str">
            <v xml:space="preserve">MTM </v>
          </cell>
          <cell r="BV205" t="str">
            <v>1304110012</v>
          </cell>
          <cell r="BW205" t="str">
            <v xml:space="preserve"> </v>
          </cell>
          <cell r="BX205">
            <v>7182000</v>
          </cell>
          <cell r="BY205">
            <v>1004194128.3282299</v>
          </cell>
          <cell r="BZ205">
            <v>20000</v>
          </cell>
          <cell r="CA205" t="str">
            <v xml:space="preserve">LIN 30/360 RD6 </v>
          </cell>
          <cell r="CB205" t="str">
            <v xml:space="preserve">CDT                                                         </v>
          </cell>
          <cell r="CC205" t="str">
            <v>CO</v>
          </cell>
          <cell r="CD205" t="str">
            <v>Gravados ML</v>
          </cell>
          <cell r="CE205">
            <v>1000000000</v>
          </cell>
          <cell r="CF205">
            <v>1001640000</v>
          </cell>
          <cell r="CG205">
            <v>1001640000</v>
          </cell>
          <cell r="CH205">
            <v>1001660000</v>
          </cell>
          <cell r="CI205">
            <v>1001660000</v>
          </cell>
          <cell r="CJ205">
            <v>1007935011.7951601</v>
          </cell>
          <cell r="CK205">
            <v>1008091786.3631599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 t="str">
            <v>7130411012</v>
          </cell>
          <cell r="CV205">
            <v>24026000</v>
          </cell>
          <cell r="CW205">
            <v>20000</v>
          </cell>
          <cell r="CX205">
            <v>24026000</v>
          </cell>
          <cell r="CY205">
            <v>24006000</v>
          </cell>
          <cell r="CZ205">
            <v>20000</v>
          </cell>
          <cell r="DA205">
            <v>1</v>
          </cell>
          <cell r="DB205">
            <v>1</v>
          </cell>
          <cell r="DC205">
            <v>1</v>
          </cell>
          <cell r="DD205">
            <v>4717404</v>
          </cell>
          <cell r="DE205">
            <v>5.8410029999999997</v>
          </cell>
          <cell r="DF205">
            <v>7.6397000000000004</v>
          </cell>
          <cell r="DH205" t="str">
            <v xml:space="preserve">TV </v>
          </cell>
          <cell r="DI205">
            <v>100.166</v>
          </cell>
          <cell r="DJ205" t="e">
            <v>#N/A</v>
          </cell>
          <cell r="DK205">
            <v>1001660000</v>
          </cell>
          <cell r="DL205" t="str">
            <v>TASA FIJA</v>
          </cell>
        </row>
        <row r="206">
          <cell r="A206">
            <v>4719090</v>
          </cell>
          <cell r="B206" t="str">
            <v xml:space="preserve">NEGOCIABLES    </v>
          </cell>
          <cell r="C206" t="str">
            <v>B</v>
          </cell>
          <cell r="D206" t="str">
            <v xml:space="preserve">FI SPOT              </v>
          </cell>
          <cell r="E206" t="str">
            <v>RTFIDBEN11</v>
          </cell>
          <cell r="F206" t="str">
            <v>BDI_RF-NEG_FBRT</v>
          </cell>
          <cell r="G206">
            <v>0</v>
          </cell>
          <cell r="H206">
            <v>5236106</v>
          </cell>
          <cell r="I206">
            <v>5509483</v>
          </cell>
          <cell r="J206" t="str">
            <v xml:space="preserve">BBVA COLOMBIA S A BANCO BILBAO VIZCAYA ARGENTARIA COLOMBIA                                                                                                                                                                                                     </v>
          </cell>
          <cell r="K206" t="str">
            <v xml:space="preserve">860003020                             </v>
          </cell>
          <cell r="L206" t="str">
            <v xml:space="preserve">CDT BBVA 7.0134% 24/8/16           </v>
          </cell>
          <cell r="M206" t="str">
            <v xml:space="preserve">CDTBGAS0V      </v>
          </cell>
          <cell r="N206" t="str">
            <v xml:space="preserve">COB13CD09202   </v>
          </cell>
          <cell r="O206" t="str">
            <v>HELM COMISIONISTA DE BOLSA SA</v>
          </cell>
          <cell r="P206" t="str">
            <v>830035217</v>
          </cell>
          <cell r="Q206" t="str">
            <v xml:space="preserve">AAA     </v>
          </cell>
          <cell r="R206" t="str">
            <v xml:space="preserve">BRC                 </v>
          </cell>
          <cell r="S206">
            <v>40779</v>
          </cell>
          <cell r="T206">
            <v>42606</v>
          </cell>
          <cell r="U206">
            <v>500000000</v>
          </cell>
          <cell r="V206">
            <v>500000000</v>
          </cell>
          <cell r="W206" t="str">
            <v>7.0134</v>
          </cell>
          <cell r="Y206" t="str">
            <v xml:space="preserve">CDT TF nominal, Base 360, Cupon TV      </v>
          </cell>
          <cell r="Z206" t="str">
            <v>I</v>
          </cell>
          <cell r="AA206" t="str">
            <v>Trimestre Vencido</v>
          </cell>
          <cell r="AB206" t="str">
            <v>COP</v>
          </cell>
          <cell r="AC206" t="str">
            <v>COP</v>
          </cell>
          <cell r="AD206" t="str">
            <v>DECEVAL</v>
          </cell>
          <cell r="AE206">
            <v>42248</v>
          </cell>
          <cell r="AF206">
            <v>42248</v>
          </cell>
          <cell r="AG206">
            <v>506840000</v>
          </cell>
          <cell r="AH206">
            <v>1</v>
          </cell>
          <cell r="AI206">
            <v>506840000</v>
          </cell>
          <cell r="AJ206">
            <v>101.36800000000001</v>
          </cell>
          <cell r="AK206">
            <v>5.8508319999999996</v>
          </cell>
          <cell r="AL206">
            <v>5.8120000000000003</v>
          </cell>
          <cell r="AM206">
            <v>500830000</v>
          </cell>
          <cell r="AN206">
            <v>500830000</v>
          </cell>
          <cell r="AO206">
            <v>7.6512000000000002</v>
          </cell>
          <cell r="AP206">
            <v>504602690.16049999</v>
          </cell>
          <cell r="AQ206">
            <v>500825000</v>
          </cell>
          <cell r="AR206">
            <v>500825000</v>
          </cell>
          <cell r="AS206">
            <v>7.7028000000000008</v>
          </cell>
          <cell r="AT206">
            <v>504681304.63749999</v>
          </cell>
          <cell r="AU206">
            <v>5.8508322522000009</v>
          </cell>
          <cell r="AV206">
            <v>5.8508322522000009</v>
          </cell>
          <cell r="AW206">
            <v>78614.476999998093</v>
          </cell>
          <cell r="AX206">
            <v>100.16500000000001</v>
          </cell>
          <cell r="AY206">
            <v>0</v>
          </cell>
          <cell r="AZ206">
            <v>-3856304.6375000002</v>
          </cell>
          <cell r="BA206" t="str">
            <v>Precio</v>
          </cell>
          <cell r="BB206" t="str">
            <v>COP CRCDT</v>
          </cell>
          <cell r="BC206">
            <v>2.7400000000000001E-2</v>
          </cell>
          <cell r="BD206">
            <v>100</v>
          </cell>
          <cell r="BE206">
            <v>0</v>
          </cell>
          <cell r="BF206">
            <v>0</v>
          </cell>
          <cell r="BG206">
            <v>0</v>
          </cell>
          <cell r="BH206">
            <v>163</v>
          </cell>
          <cell r="BI206">
            <v>0.44220000000000004</v>
          </cell>
          <cell r="BJ206">
            <v>0.41060000000000002</v>
          </cell>
          <cell r="BK206" t="str">
            <v xml:space="preserve">VANCAICE  </v>
          </cell>
          <cell r="BL206" t="str">
            <v>VANESSA CAICEDO QUICENO</v>
          </cell>
          <cell r="BM206">
            <v>42443</v>
          </cell>
          <cell r="BO206" t="str">
            <v xml:space="preserve">                              </v>
          </cell>
          <cell r="BP206" t="str">
            <v>26</v>
          </cell>
          <cell r="BQ206" t="str">
            <v xml:space="preserve">          </v>
          </cell>
          <cell r="BR206">
            <v>4</v>
          </cell>
          <cell r="BS206" t="str">
            <v xml:space="preserve">LIN 30/360 RD6 </v>
          </cell>
          <cell r="BT206">
            <v>1</v>
          </cell>
          <cell r="BU206" t="str">
            <v xml:space="preserve">MTM </v>
          </cell>
          <cell r="BV206" t="str">
            <v>1304110012</v>
          </cell>
          <cell r="BW206" t="str">
            <v xml:space="preserve"> </v>
          </cell>
          <cell r="BX206">
            <v>1948000</v>
          </cell>
          <cell r="BY206">
            <v>502702236.02765697</v>
          </cell>
          <cell r="BZ206">
            <v>-5000</v>
          </cell>
          <cell r="CA206" t="str">
            <v xml:space="preserve">LIN 30/360 RD6 </v>
          </cell>
          <cell r="CB206" t="str">
            <v xml:space="preserve">CDT                                                         </v>
          </cell>
          <cell r="CC206" t="str">
            <v>CO</v>
          </cell>
          <cell r="CD206" t="str">
            <v>Gravados ML</v>
          </cell>
          <cell r="CE206">
            <v>500000000</v>
          </cell>
          <cell r="CF206">
            <v>500830000</v>
          </cell>
          <cell r="CG206">
            <v>500830000</v>
          </cell>
          <cell r="CH206">
            <v>500825000</v>
          </cell>
          <cell r="CI206">
            <v>500825000</v>
          </cell>
          <cell r="CJ206">
            <v>504602690.16049993</v>
          </cell>
          <cell r="CK206">
            <v>504681304.63749999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R206">
            <v>0</v>
          </cell>
          <cell r="CS206" t="str">
            <v>7130411012</v>
          </cell>
          <cell r="CV206">
            <v>11519000</v>
          </cell>
          <cell r="CW206">
            <v>-5000</v>
          </cell>
          <cell r="CX206">
            <v>11519000</v>
          </cell>
          <cell r="CY206">
            <v>11524000</v>
          </cell>
          <cell r="CZ206">
            <v>-5000</v>
          </cell>
          <cell r="DA206">
            <v>1</v>
          </cell>
          <cell r="DB206">
            <v>1</v>
          </cell>
          <cell r="DC206">
            <v>1</v>
          </cell>
          <cell r="DD206">
            <v>4719090</v>
          </cell>
          <cell r="DE206">
            <v>5.8508319999999996</v>
          </cell>
          <cell r="DF206">
            <v>7.7028000000000008</v>
          </cell>
          <cell r="DH206" t="str">
            <v xml:space="preserve">TV </v>
          </cell>
          <cell r="DI206">
            <v>100.16499999999999</v>
          </cell>
          <cell r="DJ206" t="e">
            <v>#N/A</v>
          </cell>
          <cell r="DK206">
            <v>500825000</v>
          </cell>
          <cell r="DL206" t="str">
            <v>TASA FIJA</v>
          </cell>
        </row>
        <row r="207">
          <cell r="A207">
            <v>4721480</v>
          </cell>
          <cell r="B207" t="str">
            <v xml:space="preserve">NEGOCIABLES    </v>
          </cell>
          <cell r="C207" t="str">
            <v>B</v>
          </cell>
          <cell r="D207" t="str">
            <v xml:space="preserve">FI SPOT              </v>
          </cell>
          <cell r="E207" t="str">
            <v>RTFIDBEN11</v>
          </cell>
          <cell r="F207" t="str">
            <v>BDI_RF-NEG_FBRT</v>
          </cell>
          <cell r="G207">
            <v>0</v>
          </cell>
          <cell r="H207">
            <v>5192317</v>
          </cell>
          <cell r="I207">
            <v>5511866</v>
          </cell>
          <cell r="J207" t="str">
            <v xml:space="preserve">BANCO DE BOGOTA SA                                                                                                                                                                                                                                             </v>
          </cell>
          <cell r="K207" t="str">
            <v xml:space="preserve">860002964                             </v>
          </cell>
          <cell r="L207" t="str">
            <v xml:space="preserve">CDT BCO BOGOTA 5.39% 11/8/16       </v>
          </cell>
          <cell r="M207" t="str">
            <v xml:space="preserve">CDTBBOS0V      </v>
          </cell>
          <cell r="N207" t="str">
            <v xml:space="preserve">COB01CD016Z7   </v>
          </cell>
          <cell r="O207" t="str">
            <v>SERVIVALORES GNB SUDAMERIS S A COMISIONISTA DE BOLSA</v>
          </cell>
          <cell r="P207" t="str">
            <v>830118120</v>
          </cell>
          <cell r="Q207" t="str">
            <v xml:space="preserve">AAA     </v>
          </cell>
          <cell r="R207" t="str">
            <v xml:space="preserve">BRC                 </v>
          </cell>
          <cell r="S207">
            <v>42046</v>
          </cell>
          <cell r="T207">
            <v>42593</v>
          </cell>
          <cell r="U207">
            <v>1000000000</v>
          </cell>
          <cell r="V207">
            <v>1000000000</v>
          </cell>
          <cell r="W207" t="str">
            <v>5.39</v>
          </cell>
          <cell r="Y207" t="str">
            <v xml:space="preserve">CDT TF nominal, Base 360, Cupon TV      </v>
          </cell>
          <cell r="Z207" t="str">
            <v>I</v>
          </cell>
          <cell r="AA207" t="str">
            <v>Trimestre Vencido</v>
          </cell>
          <cell r="AB207" t="str">
            <v>COP</v>
          </cell>
          <cell r="AC207" t="str">
            <v>COP</v>
          </cell>
          <cell r="AD207" t="str">
            <v>DECEVAL</v>
          </cell>
          <cell r="AE207">
            <v>42249</v>
          </cell>
          <cell r="AF207">
            <v>42249</v>
          </cell>
          <cell r="AG207">
            <v>1000170000</v>
          </cell>
          <cell r="AH207">
            <v>1</v>
          </cell>
          <cell r="AI207">
            <v>1000170000</v>
          </cell>
          <cell r="AJ207">
            <v>100.01700000000001</v>
          </cell>
          <cell r="AK207">
            <v>5.8507429999999996</v>
          </cell>
          <cell r="AL207">
            <v>5.8507000000000007</v>
          </cell>
          <cell r="AM207">
            <v>996480000</v>
          </cell>
          <cell r="AN207">
            <v>996480000</v>
          </cell>
          <cell r="AO207">
            <v>7.6158000000000001</v>
          </cell>
          <cell r="AP207">
            <v>1003265117.397</v>
          </cell>
          <cell r="AQ207">
            <v>996490000</v>
          </cell>
          <cell r="AR207">
            <v>996490000</v>
          </cell>
          <cell r="AS207">
            <v>7.6663000000000006</v>
          </cell>
          <cell r="AT207">
            <v>1003421418.575</v>
          </cell>
          <cell r="AU207">
            <v>5.8507431559000009</v>
          </cell>
          <cell r="AV207">
            <v>5.8507431559000009</v>
          </cell>
          <cell r="AW207">
            <v>156301.17800009251</v>
          </cell>
          <cell r="AX207">
            <v>99.649000000000001</v>
          </cell>
          <cell r="AY207">
            <v>0</v>
          </cell>
          <cell r="AZ207">
            <v>-6931418.5750000002</v>
          </cell>
          <cell r="BA207" t="str">
            <v>Precio</v>
          </cell>
          <cell r="BB207" t="str">
            <v>COP CRCDT</v>
          </cell>
          <cell r="BC207">
            <v>4.7E-2</v>
          </cell>
          <cell r="BD207">
            <v>100</v>
          </cell>
          <cell r="BE207">
            <v>0</v>
          </cell>
          <cell r="BF207">
            <v>0</v>
          </cell>
          <cell r="BG207">
            <v>0</v>
          </cell>
          <cell r="BH207">
            <v>150</v>
          </cell>
          <cell r="BI207">
            <v>0.40760000000000002</v>
          </cell>
          <cell r="BJ207">
            <v>0.37859999999999999</v>
          </cell>
          <cell r="BK207" t="str">
            <v xml:space="preserve">NAROJAS   </v>
          </cell>
          <cell r="BL207" t="str">
            <v>NATHALIA ROJAS AMADO</v>
          </cell>
          <cell r="BM207">
            <v>42443</v>
          </cell>
          <cell r="BO207" t="str">
            <v xml:space="preserve">                              </v>
          </cell>
          <cell r="BP207" t="str">
            <v>26</v>
          </cell>
          <cell r="BQ207" t="str">
            <v xml:space="preserve">          </v>
          </cell>
          <cell r="BR207">
            <v>5</v>
          </cell>
          <cell r="BS207" t="str">
            <v xml:space="preserve">LIN 30/360 RD6 </v>
          </cell>
          <cell r="BT207">
            <v>1</v>
          </cell>
          <cell r="BU207" t="str">
            <v xml:space="preserve">MTM </v>
          </cell>
          <cell r="BV207" t="str">
            <v>1304110012</v>
          </cell>
          <cell r="BW207" t="str">
            <v xml:space="preserve"> </v>
          </cell>
          <cell r="BX207">
            <v>4941000</v>
          </cell>
          <cell r="BY207">
            <v>1004695115.3276299</v>
          </cell>
          <cell r="BZ207">
            <v>10000</v>
          </cell>
          <cell r="CA207" t="str">
            <v xml:space="preserve">LIN 30/360 RD6 </v>
          </cell>
          <cell r="CB207" t="str">
            <v xml:space="preserve">CDT                                                         </v>
          </cell>
          <cell r="CC207" t="str">
            <v>CO</v>
          </cell>
          <cell r="CD207" t="str">
            <v>Gravados ML</v>
          </cell>
          <cell r="CE207">
            <v>1000000000</v>
          </cell>
          <cell r="CF207">
            <v>996480000</v>
          </cell>
          <cell r="CG207">
            <v>996480000</v>
          </cell>
          <cell r="CH207">
            <v>996490000</v>
          </cell>
          <cell r="CI207">
            <v>996490000</v>
          </cell>
          <cell r="CJ207">
            <v>1003265117.397</v>
          </cell>
          <cell r="CK207">
            <v>1003421418.575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 t="str">
            <v>7130411012</v>
          </cell>
          <cell r="CV207">
            <v>23270000</v>
          </cell>
          <cell r="CW207">
            <v>10000</v>
          </cell>
          <cell r="CX207">
            <v>23270000</v>
          </cell>
          <cell r="CY207">
            <v>23260000</v>
          </cell>
          <cell r="CZ207">
            <v>10000</v>
          </cell>
          <cell r="DA207">
            <v>1</v>
          </cell>
          <cell r="DB207">
            <v>1</v>
          </cell>
          <cell r="DC207">
            <v>1</v>
          </cell>
          <cell r="DD207">
            <v>4721480</v>
          </cell>
          <cell r="DE207">
            <v>5.8507429999999996</v>
          </cell>
          <cell r="DF207">
            <v>7.6663000000000006</v>
          </cell>
          <cell r="DH207" t="str">
            <v xml:space="preserve">TV </v>
          </cell>
          <cell r="DI207">
            <v>99.649000000000001</v>
          </cell>
          <cell r="DJ207" t="e">
            <v>#N/A</v>
          </cell>
          <cell r="DK207">
            <v>996490000</v>
          </cell>
          <cell r="DL207" t="str">
            <v>TASA FIJA</v>
          </cell>
        </row>
        <row r="208">
          <cell r="A208">
            <v>4722441</v>
          </cell>
          <cell r="B208" t="str">
            <v xml:space="preserve">NEGOCIABLES    </v>
          </cell>
          <cell r="C208" t="str">
            <v>B</v>
          </cell>
          <cell r="D208" t="str">
            <v xml:space="preserve">FI SPOT              </v>
          </cell>
          <cell r="E208" t="str">
            <v>RTFIDBEN11</v>
          </cell>
          <cell r="F208" t="str">
            <v>BDD_RF-NEG_FBRT</v>
          </cell>
          <cell r="G208">
            <v>0</v>
          </cell>
          <cell r="H208">
            <v>4722532</v>
          </cell>
          <cell r="I208">
            <v>5512835</v>
          </cell>
          <cell r="J208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208" t="str">
            <v xml:space="preserve">899999090                             </v>
          </cell>
          <cell r="L208" t="str">
            <v xml:space="preserve">TES UVR 3.5% 17/4/2019             </v>
          </cell>
          <cell r="M208" t="str">
            <v xml:space="preserve">TUVT06170419   </v>
          </cell>
          <cell r="N208" t="str">
            <v xml:space="preserve">COL17CT03003   </v>
          </cell>
          <cell r="O208" t="str">
            <v>BTG PACTUAL SA COMISIONISTA DE BOLSA</v>
          </cell>
          <cell r="P208" t="str">
            <v>890907157</v>
          </cell>
          <cell r="Q208" t="str">
            <v xml:space="preserve">NACION  </v>
          </cell>
          <cell r="R208" t="str">
            <v xml:space="preserve">                    </v>
          </cell>
          <cell r="S208">
            <v>41381</v>
          </cell>
          <cell r="T208">
            <v>43572</v>
          </cell>
          <cell r="U208">
            <v>10000000</v>
          </cell>
          <cell r="V208">
            <v>10000000</v>
          </cell>
          <cell r="W208" t="str">
            <v>3.5</v>
          </cell>
          <cell r="Y208" t="str">
            <v xml:space="preserve">UVR TF nominal, Base 365, Cup?V      </v>
          </cell>
          <cell r="Z208" t="str">
            <v>I</v>
          </cell>
          <cell r="AA208" t="str">
            <v>A?o Vencido</v>
          </cell>
          <cell r="AB208" t="str">
            <v>COP</v>
          </cell>
          <cell r="AC208" t="str">
            <v>UVR</v>
          </cell>
          <cell r="AD208" t="str">
            <v>DCV</v>
          </cell>
          <cell r="AE208">
            <v>42249</v>
          </cell>
          <cell r="AF208">
            <v>42249</v>
          </cell>
          <cell r="AG208">
            <v>10515529.9905759</v>
          </cell>
          <cell r="AH208">
            <v>223.1622002</v>
          </cell>
          <cell r="AI208">
            <v>2346668808.9660001</v>
          </cell>
          <cell r="AJ208">
            <v>105.15530000000001</v>
          </cell>
          <cell r="AK208">
            <v>2.380376</v>
          </cell>
          <cell r="AL208">
            <v>2.3804000000000003</v>
          </cell>
          <cell r="AM208">
            <v>10466900</v>
          </cell>
          <cell r="AN208">
            <v>2439990339.48317</v>
          </cell>
          <cell r="AO208">
            <v>2.9824999999999999</v>
          </cell>
          <cell r="AP208">
            <v>2481849685.2325802</v>
          </cell>
          <cell r="AQ208">
            <v>10461300</v>
          </cell>
          <cell r="AR208">
            <v>2439762414.1316099</v>
          </cell>
          <cell r="AS208">
            <v>3.0044</v>
          </cell>
          <cell r="AT208">
            <v>2483106310.35884</v>
          </cell>
          <cell r="AU208">
            <v>2.3803764135000001</v>
          </cell>
          <cell r="AV208">
            <v>2.3803764136000001</v>
          </cell>
          <cell r="AW208">
            <v>1256625.1262598038</v>
          </cell>
          <cell r="AX208">
            <v>24397.624138221097</v>
          </cell>
          <cell r="AY208">
            <v>0</v>
          </cell>
          <cell r="AZ208">
            <v>-2472645010.35884</v>
          </cell>
          <cell r="BA208" t="str">
            <v>Precio</v>
          </cell>
          <cell r="BB208" t="str">
            <v>COP UVR CEC</v>
          </cell>
          <cell r="BC208">
            <v>-2.07E-2</v>
          </cell>
          <cell r="BD208">
            <v>100</v>
          </cell>
          <cell r="BE208">
            <v>0</v>
          </cell>
          <cell r="BF208">
            <v>0</v>
          </cell>
          <cell r="BG208">
            <v>0</v>
          </cell>
          <cell r="BH208">
            <v>1129</v>
          </cell>
          <cell r="BI208">
            <v>2.8968000000000003</v>
          </cell>
          <cell r="BJ208">
            <v>2.8123</v>
          </cell>
          <cell r="BK208" t="str">
            <v xml:space="preserve">CASALINA  </v>
          </cell>
          <cell r="BL208" t="str">
            <v>CARLOS SALINA</v>
          </cell>
          <cell r="BM208">
            <v>42443</v>
          </cell>
          <cell r="BO208" t="str">
            <v xml:space="preserve">                              </v>
          </cell>
          <cell r="BP208" t="str">
            <v>33</v>
          </cell>
          <cell r="BQ208" t="str">
            <v xml:space="preserve">          </v>
          </cell>
          <cell r="BR208">
            <v>8</v>
          </cell>
          <cell r="BS208" t="str">
            <v xml:space="preserve">LIN NL/365 RD6 </v>
          </cell>
          <cell r="BT208">
            <v>1</v>
          </cell>
          <cell r="BU208" t="str">
            <v xml:space="preserve">MTM </v>
          </cell>
          <cell r="BV208" t="str">
            <v>1304011407</v>
          </cell>
          <cell r="BW208" t="str">
            <v xml:space="preserve"> </v>
          </cell>
          <cell r="BX208">
            <v>317400</v>
          </cell>
          <cell r="BY208">
            <v>36707631.458524004</v>
          </cell>
          <cell r="BZ208">
            <v>-227925.35156000001</v>
          </cell>
          <cell r="CA208" t="str">
            <v xml:space="preserve">LIN NL/365 RD6 </v>
          </cell>
          <cell r="CB208" t="str">
            <v xml:space="preserve">TES UVR                                                     </v>
          </cell>
          <cell r="CC208" t="str">
            <v>CO</v>
          </cell>
          <cell r="CD208" t="str">
            <v>Gravados ML</v>
          </cell>
          <cell r="CE208">
            <v>10000000</v>
          </cell>
          <cell r="CF208">
            <v>10466900</v>
          </cell>
          <cell r="CG208">
            <v>2439990339.48317</v>
          </cell>
          <cell r="CH208">
            <v>10461300</v>
          </cell>
          <cell r="CI208">
            <v>2439762414.1316099</v>
          </cell>
          <cell r="CJ208">
            <v>2481849685.2325802</v>
          </cell>
          <cell r="CK208">
            <v>2483106310.35884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 t="str">
            <v>7130401407</v>
          </cell>
          <cell r="CV208">
            <v>93093604.856120005</v>
          </cell>
          <cell r="CW208">
            <v>-227925.68521</v>
          </cell>
          <cell r="CX208">
            <v>93093604.856120005</v>
          </cell>
          <cell r="CY208">
            <v>93321530.541329995</v>
          </cell>
          <cell r="CZ208">
            <v>-227925.35156000001</v>
          </cell>
          <cell r="DA208">
            <v>233.2178997</v>
          </cell>
          <cell r="DB208">
            <v>233.11489929999999</v>
          </cell>
          <cell r="DC208">
            <v>1</v>
          </cell>
          <cell r="DD208">
            <v>4722441</v>
          </cell>
          <cell r="DE208">
            <v>2.380376</v>
          </cell>
          <cell r="DF208">
            <v>3.0044</v>
          </cell>
          <cell r="DH208" t="str">
            <v xml:space="preserve">AV </v>
          </cell>
          <cell r="DI208">
            <v>104.613</v>
          </cell>
          <cell r="DJ208">
            <v>0</v>
          </cell>
          <cell r="DK208">
            <v>2439762414.1300001</v>
          </cell>
          <cell r="DL208" t="str">
            <v>UVR</v>
          </cell>
        </row>
        <row r="209">
          <cell r="A209">
            <v>4727265</v>
          </cell>
          <cell r="B209" t="str">
            <v xml:space="preserve">NEGOCIABLES    </v>
          </cell>
          <cell r="C209" t="str">
            <v>B</v>
          </cell>
          <cell r="D209" t="str">
            <v xml:space="preserve">FI SPOT              </v>
          </cell>
          <cell r="E209" t="str">
            <v>RTFIDBEN11</v>
          </cell>
          <cell r="F209" t="str">
            <v>BDM_RF-NEG_FBRT</v>
          </cell>
          <cell r="G209">
            <v>0</v>
          </cell>
          <cell r="H209">
            <v>5196908</v>
          </cell>
          <cell r="I209">
            <v>5517701</v>
          </cell>
          <cell r="J209" t="str">
            <v xml:space="preserve">BANCO DE BOGOTA SA                                                                                                                                                                                                                                             </v>
          </cell>
          <cell r="K209" t="str">
            <v xml:space="preserve">860002964                             </v>
          </cell>
          <cell r="L209" t="str">
            <v xml:space="preserve">CDT BCO BOGOTA IPC+2.35% 12/5/16   </v>
          </cell>
          <cell r="M209" t="str">
            <v xml:space="preserve">CDTBBO90       </v>
          </cell>
          <cell r="N209" t="str">
            <v xml:space="preserve">COB01CD95735   </v>
          </cell>
          <cell r="O209" t="str">
            <v>HELM COMISIONISTA DE BOLSA SA</v>
          </cell>
          <cell r="P209" t="str">
            <v>830035217</v>
          </cell>
          <cell r="Q209" t="str">
            <v xml:space="preserve">AAA     </v>
          </cell>
          <cell r="R209" t="str">
            <v xml:space="preserve">BRC                 </v>
          </cell>
          <cell r="S209">
            <v>41771</v>
          </cell>
          <cell r="T209">
            <v>42502</v>
          </cell>
          <cell r="U209">
            <v>500000000</v>
          </cell>
          <cell r="V209">
            <v>500000000</v>
          </cell>
          <cell r="W209" t="str">
            <v>IPC EA 1Y</v>
          </cell>
          <cell r="X209">
            <v>2.35</v>
          </cell>
          <cell r="Y209" t="str">
            <v xml:space="preserve">COP IPC Inicio, Base 360, Cupon TV      </v>
          </cell>
          <cell r="Z209" t="str">
            <v>I</v>
          </cell>
          <cell r="AA209" t="str">
            <v>Trimestre Vencido</v>
          </cell>
          <cell r="AB209" t="str">
            <v>COP</v>
          </cell>
          <cell r="AC209" t="str">
            <v>COP</v>
          </cell>
          <cell r="AD209" t="str">
            <v>DECEVAL</v>
          </cell>
          <cell r="AE209">
            <v>42250</v>
          </cell>
          <cell r="AF209">
            <v>42250</v>
          </cell>
          <cell r="AG209">
            <v>505485000</v>
          </cell>
          <cell r="AH209">
            <v>1</v>
          </cell>
          <cell r="AI209">
            <v>505485000</v>
          </cell>
          <cell r="AJ209">
            <v>101.09700000000001</v>
          </cell>
          <cell r="AK209">
            <v>5.8511249999999997</v>
          </cell>
          <cell r="AL209">
            <v>0</v>
          </cell>
          <cell r="AM209">
            <v>505895000</v>
          </cell>
          <cell r="AN209">
            <v>505895000</v>
          </cell>
          <cell r="AO209">
            <v>1.4800000000000001E-2</v>
          </cell>
          <cell r="AP209">
            <v>505352164.46450001</v>
          </cell>
          <cell r="AQ209">
            <v>506000000</v>
          </cell>
          <cell r="AR209">
            <v>506000000</v>
          </cell>
          <cell r="AS209">
            <v>1.06E-2</v>
          </cell>
          <cell r="AT209">
            <v>505462711.97549999</v>
          </cell>
          <cell r="AU209">
            <v>8.3109709159000005</v>
          </cell>
          <cell r="AV209">
            <v>8.3109709158000005</v>
          </cell>
          <cell r="AW209">
            <v>110547.51099997759</v>
          </cell>
          <cell r="AX209">
            <v>101.2</v>
          </cell>
          <cell r="AY209">
            <v>0</v>
          </cell>
          <cell r="AZ209">
            <v>537288.02450000006</v>
          </cell>
          <cell r="BA209" t="str">
            <v>Precio</v>
          </cell>
          <cell r="BB209" t="str">
            <v>COP IPC FLAT</v>
          </cell>
          <cell r="BC209">
            <v>1.14E-2</v>
          </cell>
          <cell r="BD209">
            <v>100</v>
          </cell>
          <cell r="BE209">
            <v>0</v>
          </cell>
          <cell r="BF209">
            <v>0</v>
          </cell>
          <cell r="BG209">
            <v>0</v>
          </cell>
          <cell r="BH209">
            <v>59</v>
          </cell>
          <cell r="BI209">
            <v>0.16160000000000002</v>
          </cell>
          <cell r="BJ209">
            <v>0.1502</v>
          </cell>
          <cell r="BK209" t="str">
            <v xml:space="preserve">NAROJAS   </v>
          </cell>
          <cell r="BL209" t="str">
            <v>NATHALIA ROJAS AMADO</v>
          </cell>
          <cell r="BM209">
            <v>42443</v>
          </cell>
          <cell r="BO209" t="str">
            <v xml:space="preserve">                              </v>
          </cell>
          <cell r="BP209" t="str">
            <v>26</v>
          </cell>
          <cell r="BQ209" t="str">
            <v xml:space="preserve">          </v>
          </cell>
          <cell r="BR209">
            <v>13</v>
          </cell>
          <cell r="BS209" t="str">
            <v xml:space="preserve">YLD 30/360 RD6 </v>
          </cell>
          <cell r="BT209">
            <v>1</v>
          </cell>
          <cell r="BU209" t="str">
            <v xml:space="preserve">MTM </v>
          </cell>
          <cell r="BV209" t="str">
            <v>1304110012</v>
          </cell>
          <cell r="BW209" t="str">
            <v xml:space="preserve"> </v>
          </cell>
          <cell r="BX209">
            <v>4244000</v>
          </cell>
          <cell r="BY209">
            <v>505077052.93282598</v>
          </cell>
          <cell r="BZ209">
            <v>105000</v>
          </cell>
          <cell r="CA209" t="str">
            <v xml:space="preserve">YLD 30/360 RD6 </v>
          </cell>
          <cell r="CB209" t="str">
            <v xml:space="preserve">CDT                                                         </v>
          </cell>
          <cell r="CC209" t="str">
            <v>CO</v>
          </cell>
          <cell r="CD209" t="str">
            <v>Gravados ML</v>
          </cell>
          <cell r="CE209">
            <v>500000000</v>
          </cell>
          <cell r="CF209">
            <v>505895000</v>
          </cell>
          <cell r="CG209">
            <v>505895000</v>
          </cell>
          <cell r="CH209">
            <v>506000000</v>
          </cell>
          <cell r="CI209">
            <v>506000000</v>
          </cell>
          <cell r="CJ209">
            <v>505352164.46450007</v>
          </cell>
          <cell r="CK209">
            <v>505462711.97549993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 t="str">
            <v>7130411012</v>
          </cell>
          <cell r="CV209">
            <v>19102000</v>
          </cell>
          <cell r="CW209">
            <v>105000</v>
          </cell>
          <cell r="CX209">
            <v>19102000</v>
          </cell>
          <cell r="CY209">
            <v>18997000</v>
          </cell>
          <cell r="CZ209">
            <v>105000</v>
          </cell>
          <cell r="DA209">
            <v>1</v>
          </cell>
          <cell r="DB209">
            <v>1</v>
          </cell>
          <cell r="DC209">
            <v>1</v>
          </cell>
          <cell r="DD209">
            <v>4727265</v>
          </cell>
          <cell r="DE209">
            <v>5.8511249999999997</v>
          </cell>
          <cell r="DF209">
            <v>7.6013999999999999</v>
          </cell>
          <cell r="DH209" t="str">
            <v xml:space="preserve">TV </v>
          </cell>
          <cell r="DI209">
            <v>101.2</v>
          </cell>
          <cell r="DJ209">
            <v>0</v>
          </cell>
          <cell r="DK209">
            <v>506000000</v>
          </cell>
          <cell r="DL209" t="str">
            <v>IPC</v>
          </cell>
        </row>
        <row r="210">
          <cell r="A210">
            <v>4732763</v>
          </cell>
          <cell r="B210" t="str">
            <v xml:space="preserve">NEGOCIABLES    </v>
          </cell>
          <cell r="C210" t="str">
            <v>B</v>
          </cell>
          <cell r="D210" t="str">
            <v xml:space="preserve">FI SPOT              </v>
          </cell>
          <cell r="E210" t="str">
            <v>RTFIDBEN11</v>
          </cell>
          <cell r="F210" t="str">
            <v>BDI_RF-NEG_FBRT</v>
          </cell>
          <cell r="G210">
            <v>0</v>
          </cell>
          <cell r="H210">
            <v>5145403</v>
          </cell>
          <cell r="I210">
            <v>5523213</v>
          </cell>
          <cell r="J210" t="str">
            <v xml:space="preserve">DAVIVIENDA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K210" t="str">
            <v xml:space="preserve">860034313                             </v>
          </cell>
          <cell r="L210" t="str">
            <v xml:space="preserve">CDT DAVIVIEN 5.3901% 27/7/16       </v>
          </cell>
          <cell r="M210" t="str">
            <v xml:space="preserve">CDTDVIS0V      </v>
          </cell>
          <cell r="N210" t="str">
            <v xml:space="preserve">COB51CD79726   </v>
          </cell>
          <cell r="O210" t="str">
            <v>CREDICORP CAPITAL FIDUCIARIA SA</v>
          </cell>
          <cell r="P210" t="str">
            <v>900520484</v>
          </cell>
          <cell r="Q210" t="str">
            <v xml:space="preserve">AAA     </v>
          </cell>
          <cell r="R210" t="str">
            <v xml:space="preserve">BRC                 </v>
          </cell>
          <cell r="S210">
            <v>42031</v>
          </cell>
          <cell r="T210">
            <v>42578</v>
          </cell>
          <cell r="U210">
            <v>1000000000</v>
          </cell>
          <cell r="V210">
            <v>1000000000</v>
          </cell>
          <cell r="W210" t="str">
            <v>5.3901</v>
          </cell>
          <cell r="Y210" t="str">
            <v xml:space="preserve">CDT TF nominal, Base 360, Cupon TV      </v>
          </cell>
          <cell r="Z210" t="str">
            <v>I</v>
          </cell>
          <cell r="AA210" t="str">
            <v>Trimestre Vencido</v>
          </cell>
          <cell r="AB210" t="str">
            <v>COP</v>
          </cell>
          <cell r="AC210" t="str">
            <v>COP</v>
          </cell>
          <cell r="AD210" t="str">
            <v>DECEVAL</v>
          </cell>
          <cell r="AE210">
            <v>42251</v>
          </cell>
          <cell r="AF210">
            <v>42251</v>
          </cell>
          <cell r="AG210">
            <v>1002000000</v>
          </cell>
          <cell r="AH210">
            <v>1</v>
          </cell>
          <cell r="AI210">
            <v>1002000000</v>
          </cell>
          <cell r="AJ210">
            <v>100.2</v>
          </cell>
          <cell r="AK210">
            <v>5.9499499999999994</v>
          </cell>
          <cell r="AL210">
            <v>5.3318000000000003</v>
          </cell>
          <cell r="AM210">
            <v>999630000</v>
          </cell>
          <cell r="AN210">
            <v>999630000</v>
          </cell>
          <cell r="AO210">
            <v>7.5743</v>
          </cell>
          <cell r="AP210">
            <v>1005262283</v>
          </cell>
          <cell r="AQ210">
            <v>999660000</v>
          </cell>
          <cell r="AR210">
            <v>999660000</v>
          </cell>
          <cell r="AS210">
            <v>7.6242000000000001</v>
          </cell>
          <cell r="AT210">
            <v>1005421475.802</v>
          </cell>
          <cell r="AU210">
            <v>5.9499503725</v>
          </cell>
          <cell r="AV210">
            <v>5.9499503724</v>
          </cell>
          <cell r="AW210">
            <v>159192.80200004578</v>
          </cell>
          <cell r="AX210">
            <v>99.966000000000008</v>
          </cell>
          <cell r="AY210">
            <v>0</v>
          </cell>
          <cell r="AZ210">
            <v>-5761475.8020000001</v>
          </cell>
          <cell r="BA210" t="str">
            <v>Precio</v>
          </cell>
          <cell r="BB210" t="str">
            <v>COP CRCDT</v>
          </cell>
          <cell r="BC210">
            <v>7.46E-2</v>
          </cell>
          <cell r="BD210">
            <v>100</v>
          </cell>
          <cell r="BE210">
            <v>0</v>
          </cell>
          <cell r="BF210">
            <v>0</v>
          </cell>
          <cell r="BG210">
            <v>0</v>
          </cell>
          <cell r="BH210">
            <v>135</v>
          </cell>
          <cell r="BI210">
            <v>0.36649999999999999</v>
          </cell>
          <cell r="BJ210">
            <v>0.34060000000000001</v>
          </cell>
          <cell r="BK210" t="str">
            <v xml:space="preserve">NAROJAS   </v>
          </cell>
          <cell r="BL210" t="str">
            <v>NATHALIA ROJAS AMADO</v>
          </cell>
          <cell r="BM210">
            <v>42443</v>
          </cell>
          <cell r="BO210" t="str">
            <v xml:space="preserve">                              </v>
          </cell>
          <cell r="BP210" t="str">
            <v>26</v>
          </cell>
          <cell r="BQ210" t="str">
            <v xml:space="preserve">          </v>
          </cell>
          <cell r="BR210">
            <v>6</v>
          </cell>
          <cell r="BS210" t="str">
            <v xml:space="preserve">LIN 30/360 RD6 </v>
          </cell>
          <cell r="BT210">
            <v>1</v>
          </cell>
          <cell r="BU210" t="str">
            <v xml:space="preserve">MTM </v>
          </cell>
          <cell r="BV210" t="str">
            <v>1304110012</v>
          </cell>
          <cell r="BW210" t="str">
            <v xml:space="preserve"> </v>
          </cell>
          <cell r="BX210">
            <v>7037000</v>
          </cell>
          <cell r="BY210">
            <v>1003098380.5494701</v>
          </cell>
          <cell r="BZ210">
            <v>30000</v>
          </cell>
          <cell r="CA210" t="str">
            <v xml:space="preserve">LIN 30/360 RD6 </v>
          </cell>
          <cell r="CB210" t="str">
            <v xml:space="preserve">CDT                                                         </v>
          </cell>
          <cell r="CC210" t="str">
            <v>CO</v>
          </cell>
          <cell r="CD210" t="str">
            <v>Gravados ML</v>
          </cell>
          <cell r="CE210">
            <v>1000000000</v>
          </cell>
          <cell r="CF210">
            <v>999630000</v>
          </cell>
          <cell r="CG210">
            <v>999630000</v>
          </cell>
          <cell r="CH210">
            <v>999660000</v>
          </cell>
          <cell r="CI210">
            <v>999660000</v>
          </cell>
          <cell r="CJ210">
            <v>1005262283</v>
          </cell>
          <cell r="CK210">
            <v>1005421475.8020002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 t="str">
            <v>7130411012</v>
          </cell>
          <cell r="CV210">
            <v>24610000</v>
          </cell>
          <cell r="CW210">
            <v>30000</v>
          </cell>
          <cell r="CX210">
            <v>24610000</v>
          </cell>
          <cell r="CY210">
            <v>24580000</v>
          </cell>
          <cell r="CZ210">
            <v>30000</v>
          </cell>
          <cell r="DA210">
            <v>1</v>
          </cell>
          <cell r="DB210">
            <v>1</v>
          </cell>
          <cell r="DC210">
            <v>1</v>
          </cell>
          <cell r="DD210">
            <v>4732763</v>
          </cell>
          <cell r="DE210">
            <v>5.9499499999999994</v>
          </cell>
          <cell r="DF210">
            <v>7.6242000000000001</v>
          </cell>
          <cell r="DH210" t="str">
            <v xml:space="preserve">TV </v>
          </cell>
          <cell r="DI210">
            <v>99.965999999999994</v>
          </cell>
          <cell r="DJ210" t="e">
            <v>#N/A</v>
          </cell>
          <cell r="DK210">
            <v>999660000</v>
          </cell>
          <cell r="DL210" t="str">
            <v>TASA FIJA</v>
          </cell>
        </row>
        <row r="211">
          <cell r="A211">
            <v>4754847</v>
          </cell>
          <cell r="B211" t="str">
            <v xml:space="preserve">NEGOCIABLES    </v>
          </cell>
          <cell r="C211" t="str">
            <v>B</v>
          </cell>
          <cell r="D211" t="str">
            <v xml:space="preserve">FI SPOT              </v>
          </cell>
          <cell r="E211" t="str">
            <v>RTFIDBEN11</v>
          </cell>
          <cell r="F211" t="str">
            <v>BDM_RF-NEG_FBRT</v>
          </cell>
          <cell r="G211">
            <v>0</v>
          </cell>
          <cell r="H211">
            <v>5300636</v>
          </cell>
          <cell r="I211">
            <v>5545455</v>
          </cell>
          <cell r="J211" t="str">
            <v xml:space="preserve">BANCO POPULAR S.A.                                                                                                                                                                                                                                             </v>
          </cell>
          <cell r="K211" t="str">
            <v xml:space="preserve">860007738                             </v>
          </cell>
          <cell r="L211" t="str">
            <v xml:space="preserve">CDT POPULAR IBR+1.1% 11/9/16       </v>
          </cell>
          <cell r="M211" t="str">
            <v xml:space="preserve">CDTBPO80       </v>
          </cell>
          <cell r="N211" t="str">
            <v xml:space="preserve">COB02CD12100   </v>
          </cell>
          <cell r="O211" t="str">
            <v>BANCO POPULAR S.A.</v>
          </cell>
          <cell r="P211" t="str">
            <v>860007738</v>
          </cell>
          <cell r="Q211" t="str">
            <v xml:space="preserve">BRC1+   </v>
          </cell>
          <cell r="R211" t="str">
            <v xml:space="preserve">BRC                 </v>
          </cell>
          <cell r="S211">
            <v>42258</v>
          </cell>
          <cell r="T211">
            <v>42625</v>
          </cell>
          <cell r="U211">
            <v>1500000000</v>
          </cell>
          <cell r="V211">
            <v>1500000000</v>
          </cell>
          <cell r="W211" t="str">
            <v>IBR 1M</v>
          </cell>
          <cell r="X211">
            <v>1.1000000000000001</v>
          </cell>
          <cell r="Y211" t="str">
            <v xml:space="preserve">COP IBR Inicio, Base 360, Cupon MV      </v>
          </cell>
          <cell r="Z211" t="str">
            <v>I</v>
          </cell>
          <cell r="AA211" t="str">
            <v>Mes Vencido</v>
          </cell>
          <cell r="AB211" t="str">
            <v>COP</v>
          </cell>
          <cell r="AC211" t="str">
            <v>COP</v>
          </cell>
          <cell r="AD211" t="str">
            <v>DECEVAL</v>
          </cell>
          <cell r="AE211">
            <v>42258</v>
          </cell>
          <cell r="AF211">
            <v>42258</v>
          </cell>
          <cell r="AG211">
            <v>1500000000</v>
          </cell>
          <cell r="AH211">
            <v>1</v>
          </cell>
          <cell r="AI211">
            <v>1500000000</v>
          </cell>
          <cell r="AJ211">
            <v>100</v>
          </cell>
          <cell r="AK211">
            <v>5.7230099999999995</v>
          </cell>
          <cell r="AL211">
            <v>8.900000000000001E-2</v>
          </cell>
          <cell r="AM211">
            <v>1497030000</v>
          </cell>
          <cell r="AN211">
            <v>1497030000</v>
          </cell>
          <cell r="AO211">
            <v>1.6952</v>
          </cell>
          <cell r="AP211">
            <v>1500687129.8729999</v>
          </cell>
          <cell r="AQ211">
            <v>1498935000</v>
          </cell>
          <cell r="AR211">
            <v>1498935000</v>
          </cell>
          <cell r="AS211">
            <v>1.474</v>
          </cell>
          <cell r="AT211">
            <v>1500979906.5825</v>
          </cell>
          <cell r="AU211">
            <v>7.3856642478000003</v>
          </cell>
          <cell r="AV211">
            <v>7.3910247825000006</v>
          </cell>
          <cell r="AW211">
            <v>292776.70950007439</v>
          </cell>
          <cell r="AX211">
            <v>99.929000000000002</v>
          </cell>
          <cell r="AY211">
            <v>0</v>
          </cell>
          <cell r="AZ211">
            <v>-2044906.5825</v>
          </cell>
          <cell r="BA211" t="str">
            <v>Precio</v>
          </cell>
          <cell r="BB211" t="str">
            <v>COP IBE FLAT</v>
          </cell>
          <cell r="BC211">
            <v>1.3077000000000001</v>
          </cell>
          <cell r="BD211">
            <v>100</v>
          </cell>
          <cell r="BE211">
            <v>0</v>
          </cell>
          <cell r="BF211">
            <v>0</v>
          </cell>
          <cell r="BG211">
            <v>0</v>
          </cell>
          <cell r="BH211">
            <v>182</v>
          </cell>
          <cell r="BI211">
            <v>0.49100000000000005</v>
          </cell>
          <cell r="BJ211">
            <v>0.45600000000000002</v>
          </cell>
          <cell r="BK211" t="str">
            <v xml:space="preserve">VANCAICE  </v>
          </cell>
          <cell r="BL211" t="str">
            <v>VANESSA CAICEDO QUICENO</v>
          </cell>
          <cell r="BM211">
            <v>42443</v>
          </cell>
          <cell r="BO211" t="str">
            <v xml:space="preserve">                              </v>
          </cell>
          <cell r="BP211" t="str">
            <v>26</v>
          </cell>
          <cell r="BQ211" t="str">
            <v xml:space="preserve">          </v>
          </cell>
          <cell r="BR211">
            <v>15</v>
          </cell>
          <cell r="BS211" t="str">
            <v xml:space="preserve">YLD 30/360 RD6 </v>
          </cell>
          <cell r="BT211">
            <v>1</v>
          </cell>
          <cell r="BU211" t="str">
            <v xml:space="preserve">MTM </v>
          </cell>
          <cell r="BV211" t="str">
            <v>1304110012</v>
          </cell>
          <cell r="BW211" t="str">
            <v xml:space="preserve"> </v>
          </cell>
          <cell r="BX211">
            <v>898500</v>
          </cell>
          <cell r="BY211">
            <v>1506331724.9663599</v>
          </cell>
          <cell r="BZ211">
            <v>1905000</v>
          </cell>
          <cell r="CA211" t="str">
            <v xml:space="preserve">YLD 30/360 RD6 </v>
          </cell>
          <cell r="CB211" t="str">
            <v xml:space="preserve">CDT                                                         </v>
          </cell>
          <cell r="CC211" t="str">
            <v>CO</v>
          </cell>
          <cell r="CD211" t="str">
            <v>Gravados ML</v>
          </cell>
          <cell r="CE211">
            <v>1500000000</v>
          </cell>
          <cell r="CF211">
            <v>1497030000</v>
          </cell>
          <cell r="CG211">
            <v>1497030000</v>
          </cell>
          <cell r="CH211">
            <v>1498935000</v>
          </cell>
          <cell r="CI211">
            <v>1498935000</v>
          </cell>
          <cell r="CJ211">
            <v>1500687129.8729999</v>
          </cell>
          <cell r="CK211">
            <v>1500979906.5825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 t="str">
            <v>7130411012</v>
          </cell>
          <cell r="CV211">
            <v>46537500</v>
          </cell>
          <cell r="CW211">
            <v>1905000</v>
          </cell>
          <cell r="CX211">
            <v>46537500</v>
          </cell>
          <cell r="CY211">
            <v>44632500</v>
          </cell>
          <cell r="CZ211">
            <v>1905000</v>
          </cell>
          <cell r="DA211">
            <v>1</v>
          </cell>
          <cell r="DB211">
            <v>1</v>
          </cell>
          <cell r="DC211">
            <v>1</v>
          </cell>
          <cell r="DD211">
            <v>4754847</v>
          </cell>
          <cell r="DE211">
            <v>5.7230099999999995</v>
          </cell>
          <cell r="DF211">
            <v>7.6842000000000006</v>
          </cell>
          <cell r="DH211" t="str">
            <v xml:space="preserve">MV </v>
          </cell>
          <cell r="DI211">
            <v>99.929000000000002</v>
          </cell>
          <cell r="DJ211">
            <v>0</v>
          </cell>
          <cell r="DK211">
            <v>1498935000</v>
          </cell>
          <cell r="DL211" t="str">
            <v>IBR</v>
          </cell>
        </row>
        <row r="212">
          <cell r="A212">
            <v>4757689</v>
          </cell>
          <cell r="B212" t="str">
            <v xml:space="preserve">               </v>
          </cell>
          <cell r="C212" t="str">
            <v>B</v>
          </cell>
          <cell r="D212" t="str">
            <v xml:space="preserve">MM CALL DEPOSIT      </v>
          </cell>
          <cell r="E212" t="str">
            <v>RTFIDBEN11</v>
          </cell>
          <cell r="F212" t="str">
            <v>BDI_LIQCTA_FBRT</v>
          </cell>
          <cell r="G212">
            <v>0</v>
          </cell>
          <cell r="H212">
            <v>4757689</v>
          </cell>
          <cell r="I212">
            <v>5548308</v>
          </cell>
          <cell r="J212" t="str">
            <v xml:space="preserve">BANCOLOMBIA S A                                                                                     </v>
          </cell>
          <cell r="K212" t="str">
            <v xml:space="preserve">890903938                        </v>
          </cell>
          <cell r="L212" t="str">
            <v xml:space="preserve">CUENTAS DE AHORRO                  </v>
          </cell>
          <cell r="M212" t="str">
            <v xml:space="preserve">               </v>
          </cell>
          <cell r="N212" t="str">
            <v xml:space="preserve">               </v>
          </cell>
          <cell r="O212" t="str">
            <v>BANCOLOMBIA S A</v>
          </cell>
          <cell r="P212" t="str">
            <v>890903938</v>
          </cell>
          <cell r="W212" t="str">
            <v>7.15</v>
          </cell>
          <cell r="Z212" t="str">
            <v>I</v>
          </cell>
          <cell r="AA212" t="str">
            <v>D?a Vencido</v>
          </cell>
          <cell r="AB212" t="str">
            <v>COP</v>
          </cell>
          <cell r="AE212">
            <v>42261</v>
          </cell>
          <cell r="AF212" t="str">
            <v>OPEN</v>
          </cell>
          <cell r="AG212">
            <v>0</v>
          </cell>
          <cell r="AH212">
            <v>1</v>
          </cell>
          <cell r="AI212">
            <v>0</v>
          </cell>
          <cell r="AJ212">
            <v>4</v>
          </cell>
          <cell r="AK212">
            <v>0</v>
          </cell>
          <cell r="AM212">
            <v>2163987420.2999601</v>
          </cell>
          <cell r="AN212">
            <v>2163987420.2999601</v>
          </cell>
          <cell r="AO212">
            <v>7.15</v>
          </cell>
          <cell r="AQ212">
            <v>2164396894.5619102</v>
          </cell>
          <cell r="AR212">
            <v>2164396894.5619102</v>
          </cell>
          <cell r="AS212">
            <v>7.15</v>
          </cell>
          <cell r="AX212">
            <v>0</v>
          </cell>
          <cell r="AY212">
            <v>0</v>
          </cell>
          <cell r="AZ212">
            <v>0</v>
          </cell>
          <cell r="BA212" t="str">
            <v>Interes Lineal</v>
          </cell>
          <cell r="BB212" t="str">
            <v>COP :STD</v>
          </cell>
          <cell r="BH212">
            <v>0</v>
          </cell>
          <cell r="BI212">
            <v>0</v>
          </cell>
          <cell r="BJ212">
            <v>0</v>
          </cell>
          <cell r="BK212" t="str">
            <v xml:space="preserve">FCARLOS   </v>
          </cell>
          <cell r="BL212" t="str">
            <v>FABIAN ENRIQUE CARLOS CARDOZO</v>
          </cell>
          <cell r="BM212">
            <v>42443</v>
          </cell>
          <cell r="BO212" t="str">
            <v xml:space="preserve">03169338221                   </v>
          </cell>
          <cell r="BR212">
            <v>64</v>
          </cell>
          <cell r="BS212" t="str">
            <v xml:space="preserve">YLD ACT/365    </v>
          </cell>
          <cell r="BT212">
            <v>1</v>
          </cell>
          <cell r="BV212" t="str">
            <v xml:space="preserve"> </v>
          </cell>
          <cell r="BW212" t="str">
            <v xml:space="preserve"> </v>
          </cell>
          <cell r="BX212">
            <v>0</v>
          </cell>
          <cell r="BZ212">
            <v>409474.26195299998</v>
          </cell>
          <cell r="CA212" t="str">
            <v xml:space="preserve">YLD ACT/365    </v>
          </cell>
          <cell r="CS212" t="str">
            <v>711140505072</v>
          </cell>
          <cell r="CW212">
            <v>409474.26195299998</v>
          </cell>
          <cell r="CY212">
            <v>0</v>
          </cell>
          <cell r="CZ212">
            <v>409474.26195299998</v>
          </cell>
          <cell r="DA212">
            <v>1</v>
          </cell>
          <cell r="DB212">
            <v>1</v>
          </cell>
          <cell r="DC212">
            <v>1</v>
          </cell>
          <cell r="DD212">
            <v>4757689</v>
          </cell>
          <cell r="DE212">
            <v>0</v>
          </cell>
          <cell r="DF212">
            <v>0</v>
          </cell>
          <cell r="DH212" t="str">
            <v>VISTA</v>
          </cell>
          <cell r="DI212">
            <v>0</v>
          </cell>
          <cell r="DJ212">
            <v>0</v>
          </cell>
          <cell r="DK212">
            <v>2164396894.5599999</v>
          </cell>
          <cell r="DL212" t="str">
            <v>TASA FIJA</v>
          </cell>
        </row>
        <row r="213">
          <cell r="A213">
            <v>4761880</v>
          </cell>
          <cell r="B213" t="str">
            <v xml:space="preserve">               </v>
          </cell>
          <cell r="C213" t="str">
            <v>B</v>
          </cell>
          <cell r="D213" t="str">
            <v xml:space="preserve">MM CALL DEPOSIT      </v>
          </cell>
          <cell r="E213" t="str">
            <v>RTFIDBEN11</v>
          </cell>
          <cell r="F213" t="str">
            <v>BDM_LIQCTA_FBRT</v>
          </cell>
          <cell r="G213">
            <v>0</v>
          </cell>
          <cell r="H213">
            <v>4761880</v>
          </cell>
          <cell r="I213">
            <v>5552484</v>
          </cell>
          <cell r="J213" t="str">
            <v xml:space="preserve">BANCOLOMBIA S A                                                                                     </v>
          </cell>
          <cell r="K213" t="str">
            <v xml:space="preserve">890903938                        </v>
          </cell>
          <cell r="L213" t="str">
            <v xml:space="preserve">CUENTAS DE AHORRO                  </v>
          </cell>
          <cell r="M213" t="str">
            <v xml:space="preserve">               </v>
          </cell>
          <cell r="N213" t="str">
            <v xml:space="preserve">               </v>
          </cell>
          <cell r="O213" t="str">
            <v>BANCOLOMBIA S A</v>
          </cell>
          <cell r="P213" t="str">
            <v>890903938</v>
          </cell>
          <cell r="W213" t="str">
            <v>7.15</v>
          </cell>
          <cell r="Z213" t="str">
            <v>I</v>
          </cell>
          <cell r="AA213" t="str">
            <v>D?a Vencido</v>
          </cell>
          <cell r="AB213" t="str">
            <v>COP</v>
          </cell>
          <cell r="AE213">
            <v>42262</v>
          </cell>
          <cell r="AF213" t="str">
            <v>OPEN</v>
          </cell>
          <cell r="AG213">
            <v>0</v>
          </cell>
          <cell r="AH213">
            <v>1</v>
          </cell>
          <cell r="AI213">
            <v>0</v>
          </cell>
          <cell r="AJ213">
            <v>4</v>
          </cell>
          <cell r="AK213">
            <v>0</v>
          </cell>
          <cell r="AM213">
            <v>6164025043.4675303</v>
          </cell>
          <cell r="AN213">
            <v>6164025043.4675303</v>
          </cell>
          <cell r="AO213">
            <v>7.15</v>
          </cell>
          <cell r="AQ213">
            <v>201264119.883719</v>
          </cell>
          <cell r="AR213">
            <v>201264119.883719</v>
          </cell>
          <cell r="AS213">
            <v>7.15</v>
          </cell>
          <cell r="AX213">
            <v>0</v>
          </cell>
          <cell r="AY213">
            <v>0</v>
          </cell>
          <cell r="AZ213">
            <v>0</v>
          </cell>
          <cell r="BA213" t="str">
            <v>Interes Lineal</v>
          </cell>
          <cell r="BB213" t="str">
            <v>COP :STD</v>
          </cell>
          <cell r="BH213">
            <v>0</v>
          </cell>
          <cell r="BI213">
            <v>0</v>
          </cell>
          <cell r="BJ213">
            <v>0</v>
          </cell>
          <cell r="BK213" t="str">
            <v xml:space="preserve">FCARLOS   </v>
          </cell>
          <cell r="BL213" t="str">
            <v>FABIAN ENRIQUE CARLOS CARDOZO</v>
          </cell>
          <cell r="BM213">
            <v>42443</v>
          </cell>
          <cell r="BO213" t="str">
            <v xml:space="preserve">03169329248                   </v>
          </cell>
          <cell r="BR213">
            <v>128</v>
          </cell>
          <cell r="BS213" t="str">
            <v xml:space="preserve">YLD ACT/365    </v>
          </cell>
          <cell r="BT213">
            <v>1</v>
          </cell>
          <cell r="BV213" t="str">
            <v xml:space="preserve"> </v>
          </cell>
          <cell r="BW213" t="str">
            <v xml:space="preserve"> </v>
          </cell>
          <cell r="BX213">
            <v>0</v>
          </cell>
          <cell r="BZ213">
            <v>38076.416185000002</v>
          </cell>
          <cell r="CA213" t="str">
            <v xml:space="preserve">YLD ACT/365    </v>
          </cell>
          <cell r="CS213" t="str">
            <v>711140505069</v>
          </cell>
          <cell r="CW213">
            <v>38076.416185000002</v>
          </cell>
          <cell r="CY213">
            <v>0</v>
          </cell>
          <cell r="CZ213">
            <v>38076.416185000002</v>
          </cell>
          <cell r="DA213">
            <v>1</v>
          </cell>
          <cell r="DB213">
            <v>1</v>
          </cell>
          <cell r="DC213">
            <v>1</v>
          </cell>
          <cell r="DD213">
            <v>4761880</v>
          </cell>
          <cell r="DE213">
            <v>0</v>
          </cell>
          <cell r="DF213">
            <v>0</v>
          </cell>
          <cell r="DH213" t="str">
            <v>VISTA</v>
          </cell>
          <cell r="DI213">
            <v>0</v>
          </cell>
          <cell r="DJ213">
            <v>0</v>
          </cell>
          <cell r="DK213">
            <v>201264119.88</v>
          </cell>
          <cell r="DL213" t="str">
            <v>TASA FIJA</v>
          </cell>
        </row>
        <row r="214">
          <cell r="A214">
            <v>4761922</v>
          </cell>
          <cell r="B214" t="str">
            <v xml:space="preserve">               </v>
          </cell>
          <cell r="C214" t="str">
            <v>B</v>
          </cell>
          <cell r="D214" t="str">
            <v xml:space="preserve">MM CALL DEPOSIT      </v>
          </cell>
          <cell r="E214" t="str">
            <v>RTFIDBEN11</v>
          </cell>
          <cell r="F214" t="str">
            <v>BDR_LIQCTA_FBRT</v>
          </cell>
          <cell r="G214">
            <v>0</v>
          </cell>
          <cell r="H214">
            <v>4761922</v>
          </cell>
          <cell r="I214">
            <v>5552526</v>
          </cell>
          <cell r="J214" t="str">
            <v xml:space="preserve">BANCOLOMBIA S A                                                                                     </v>
          </cell>
          <cell r="K214" t="str">
            <v xml:space="preserve">890903938                        </v>
          </cell>
          <cell r="L214" t="str">
            <v xml:space="preserve">CUENTAS DE AHORRO                  </v>
          </cell>
          <cell r="M214" t="str">
            <v xml:space="preserve">               </v>
          </cell>
          <cell r="N214" t="str">
            <v xml:space="preserve">               </v>
          </cell>
          <cell r="O214" t="str">
            <v>BANCOLOMBIA S A</v>
          </cell>
          <cell r="P214" t="str">
            <v>890903938</v>
          </cell>
          <cell r="W214" t="str">
            <v>7.15</v>
          </cell>
          <cell r="Z214" t="str">
            <v>I</v>
          </cell>
          <cell r="AA214" t="str">
            <v>D?a Vencido</v>
          </cell>
          <cell r="AB214" t="str">
            <v>COP</v>
          </cell>
          <cell r="AE214">
            <v>42262</v>
          </cell>
          <cell r="AF214" t="str">
            <v>OPEN</v>
          </cell>
          <cell r="AG214">
            <v>0</v>
          </cell>
          <cell r="AH214">
            <v>1</v>
          </cell>
          <cell r="AI214">
            <v>0</v>
          </cell>
          <cell r="AJ214">
            <v>4</v>
          </cell>
          <cell r="AK214">
            <v>0</v>
          </cell>
          <cell r="AM214">
            <v>5675011153.6267204</v>
          </cell>
          <cell r="AN214">
            <v>5675011153.6267204</v>
          </cell>
          <cell r="AO214">
            <v>7.15</v>
          </cell>
          <cell r="AQ214">
            <v>75025347.395355999</v>
          </cell>
          <cell r="AR214">
            <v>75025347.395355999</v>
          </cell>
          <cell r="AS214">
            <v>7.15</v>
          </cell>
          <cell r="AX214">
            <v>0</v>
          </cell>
          <cell r="AY214">
            <v>0</v>
          </cell>
          <cell r="AZ214">
            <v>0</v>
          </cell>
          <cell r="BA214" t="str">
            <v>Interes Lineal</v>
          </cell>
          <cell r="BB214" t="str">
            <v>COP :STD</v>
          </cell>
          <cell r="BH214">
            <v>0</v>
          </cell>
          <cell r="BI214">
            <v>0</v>
          </cell>
          <cell r="BJ214">
            <v>0</v>
          </cell>
          <cell r="BK214" t="str">
            <v xml:space="preserve">FCARLOS   </v>
          </cell>
          <cell r="BL214" t="str">
            <v>FABIAN ENRIQUE CARLOS CARDOZO</v>
          </cell>
          <cell r="BM214">
            <v>42443</v>
          </cell>
          <cell r="BO214" t="str">
            <v xml:space="preserve">03169329574                   </v>
          </cell>
          <cell r="BR214">
            <v>119</v>
          </cell>
          <cell r="BS214" t="str">
            <v xml:space="preserve">YLD ACT/365    </v>
          </cell>
          <cell r="BT214">
            <v>1</v>
          </cell>
          <cell r="BV214" t="str">
            <v xml:space="preserve"> </v>
          </cell>
          <cell r="BW214" t="str">
            <v xml:space="preserve"> </v>
          </cell>
          <cell r="BX214">
            <v>3.9999999999999998E-7</v>
          </cell>
          <cell r="BZ214">
            <v>14193.768634</v>
          </cell>
          <cell r="CA214" t="str">
            <v xml:space="preserve">YLD ACT/365    </v>
          </cell>
          <cell r="CS214" t="str">
            <v>711140505070</v>
          </cell>
          <cell r="CW214">
            <v>14193.768634</v>
          </cell>
          <cell r="CY214">
            <v>0</v>
          </cell>
          <cell r="CZ214">
            <v>14193.768634</v>
          </cell>
          <cell r="DA214">
            <v>1</v>
          </cell>
          <cell r="DB214">
            <v>1</v>
          </cell>
          <cell r="DC214">
            <v>1</v>
          </cell>
          <cell r="DD214">
            <v>4761922</v>
          </cell>
          <cell r="DE214">
            <v>0</v>
          </cell>
          <cell r="DF214">
            <v>0</v>
          </cell>
          <cell r="DH214" t="str">
            <v>VISTA</v>
          </cell>
          <cell r="DI214">
            <v>0</v>
          </cell>
          <cell r="DJ214">
            <v>0</v>
          </cell>
          <cell r="DK214">
            <v>75025347.400000006</v>
          </cell>
          <cell r="DL214" t="str">
            <v>TASA FIJA</v>
          </cell>
        </row>
        <row r="215">
          <cell r="A215">
            <v>4763275</v>
          </cell>
          <cell r="B215" t="str">
            <v xml:space="preserve">NEGOCIABLES    </v>
          </cell>
          <cell r="C215" t="str">
            <v>B</v>
          </cell>
          <cell r="D215" t="str">
            <v xml:space="preserve">FI SPOT              </v>
          </cell>
          <cell r="E215" t="str">
            <v>RTFIDBEN11</v>
          </cell>
          <cell r="F215" t="str">
            <v>BDM_RF-NEG_FBRT</v>
          </cell>
          <cell r="G215">
            <v>0</v>
          </cell>
          <cell r="H215">
            <v>5201598</v>
          </cell>
          <cell r="I215">
            <v>5553886</v>
          </cell>
          <cell r="J215" t="str">
            <v xml:space="preserve">DAVIVIENDA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K215" t="str">
            <v xml:space="preserve">860034313                             </v>
          </cell>
          <cell r="L215" t="str">
            <v xml:space="preserve">CDT DAVIVIEN IBR+1.1% 15/9/16      </v>
          </cell>
          <cell r="M215" t="str">
            <v xml:space="preserve">CDTDVI80       </v>
          </cell>
          <cell r="N215" t="str">
            <v xml:space="preserve">COB51CD88115   </v>
          </cell>
          <cell r="O215" t="str">
            <v>DAVIVIENDA</v>
          </cell>
          <cell r="P215" t="str">
            <v>860034313</v>
          </cell>
          <cell r="Q215" t="str">
            <v xml:space="preserve">BRC1+   </v>
          </cell>
          <cell r="R215" t="str">
            <v xml:space="preserve">BRC                 </v>
          </cell>
          <cell r="S215">
            <v>42262</v>
          </cell>
          <cell r="T215">
            <v>42628</v>
          </cell>
          <cell r="U215">
            <v>1000000000</v>
          </cell>
          <cell r="V215">
            <v>1000000000</v>
          </cell>
          <cell r="W215" t="str">
            <v>IBR 1M</v>
          </cell>
          <cell r="X215">
            <v>1.1000000000000001</v>
          </cell>
          <cell r="Y215" t="str">
            <v xml:space="preserve">COP IBR Inicio, Base 360, Cupon MV      </v>
          </cell>
          <cell r="Z215" t="str">
            <v>I</v>
          </cell>
          <cell r="AA215" t="str">
            <v>Mes Vencido</v>
          </cell>
          <cell r="AB215" t="str">
            <v>COP</v>
          </cell>
          <cell r="AC215" t="str">
            <v>COP</v>
          </cell>
          <cell r="AD215" t="str">
            <v>DECEVAL</v>
          </cell>
          <cell r="AE215">
            <v>42262</v>
          </cell>
          <cell r="AF215">
            <v>42262</v>
          </cell>
          <cell r="AG215">
            <v>1000000000</v>
          </cell>
          <cell r="AH215">
            <v>1</v>
          </cell>
          <cell r="AI215">
            <v>1000000000</v>
          </cell>
          <cell r="AJ215">
            <v>100</v>
          </cell>
          <cell r="AK215">
            <v>5.7266139999999996</v>
          </cell>
          <cell r="AL215">
            <v>8.900000000000001E-2</v>
          </cell>
          <cell r="AM215">
            <v>1003120000</v>
          </cell>
          <cell r="AN215">
            <v>1003120000</v>
          </cell>
          <cell r="AO215">
            <v>1.7036</v>
          </cell>
          <cell r="AP215">
            <v>1005634443.952</v>
          </cell>
          <cell r="AQ215">
            <v>1003080000</v>
          </cell>
          <cell r="AR215">
            <v>1003080000</v>
          </cell>
          <cell r="AS215">
            <v>1.7548000000000001</v>
          </cell>
          <cell r="AT215">
            <v>1005830662.238</v>
          </cell>
          <cell r="AU215">
            <v>7.3881499345999995</v>
          </cell>
          <cell r="AV215">
            <v>7.3919574136000001</v>
          </cell>
          <cell r="AW215">
            <v>196218.28600001335</v>
          </cell>
          <cell r="AX215">
            <v>100.30800000000001</v>
          </cell>
          <cell r="AY215">
            <v>0</v>
          </cell>
          <cell r="AZ215">
            <v>-2750662.2379999999</v>
          </cell>
          <cell r="BA215" t="str">
            <v>Precio</v>
          </cell>
          <cell r="BB215" t="str">
            <v>COP IBE FLAT</v>
          </cell>
          <cell r="BC215">
            <v>1.5877000000000001</v>
          </cell>
          <cell r="BD215">
            <v>100</v>
          </cell>
          <cell r="BE215">
            <v>0</v>
          </cell>
          <cell r="BF215">
            <v>0</v>
          </cell>
          <cell r="BG215">
            <v>0</v>
          </cell>
          <cell r="BH215">
            <v>185</v>
          </cell>
          <cell r="BI215">
            <v>0.49640000000000001</v>
          </cell>
          <cell r="BJ215">
            <v>0.4597</v>
          </cell>
          <cell r="BK215" t="str">
            <v xml:space="preserve">CASALINA  </v>
          </cell>
          <cell r="BL215" t="str">
            <v>CARLOS SALINA</v>
          </cell>
          <cell r="BM215">
            <v>42443</v>
          </cell>
          <cell r="BO215" t="str">
            <v xml:space="preserve">                              </v>
          </cell>
          <cell r="BP215" t="str">
            <v>26</v>
          </cell>
          <cell r="BQ215" t="str">
            <v xml:space="preserve">          </v>
          </cell>
          <cell r="BR215">
            <v>13</v>
          </cell>
          <cell r="BS215" t="str">
            <v xml:space="preserve">YLD 30/360 RD6 </v>
          </cell>
          <cell r="BT215">
            <v>1</v>
          </cell>
          <cell r="BU215" t="str">
            <v xml:space="preserve">MTM </v>
          </cell>
          <cell r="BV215" t="str">
            <v>1304110012</v>
          </cell>
          <cell r="BW215" t="str">
            <v xml:space="preserve"> </v>
          </cell>
          <cell r="BX215">
            <v>5767000</v>
          </cell>
          <cell r="BY215">
            <v>1002707826.17788</v>
          </cell>
          <cell r="BZ215">
            <v>-40000</v>
          </cell>
          <cell r="CA215" t="str">
            <v xml:space="preserve">YLD 30/360 RD6 </v>
          </cell>
          <cell r="CB215" t="str">
            <v xml:space="preserve">CDT                                                         </v>
          </cell>
          <cell r="CC215" t="str">
            <v>CO</v>
          </cell>
          <cell r="CD215" t="str">
            <v>Gravados ML</v>
          </cell>
          <cell r="CE215">
            <v>1000000000</v>
          </cell>
          <cell r="CF215">
            <v>1003120000</v>
          </cell>
          <cell r="CG215">
            <v>1003120000</v>
          </cell>
          <cell r="CH215">
            <v>1003080000</v>
          </cell>
          <cell r="CI215">
            <v>1003080000</v>
          </cell>
          <cell r="CJ215">
            <v>1005634443.952</v>
          </cell>
          <cell r="CK215">
            <v>1005830662.238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 t="str">
            <v>7130411012</v>
          </cell>
          <cell r="CV215">
            <v>29030000</v>
          </cell>
          <cell r="CW215">
            <v>-40000</v>
          </cell>
          <cell r="CX215">
            <v>29030000</v>
          </cell>
          <cell r="CY215">
            <v>29070000</v>
          </cell>
          <cell r="CZ215">
            <v>-40000</v>
          </cell>
          <cell r="DA215">
            <v>1</v>
          </cell>
          <cell r="DB215">
            <v>1</v>
          </cell>
          <cell r="DC215">
            <v>1</v>
          </cell>
          <cell r="DD215">
            <v>4763275</v>
          </cell>
          <cell r="DE215">
            <v>5.7266139999999996</v>
          </cell>
          <cell r="DF215">
            <v>7.9822000000000006</v>
          </cell>
          <cell r="DH215" t="str">
            <v xml:space="preserve">MV </v>
          </cell>
          <cell r="DI215">
            <v>100.30799999999999</v>
          </cell>
          <cell r="DJ215">
            <v>0</v>
          </cell>
          <cell r="DK215">
            <v>1003080000</v>
          </cell>
          <cell r="DL215" t="str">
            <v>IBR</v>
          </cell>
        </row>
        <row r="216">
          <cell r="A216">
            <v>4774019</v>
          </cell>
          <cell r="B216" t="str">
            <v xml:space="preserve">NEGOCIABLES    </v>
          </cell>
          <cell r="C216" t="str">
            <v>B</v>
          </cell>
          <cell r="D216" t="str">
            <v xml:space="preserve">FI SPOT              </v>
          </cell>
          <cell r="E216" t="str">
            <v>RTFIDBEN11</v>
          </cell>
          <cell r="F216" t="str">
            <v>BDM_RF-NEG_FBRT</v>
          </cell>
          <cell r="G216">
            <v>0</v>
          </cell>
          <cell r="H216">
            <v>5041146</v>
          </cell>
          <cell r="I216">
            <v>5564650</v>
          </cell>
          <cell r="J216" t="str">
            <v xml:space="preserve">BANCO G N B SUDAMERIS S A                                                                                                                                                                                                                                      </v>
          </cell>
          <cell r="K216" t="str">
            <v xml:space="preserve">860050750                             </v>
          </cell>
          <cell r="L216" t="str">
            <v xml:space="preserve">CDT SUDAMERIS 6.1563% 17/9/16      </v>
          </cell>
          <cell r="M216" t="str">
            <v xml:space="preserve">CDTBSCS5V      </v>
          </cell>
          <cell r="N216" t="str">
            <v xml:space="preserve">COB12CD84876   </v>
          </cell>
          <cell r="O216" t="str">
            <v>BANCO G N B SUDAMERIS S A</v>
          </cell>
          <cell r="P216" t="str">
            <v>860050750</v>
          </cell>
          <cell r="Q216" t="str">
            <v xml:space="preserve">BRC1+   </v>
          </cell>
          <cell r="R216" t="str">
            <v xml:space="preserve">BRC                 </v>
          </cell>
          <cell r="S216">
            <v>42264</v>
          </cell>
          <cell r="T216">
            <v>42632</v>
          </cell>
          <cell r="U216">
            <v>500000000</v>
          </cell>
          <cell r="V216">
            <v>500000000</v>
          </cell>
          <cell r="W216" t="str">
            <v>6.1563</v>
          </cell>
          <cell r="Y216" t="str">
            <v xml:space="preserve">CDT TF nominal, Base 365, Cupon TV      </v>
          </cell>
          <cell r="Z216" t="str">
            <v>I</v>
          </cell>
          <cell r="AA216" t="str">
            <v>Trimestre Vencido</v>
          </cell>
          <cell r="AB216" t="str">
            <v>COP</v>
          </cell>
          <cell r="AC216" t="str">
            <v>COP</v>
          </cell>
          <cell r="AD216" t="str">
            <v>DECEVAL</v>
          </cell>
          <cell r="AE216">
            <v>42264</v>
          </cell>
          <cell r="AF216">
            <v>42264</v>
          </cell>
          <cell r="AG216">
            <v>500000000</v>
          </cell>
          <cell r="AH216">
            <v>1</v>
          </cell>
          <cell r="AI216">
            <v>500000000</v>
          </cell>
          <cell r="AJ216">
            <v>100</v>
          </cell>
          <cell r="AK216">
            <v>6.2996869999999996</v>
          </cell>
          <cell r="AL216">
            <v>6.2783000000000007</v>
          </cell>
          <cell r="AM216">
            <v>503360000</v>
          </cell>
          <cell r="AN216">
            <v>503360000</v>
          </cell>
          <cell r="AO216">
            <v>7.9190000000000005</v>
          </cell>
          <cell r="AP216">
            <v>507248588.25207901</v>
          </cell>
          <cell r="AQ216">
            <v>503415000</v>
          </cell>
          <cell r="AR216">
            <v>503415000</v>
          </cell>
          <cell r="AS216">
            <v>7.9402000000000008</v>
          </cell>
          <cell r="AT216">
            <v>507333496.48057801</v>
          </cell>
          <cell r="AU216">
            <v>6.2996871249000002</v>
          </cell>
          <cell r="AV216">
            <v>6.2996871248000001</v>
          </cell>
          <cell r="AW216">
            <v>84908.228498995304</v>
          </cell>
          <cell r="AX216">
            <v>100.68300000000001</v>
          </cell>
          <cell r="AY216">
            <v>0</v>
          </cell>
          <cell r="AZ216">
            <v>-3918496.4805780002</v>
          </cell>
          <cell r="BA216" t="str">
            <v>Precio</v>
          </cell>
          <cell r="BB216" t="str">
            <v>COP CRCDT</v>
          </cell>
          <cell r="BC216">
            <v>0.14730000000000001</v>
          </cell>
          <cell r="BD216">
            <v>100</v>
          </cell>
          <cell r="BE216">
            <v>0</v>
          </cell>
          <cell r="BF216">
            <v>0</v>
          </cell>
          <cell r="BG216">
            <v>0</v>
          </cell>
          <cell r="BH216">
            <v>189</v>
          </cell>
          <cell r="BI216">
            <v>0.50619999999999998</v>
          </cell>
          <cell r="BJ216">
            <v>0.46900000000000003</v>
          </cell>
          <cell r="BK216" t="str">
            <v xml:space="preserve">NAROJAS   </v>
          </cell>
          <cell r="BL216" t="str">
            <v>NATHALIA ROJAS AMADO</v>
          </cell>
          <cell r="BM216">
            <v>42443</v>
          </cell>
          <cell r="BO216" t="str">
            <v xml:space="preserve">                              </v>
          </cell>
          <cell r="BP216" t="str">
            <v>26</v>
          </cell>
          <cell r="BQ216" t="str">
            <v xml:space="preserve">          </v>
          </cell>
          <cell r="BR216">
            <v>3</v>
          </cell>
          <cell r="BS216" t="str">
            <v xml:space="preserve">LIN NL/365 RD6 </v>
          </cell>
          <cell r="BT216">
            <v>1</v>
          </cell>
          <cell r="BU216" t="str">
            <v xml:space="preserve">MTM </v>
          </cell>
          <cell r="BV216" t="str">
            <v>1304110012</v>
          </cell>
          <cell r="BW216" t="str">
            <v xml:space="preserve"> </v>
          </cell>
          <cell r="BX216">
            <v>7337000</v>
          </cell>
          <cell r="BY216">
            <v>502015006.19446099</v>
          </cell>
          <cell r="BZ216">
            <v>55000</v>
          </cell>
          <cell r="CA216" t="str">
            <v xml:space="preserve">LIN NL/365 RD6 </v>
          </cell>
          <cell r="CB216" t="str">
            <v xml:space="preserve">CDT                                                         </v>
          </cell>
          <cell r="CC216" t="str">
            <v>CO</v>
          </cell>
          <cell r="CD216" t="str">
            <v>Gravados ML</v>
          </cell>
          <cell r="CE216">
            <v>500000000</v>
          </cell>
          <cell r="CF216">
            <v>503360000</v>
          </cell>
          <cell r="CG216">
            <v>503360000</v>
          </cell>
          <cell r="CH216">
            <v>503415000</v>
          </cell>
          <cell r="CI216">
            <v>503415000</v>
          </cell>
          <cell r="CJ216">
            <v>507248588.25207901</v>
          </cell>
          <cell r="CK216">
            <v>507333496.48057801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 t="str">
            <v>7130411012</v>
          </cell>
          <cell r="CV216">
            <v>11089500</v>
          </cell>
          <cell r="CW216">
            <v>55000</v>
          </cell>
          <cell r="CX216">
            <v>11089500</v>
          </cell>
          <cell r="CY216">
            <v>11034500</v>
          </cell>
          <cell r="CZ216">
            <v>55000</v>
          </cell>
          <cell r="DA216">
            <v>1</v>
          </cell>
          <cell r="DB216">
            <v>1</v>
          </cell>
          <cell r="DC216">
            <v>1</v>
          </cell>
          <cell r="DD216">
            <v>4774019</v>
          </cell>
          <cell r="DE216">
            <v>6.2996869999999996</v>
          </cell>
          <cell r="DF216">
            <v>7.9402000000000008</v>
          </cell>
          <cell r="DH216" t="str">
            <v xml:space="preserve">TV </v>
          </cell>
          <cell r="DI216">
            <v>100.68299999999999</v>
          </cell>
          <cell r="DJ216">
            <v>0</v>
          </cell>
          <cell r="DK216">
            <v>503415000</v>
          </cell>
          <cell r="DL216" t="str">
            <v>TASA FIJA</v>
          </cell>
        </row>
        <row r="217">
          <cell r="A217">
            <v>4783783</v>
          </cell>
          <cell r="B217" t="str">
            <v xml:space="preserve">NEGOCIABLES    </v>
          </cell>
          <cell r="C217" t="str">
            <v>B</v>
          </cell>
          <cell r="D217" t="str">
            <v xml:space="preserve">FI SPOT              </v>
          </cell>
          <cell r="E217" t="str">
            <v>RTFIDBEN11</v>
          </cell>
          <cell r="F217" t="str">
            <v>BDM_RF-NEG_FBRT</v>
          </cell>
          <cell r="G217">
            <v>0</v>
          </cell>
          <cell r="H217">
            <v>5051154</v>
          </cell>
          <cell r="I217">
            <v>5574392</v>
          </cell>
          <cell r="J217" t="str">
            <v xml:space="preserve">BANCO CORPBANCA COLOMBIA S A                                                                                                                                                                                                                                   </v>
          </cell>
          <cell r="K217" t="str">
            <v xml:space="preserve">890903937                             </v>
          </cell>
          <cell r="L217" t="str">
            <v xml:space="preserve">CDT CORPBAN 6.0609% 21/9/16        </v>
          </cell>
          <cell r="M217" t="str">
            <v xml:space="preserve">CDTBSAS0V      </v>
          </cell>
          <cell r="N217" t="str">
            <v xml:space="preserve">COB06CD0FWJ1   </v>
          </cell>
          <cell r="O217" t="str">
            <v>BANCO CORPBANCA COLOMBIA S A</v>
          </cell>
          <cell r="P217" t="str">
            <v>890903937</v>
          </cell>
          <cell r="Q217" t="str">
            <v xml:space="preserve">BRC1+   </v>
          </cell>
          <cell r="R217" t="str">
            <v xml:space="preserve">BRC                 </v>
          </cell>
          <cell r="S217">
            <v>42268</v>
          </cell>
          <cell r="T217">
            <v>42634</v>
          </cell>
          <cell r="U217">
            <v>500000000</v>
          </cell>
          <cell r="V217">
            <v>500000000</v>
          </cell>
          <cell r="W217" t="str">
            <v>6.0609</v>
          </cell>
          <cell r="Y217" t="str">
            <v xml:space="preserve">CDT TF nominal, Base 360, Cupon TV      </v>
          </cell>
          <cell r="Z217" t="str">
            <v>I</v>
          </cell>
          <cell r="AA217" t="str">
            <v>Trimestre Vencido</v>
          </cell>
          <cell r="AB217" t="str">
            <v>COP</v>
          </cell>
          <cell r="AC217" t="str">
            <v>COP</v>
          </cell>
          <cell r="AD217" t="str">
            <v>DECEVAL</v>
          </cell>
          <cell r="AE217">
            <v>42268</v>
          </cell>
          <cell r="AF217">
            <v>42268</v>
          </cell>
          <cell r="AG217">
            <v>500000000</v>
          </cell>
          <cell r="AH217">
            <v>1</v>
          </cell>
          <cell r="AI217">
            <v>500000000</v>
          </cell>
          <cell r="AJ217">
            <v>100</v>
          </cell>
          <cell r="AK217">
            <v>6.2006030000000001</v>
          </cell>
          <cell r="AL217">
            <v>6.2097000000000007</v>
          </cell>
          <cell r="AM217">
            <v>503030000</v>
          </cell>
          <cell r="AN217">
            <v>503030000</v>
          </cell>
          <cell r="AO217">
            <v>7.7453000000000003</v>
          </cell>
          <cell r="AP217">
            <v>506783121.43099999</v>
          </cell>
          <cell r="AQ217">
            <v>503085000</v>
          </cell>
          <cell r="AR217">
            <v>503085000</v>
          </cell>
          <cell r="AS217">
            <v>7.7653000000000008</v>
          </cell>
          <cell r="AT217">
            <v>506866656.72299999</v>
          </cell>
          <cell r="AU217">
            <v>6.2006026952999997</v>
          </cell>
          <cell r="AV217">
            <v>6.2006026953999998</v>
          </cell>
          <cell r="AW217">
            <v>83535.291999995708</v>
          </cell>
          <cell r="AX217">
            <v>100.617</v>
          </cell>
          <cell r="AY217">
            <v>0</v>
          </cell>
          <cell r="AZ217">
            <v>-3781656.7230000002</v>
          </cell>
          <cell r="BA217" t="str">
            <v>Precio</v>
          </cell>
          <cell r="BB217" t="str">
            <v>COP CRCDT</v>
          </cell>
          <cell r="BC217">
            <v>-2.1400000000000002E-2</v>
          </cell>
          <cell r="BD217">
            <v>100</v>
          </cell>
          <cell r="BE217">
            <v>0</v>
          </cell>
          <cell r="BF217">
            <v>0</v>
          </cell>
          <cell r="BG217">
            <v>0</v>
          </cell>
          <cell r="BH217">
            <v>191</v>
          </cell>
          <cell r="BI217">
            <v>0.51200000000000001</v>
          </cell>
          <cell r="BJ217">
            <v>0.47510000000000002</v>
          </cell>
          <cell r="BK217" t="str">
            <v xml:space="preserve">VANCAICE  </v>
          </cell>
          <cell r="BL217" t="str">
            <v>VANESSA CAICEDO QUICENO</v>
          </cell>
          <cell r="BM217">
            <v>42443</v>
          </cell>
          <cell r="BO217" t="str">
            <v xml:space="preserve">                              </v>
          </cell>
          <cell r="BP217" t="str">
            <v>26</v>
          </cell>
          <cell r="BQ217" t="str">
            <v xml:space="preserve">          </v>
          </cell>
          <cell r="BR217">
            <v>3</v>
          </cell>
          <cell r="BS217" t="str">
            <v xml:space="preserve">LIN 30/360 RD6 </v>
          </cell>
          <cell r="BT217">
            <v>1</v>
          </cell>
          <cell r="BU217" t="str">
            <v xml:space="preserve">MTM </v>
          </cell>
          <cell r="BV217" t="str">
            <v>1304110012</v>
          </cell>
          <cell r="BW217" t="str">
            <v xml:space="preserve"> </v>
          </cell>
          <cell r="BX217">
            <v>6987000</v>
          </cell>
          <cell r="BY217">
            <v>502200547.76286101</v>
          </cell>
          <cell r="BZ217">
            <v>55000</v>
          </cell>
          <cell r="CA217" t="str">
            <v xml:space="preserve">LIN 30/360 RD6 </v>
          </cell>
          <cell r="CB217" t="str">
            <v xml:space="preserve">CDT                                                         </v>
          </cell>
          <cell r="CC217" t="str">
            <v>CO</v>
          </cell>
          <cell r="CD217" t="str">
            <v>Gravados ML</v>
          </cell>
          <cell r="CE217">
            <v>500000000</v>
          </cell>
          <cell r="CF217">
            <v>503030000</v>
          </cell>
          <cell r="CG217">
            <v>503030000</v>
          </cell>
          <cell r="CH217">
            <v>503085000</v>
          </cell>
          <cell r="CI217">
            <v>503085000</v>
          </cell>
          <cell r="CJ217">
            <v>506783121.43099999</v>
          </cell>
          <cell r="CK217">
            <v>506866656.72299993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 t="str">
            <v>7130411012</v>
          </cell>
          <cell r="CV217">
            <v>10661000</v>
          </cell>
          <cell r="CW217">
            <v>55000</v>
          </cell>
          <cell r="CX217">
            <v>10661000</v>
          </cell>
          <cell r="CY217">
            <v>10606000</v>
          </cell>
          <cell r="CZ217">
            <v>55000</v>
          </cell>
          <cell r="DA217">
            <v>1</v>
          </cell>
          <cell r="DB217">
            <v>1</v>
          </cell>
          <cell r="DC217">
            <v>1</v>
          </cell>
          <cell r="DD217">
            <v>4783783</v>
          </cell>
          <cell r="DE217">
            <v>6.2006030000000001</v>
          </cell>
          <cell r="DF217">
            <v>7.7653000000000008</v>
          </cell>
          <cell r="DH217" t="str">
            <v xml:space="preserve">TV </v>
          </cell>
          <cell r="DI217">
            <v>100.617</v>
          </cell>
          <cell r="DJ217">
            <v>0</v>
          </cell>
          <cell r="DK217">
            <v>503085000</v>
          </cell>
          <cell r="DL217" t="str">
            <v>TASA FIJA</v>
          </cell>
        </row>
        <row r="218">
          <cell r="A218">
            <v>4790580</v>
          </cell>
          <cell r="B218" t="str">
            <v xml:space="preserve">NEGOCIABLES    </v>
          </cell>
          <cell r="C218" t="str">
            <v>B</v>
          </cell>
          <cell r="D218" t="str">
            <v xml:space="preserve">FI SPOT              </v>
          </cell>
          <cell r="E218" t="str">
            <v>RTFIDBEN11</v>
          </cell>
          <cell r="F218" t="str">
            <v>BDM_RF-NEG_FBRT</v>
          </cell>
          <cell r="G218">
            <v>0</v>
          </cell>
          <cell r="H218">
            <v>4790582</v>
          </cell>
          <cell r="I218">
            <v>5581202</v>
          </cell>
          <cell r="J218" t="str">
            <v xml:space="preserve">DAVIVIENDA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K218" t="str">
            <v xml:space="preserve">860034313                             </v>
          </cell>
          <cell r="L218" t="str">
            <v xml:space="preserve">CDT DAVIVIEN IPC+1.55% 23/9/16     </v>
          </cell>
          <cell r="M218" t="str">
            <v xml:space="preserve">CDTDVI95       </v>
          </cell>
          <cell r="N218" t="str">
            <v xml:space="preserve">COB51CD88396   </v>
          </cell>
          <cell r="O218" t="str">
            <v>DAVIVIENDA</v>
          </cell>
          <cell r="P218" t="str">
            <v>860034313</v>
          </cell>
          <cell r="Q218" t="str">
            <v xml:space="preserve">BRC1+   </v>
          </cell>
          <cell r="R218" t="str">
            <v xml:space="preserve">BRC                 </v>
          </cell>
          <cell r="S218">
            <v>42270</v>
          </cell>
          <cell r="T218">
            <v>42636</v>
          </cell>
          <cell r="U218">
            <v>500000000</v>
          </cell>
          <cell r="V218">
            <v>500000000</v>
          </cell>
          <cell r="W218" t="str">
            <v>IPC EA 1Y</v>
          </cell>
          <cell r="X218">
            <v>1.55</v>
          </cell>
          <cell r="Y218" t="str">
            <v xml:space="preserve">COP IPC Fin, Base 365, Cupon TV         </v>
          </cell>
          <cell r="Z218" t="str">
            <v>F</v>
          </cell>
          <cell r="AA218" t="str">
            <v>Trimestre Vencido</v>
          </cell>
          <cell r="AB218" t="str">
            <v>COP</v>
          </cell>
          <cell r="AC218" t="str">
            <v>COP</v>
          </cell>
          <cell r="AD218" t="str">
            <v>DECEVAL</v>
          </cell>
          <cell r="AE218">
            <v>42270</v>
          </cell>
          <cell r="AF218">
            <v>42270</v>
          </cell>
          <cell r="AG218">
            <v>500000000</v>
          </cell>
          <cell r="AH218">
            <v>1</v>
          </cell>
          <cell r="AI218">
            <v>500000000</v>
          </cell>
          <cell r="AJ218">
            <v>100</v>
          </cell>
          <cell r="AK218">
            <v>6.3634469999999999</v>
          </cell>
          <cell r="AL218">
            <v>0</v>
          </cell>
          <cell r="AM218">
            <v>511650000</v>
          </cell>
          <cell r="AN218">
            <v>511650000</v>
          </cell>
          <cell r="AO218">
            <v>0.83730000000000004</v>
          </cell>
          <cell r="AP218">
            <v>509797934.6645</v>
          </cell>
          <cell r="AQ218">
            <v>511765000</v>
          </cell>
          <cell r="AR218">
            <v>511765000</v>
          </cell>
          <cell r="AS218">
            <v>0.83710000000000007</v>
          </cell>
          <cell r="AT218">
            <v>509921606.80299997</v>
          </cell>
          <cell r="AU218">
            <v>9.2572269054999996</v>
          </cell>
          <cell r="AV218">
            <v>9.2572269054999996</v>
          </cell>
          <cell r="AW218">
            <v>123672.1384999752</v>
          </cell>
          <cell r="AX218">
            <v>102.35300000000001</v>
          </cell>
          <cell r="AY218">
            <v>0</v>
          </cell>
          <cell r="AZ218">
            <v>1843393.1969999999</v>
          </cell>
          <cell r="BA218" t="str">
            <v>Precio</v>
          </cell>
          <cell r="BB218" t="str">
            <v>COP IPC FLAT</v>
          </cell>
          <cell r="BC218">
            <v>0.83730000000000004</v>
          </cell>
          <cell r="BD218">
            <v>100</v>
          </cell>
          <cell r="BE218">
            <v>0</v>
          </cell>
          <cell r="BF218">
            <v>0</v>
          </cell>
          <cell r="BG218">
            <v>0</v>
          </cell>
          <cell r="BH218">
            <v>193</v>
          </cell>
          <cell r="BI218">
            <v>0.51250000000000007</v>
          </cell>
          <cell r="BJ218">
            <v>0.47240000000000004</v>
          </cell>
          <cell r="BK218" t="str">
            <v xml:space="preserve">VANCAICE  </v>
          </cell>
          <cell r="BL218" t="str">
            <v>VANESSA CAICEDO QUICENO</v>
          </cell>
          <cell r="BM218">
            <v>42443</v>
          </cell>
          <cell r="BO218" t="str">
            <v xml:space="preserve">                              </v>
          </cell>
          <cell r="BP218" t="str">
            <v>26</v>
          </cell>
          <cell r="BQ218" t="str">
            <v xml:space="preserve">          </v>
          </cell>
          <cell r="BR218">
            <v>3</v>
          </cell>
          <cell r="BS218" t="str">
            <v xml:space="preserve">YL NL/365 RD6  </v>
          </cell>
          <cell r="BT218">
            <v>1</v>
          </cell>
          <cell r="BU218" t="str">
            <v xml:space="preserve">MTM </v>
          </cell>
          <cell r="BV218" t="str">
            <v>1304110012</v>
          </cell>
          <cell r="BW218" t="str">
            <v xml:space="preserve"> </v>
          </cell>
          <cell r="BX218">
            <v>9921500</v>
          </cell>
          <cell r="BY218">
            <v>508786170.83759803</v>
          </cell>
          <cell r="BZ218">
            <v>115000</v>
          </cell>
          <cell r="CA218" t="str">
            <v xml:space="preserve">YL NL/365 RD6  </v>
          </cell>
          <cell r="CB218" t="str">
            <v xml:space="preserve">CDT                                                         </v>
          </cell>
          <cell r="CC218" t="str">
            <v>CO</v>
          </cell>
          <cell r="CD218" t="str">
            <v>Gravados ML</v>
          </cell>
          <cell r="CE218">
            <v>500000000</v>
          </cell>
          <cell r="CF218">
            <v>511650000</v>
          </cell>
          <cell r="CG218">
            <v>511650000</v>
          </cell>
          <cell r="CH218">
            <v>511765000</v>
          </cell>
          <cell r="CI218">
            <v>511765000</v>
          </cell>
          <cell r="CJ218">
            <v>509797934.6645</v>
          </cell>
          <cell r="CK218">
            <v>509921606.80299997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0</v>
          </cell>
          <cell r="CS218" t="str">
            <v>7130411012</v>
          </cell>
          <cell r="CV218">
            <v>21497500</v>
          </cell>
          <cell r="CW218">
            <v>115000</v>
          </cell>
          <cell r="CX218">
            <v>21497500</v>
          </cell>
          <cell r="CY218">
            <v>21382500</v>
          </cell>
          <cell r="CZ218">
            <v>115000</v>
          </cell>
          <cell r="DA218">
            <v>1</v>
          </cell>
          <cell r="DB218">
            <v>1</v>
          </cell>
          <cell r="DC218">
            <v>1</v>
          </cell>
          <cell r="DD218">
            <v>4790580</v>
          </cell>
          <cell r="DE218">
            <v>6.3634469999999999</v>
          </cell>
          <cell r="DF218">
            <v>8.4906000000000006</v>
          </cell>
          <cell r="DH218" t="str">
            <v xml:space="preserve">TV </v>
          </cell>
          <cell r="DI218">
            <v>102.35300000000001</v>
          </cell>
          <cell r="DJ218">
            <v>0</v>
          </cell>
          <cell r="DK218">
            <v>511765000</v>
          </cell>
          <cell r="DL218" t="str">
            <v>IPC</v>
          </cell>
        </row>
        <row r="219">
          <cell r="A219">
            <v>4808353</v>
          </cell>
          <cell r="B219" t="str">
            <v xml:space="preserve">NEGOCIABLES    </v>
          </cell>
          <cell r="C219" t="str">
            <v>B</v>
          </cell>
          <cell r="D219" t="str">
            <v xml:space="preserve">FI SPOT              </v>
          </cell>
          <cell r="E219" t="str">
            <v>RTFIDBEN11</v>
          </cell>
          <cell r="F219" t="str">
            <v>BDM_RF-NEG_FBRT</v>
          </cell>
          <cell r="G219">
            <v>0</v>
          </cell>
          <cell r="H219">
            <v>5251888</v>
          </cell>
          <cell r="I219">
            <v>5598957</v>
          </cell>
          <cell r="J219" t="str">
            <v xml:space="preserve">BANCO COLPATRIA RED MULTIBANCA COLPATRIA S A COLPATRIA RED                                                                                                                                                                                                     </v>
          </cell>
          <cell r="K219" t="str">
            <v xml:space="preserve">860034594                             </v>
          </cell>
          <cell r="L219" t="str">
            <v xml:space="preserve">CDT COLPATRIA IBR+1.25% 29/9/16    </v>
          </cell>
          <cell r="M219" t="str">
            <v xml:space="preserve">CDTCLP80       </v>
          </cell>
          <cell r="N219" t="str">
            <v xml:space="preserve">COB19CD03N05   </v>
          </cell>
          <cell r="O219" t="str">
            <v>BANCO COLPATRIA RED MULTIBANCA COLPATRIA S A COLPATRIA RED</v>
          </cell>
          <cell r="P219" t="str">
            <v>860034594</v>
          </cell>
          <cell r="Q219" t="str">
            <v xml:space="preserve">BRC1+   </v>
          </cell>
          <cell r="R219" t="str">
            <v xml:space="preserve">BRC                 </v>
          </cell>
          <cell r="S219">
            <v>42276</v>
          </cell>
          <cell r="T219">
            <v>42642</v>
          </cell>
          <cell r="U219">
            <v>500000000</v>
          </cell>
          <cell r="V219">
            <v>500000000</v>
          </cell>
          <cell r="W219" t="str">
            <v>IBR 1M</v>
          </cell>
          <cell r="X219">
            <v>1.25</v>
          </cell>
          <cell r="Y219" t="str">
            <v xml:space="preserve">COP IBR Inicio, Base 360, Cupon MV      </v>
          </cell>
          <cell r="Z219" t="str">
            <v>I</v>
          </cell>
          <cell r="AA219" t="str">
            <v>Mes Vencido</v>
          </cell>
          <cell r="AB219" t="str">
            <v>COP</v>
          </cell>
          <cell r="AC219" t="str">
            <v>COP</v>
          </cell>
          <cell r="AD219" t="str">
            <v>DECEVAL</v>
          </cell>
          <cell r="AE219">
            <v>42276</v>
          </cell>
          <cell r="AF219">
            <v>42276</v>
          </cell>
          <cell r="AG219">
            <v>500000000</v>
          </cell>
          <cell r="AH219">
            <v>1</v>
          </cell>
          <cell r="AI219">
            <v>500000000</v>
          </cell>
          <cell r="AJ219">
            <v>100</v>
          </cell>
          <cell r="AK219">
            <v>6.0098659999999997</v>
          </cell>
          <cell r="AL219">
            <v>0.1062</v>
          </cell>
          <cell r="AM219">
            <v>500470000.00014901</v>
          </cell>
          <cell r="AN219">
            <v>500470000.00014901</v>
          </cell>
          <cell r="AO219">
            <v>1.722</v>
          </cell>
          <cell r="AP219">
            <v>501494315.68414903</v>
          </cell>
          <cell r="AQ219">
            <v>500435000.01607901</v>
          </cell>
          <cell r="AR219">
            <v>500435000.01607901</v>
          </cell>
          <cell r="AS219">
            <v>1.7746000000000002</v>
          </cell>
          <cell r="AT219">
            <v>501594078.44457901</v>
          </cell>
          <cell r="AU219">
            <v>7.5368271021000002</v>
          </cell>
          <cell r="AV219">
            <v>7.5414585086999999</v>
          </cell>
          <cell r="AW219">
            <v>99762.760429978371</v>
          </cell>
          <cell r="AX219">
            <v>100.087000003216</v>
          </cell>
          <cell r="AY219">
            <v>0</v>
          </cell>
          <cell r="AZ219">
            <v>-1159078.4284999999</v>
          </cell>
          <cell r="BA219" t="str">
            <v>Precio</v>
          </cell>
          <cell r="BB219" t="str">
            <v>COP IBE FLAT</v>
          </cell>
          <cell r="BC219">
            <v>1.6077000000000001</v>
          </cell>
          <cell r="BD219">
            <v>100</v>
          </cell>
          <cell r="BE219">
            <v>0</v>
          </cell>
          <cell r="BF219">
            <v>0</v>
          </cell>
          <cell r="BG219">
            <v>0</v>
          </cell>
          <cell r="BH219">
            <v>199</v>
          </cell>
          <cell r="BI219">
            <v>0.53449999999999998</v>
          </cell>
          <cell r="BJ219">
            <v>0.49490000000000001</v>
          </cell>
          <cell r="BK219" t="str">
            <v xml:space="preserve">VANCAICE  </v>
          </cell>
          <cell r="BL219" t="str">
            <v>VANESSA CAICEDO QUICENO</v>
          </cell>
          <cell r="BM219">
            <v>42443</v>
          </cell>
          <cell r="BO219" t="str">
            <v xml:space="preserve">                              </v>
          </cell>
          <cell r="BP219" t="str">
            <v>26</v>
          </cell>
          <cell r="BQ219" t="str">
            <v xml:space="preserve">          </v>
          </cell>
          <cell r="BR219">
            <v>13</v>
          </cell>
          <cell r="BS219" t="str">
            <v xml:space="preserve">YLD 30/360 RD6 </v>
          </cell>
          <cell r="BT219">
            <v>1</v>
          </cell>
          <cell r="BU219" t="str">
            <v xml:space="preserve">MTM </v>
          </cell>
          <cell r="BV219" t="str">
            <v>1304110012</v>
          </cell>
          <cell r="BW219" t="str">
            <v xml:space="preserve"> </v>
          </cell>
          <cell r="BX219">
            <v>1518367.8</v>
          </cell>
          <cell r="BY219">
            <v>501698847.97955799</v>
          </cell>
          <cell r="BZ219">
            <v>-34999.984069999999</v>
          </cell>
          <cell r="CA219" t="str">
            <v xml:space="preserve">YLD 30/360 RD6 </v>
          </cell>
          <cell r="CB219" t="str">
            <v xml:space="preserve">CDT                                                         </v>
          </cell>
          <cell r="CC219" t="str">
            <v>CO</v>
          </cell>
          <cell r="CD219" t="str">
            <v>Gravados ML</v>
          </cell>
          <cell r="CE219">
            <v>500000000</v>
          </cell>
          <cell r="CF219">
            <v>500470000.00014901</v>
          </cell>
          <cell r="CG219">
            <v>500470000.00014901</v>
          </cell>
          <cell r="CH219">
            <v>500435000.01607901</v>
          </cell>
          <cell r="CI219">
            <v>500435000.01607901</v>
          </cell>
          <cell r="CJ219">
            <v>501494315.68414903</v>
          </cell>
          <cell r="CK219">
            <v>501594078.44457901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 t="str">
            <v>7130411012</v>
          </cell>
          <cell r="CV219">
            <v>14006000.016078999</v>
          </cell>
          <cell r="CW219">
            <v>-34999.984069999999</v>
          </cell>
          <cell r="CX219">
            <v>14006000.016078999</v>
          </cell>
          <cell r="CY219">
            <v>14041000.000149</v>
          </cell>
          <cell r="CZ219">
            <v>-34999.984069999999</v>
          </cell>
          <cell r="DA219">
            <v>1</v>
          </cell>
          <cell r="DB219">
            <v>1</v>
          </cell>
          <cell r="DC219">
            <v>1</v>
          </cell>
          <cell r="DD219">
            <v>4808353</v>
          </cell>
          <cell r="DE219">
            <v>6.0098659999999997</v>
          </cell>
          <cell r="DF219">
            <v>8.0031999999999996</v>
          </cell>
          <cell r="DH219" t="str">
            <v xml:space="preserve">MV </v>
          </cell>
          <cell r="DI219">
            <v>100.08700000321579</v>
          </cell>
          <cell r="DJ219">
            <v>0</v>
          </cell>
          <cell r="DK219">
            <v>500435000.01999998</v>
          </cell>
          <cell r="DL219" t="str">
            <v>IBR</v>
          </cell>
        </row>
        <row r="220">
          <cell r="A220">
            <v>4808751</v>
          </cell>
          <cell r="B220" t="str">
            <v xml:space="preserve">NEGOCIABLES    </v>
          </cell>
          <cell r="C220" t="str">
            <v>B</v>
          </cell>
          <cell r="D220" t="str">
            <v xml:space="preserve">FI SPOT              </v>
          </cell>
          <cell r="E220" t="str">
            <v>RTFIDBEN11</v>
          </cell>
          <cell r="F220" t="str">
            <v>BDM_RF-NEG_FBRT</v>
          </cell>
          <cell r="G220">
            <v>0</v>
          </cell>
          <cell r="H220">
            <v>4808752</v>
          </cell>
          <cell r="I220">
            <v>5599355</v>
          </cell>
          <cell r="J220" t="str">
            <v xml:space="preserve">BANCO G N B SUDAMERIS S A                                                                                                                                                                                                                                      </v>
          </cell>
          <cell r="K220" t="str">
            <v xml:space="preserve">860050750                             </v>
          </cell>
          <cell r="L220" t="str">
            <v xml:space="preserve">CDT SUDAMERIS 5.7176% 29/3/16      </v>
          </cell>
          <cell r="M220" t="str">
            <v xml:space="preserve">CDTBSCS5V      </v>
          </cell>
          <cell r="N220" t="str">
            <v xml:space="preserve">COB12CD85337   </v>
          </cell>
          <cell r="O220" t="str">
            <v>BANCO G N B SUDAMERIS S A</v>
          </cell>
          <cell r="P220" t="str">
            <v>860050750</v>
          </cell>
          <cell r="Q220" t="str">
            <v xml:space="preserve">BRC1+   </v>
          </cell>
          <cell r="R220" t="str">
            <v xml:space="preserve">BRC                 </v>
          </cell>
          <cell r="S220">
            <v>42276</v>
          </cell>
          <cell r="T220">
            <v>42458</v>
          </cell>
          <cell r="U220">
            <v>1000000000</v>
          </cell>
          <cell r="V220">
            <v>1000000000</v>
          </cell>
          <cell r="W220" t="str">
            <v>5.7176</v>
          </cell>
          <cell r="Y220" t="str">
            <v xml:space="preserve">CDT TF nominal, Base 365, Cupon PV      </v>
          </cell>
          <cell r="Z220" t="str">
            <v>I</v>
          </cell>
          <cell r="AA220" t="str">
            <v>Periodo Vencido</v>
          </cell>
          <cell r="AB220" t="str">
            <v>COP</v>
          </cell>
          <cell r="AC220" t="str">
            <v>COP</v>
          </cell>
          <cell r="AD220" t="str">
            <v>DECEVAL</v>
          </cell>
          <cell r="AE220">
            <v>42276</v>
          </cell>
          <cell r="AF220">
            <v>42276</v>
          </cell>
          <cell r="AG220">
            <v>1000000000</v>
          </cell>
          <cell r="AH220">
            <v>1</v>
          </cell>
          <cell r="AI220">
            <v>1000000000</v>
          </cell>
          <cell r="AJ220">
            <v>100</v>
          </cell>
          <cell r="AK220">
            <v>5.8000059999999998</v>
          </cell>
          <cell r="AL220">
            <v>5.548</v>
          </cell>
          <cell r="AM220">
            <v>1025440000</v>
          </cell>
          <cell r="AN220">
            <v>1025440000</v>
          </cell>
          <cell r="AO220">
            <v>6.6852</v>
          </cell>
          <cell r="AP220">
            <v>1025814595.507</v>
          </cell>
          <cell r="AQ220">
            <v>1025620000</v>
          </cell>
          <cell r="AR220">
            <v>1025620000</v>
          </cell>
          <cell r="AS220">
            <v>6.6898</v>
          </cell>
          <cell r="AT220">
            <v>1025973062.058</v>
          </cell>
          <cell r="AU220">
            <v>5.8000056631999994</v>
          </cell>
          <cell r="AV220">
            <v>5.8000056642999995</v>
          </cell>
          <cell r="AW220">
            <v>158466.55099999905</v>
          </cell>
          <cell r="AX220">
            <v>102.56200000000001</v>
          </cell>
          <cell r="AY220">
            <v>0</v>
          </cell>
          <cell r="AZ220">
            <v>-353062.05800000002</v>
          </cell>
          <cell r="BA220" t="str">
            <v>Precio</v>
          </cell>
          <cell r="BB220" t="str">
            <v>COP CRCDT</v>
          </cell>
          <cell r="BC220">
            <v>-7.7100000000000002E-2</v>
          </cell>
          <cell r="BD220">
            <v>100</v>
          </cell>
          <cell r="BE220">
            <v>0</v>
          </cell>
          <cell r="BF220">
            <v>0</v>
          </cell>
          <cell r="BG220">
            <v>0</v>
          </cell>
          <cell r="BH220">
            <v>15</v>
          </cell>
          <cell r="BI220">
            <v>4.1100000000000005E-2</v>
          </cell>
          <cell r="BJ220">
            <v>3.85E-2</v>
          </cell>
          <cell r="BK220" t="str">
            <v xml:space="preserve">CASALINA  </v>
          </cell>
          <cell r="BL220" t="str">
            <v>CARLOS SALINA</v>
          </cell>
          <cell r="BM220">
            <v>42443</v>
          </cell>
          <cell r="BO220" t="str">
            <v xml:space="preserve">                              </v>
          </cell>
          <cell r="BP220" t="str">
            <v>26</v>
          </cell>
          <cell r="BQ220" t="str">
            <v xml:space="preserve">          </v>
          </cell>
          <cell r="BR220">
            <v>2</v>
          </cell>
          <cell r="BS220" t="str">
            <v xml:space="preserve">LIN NL/365 RD6 </v>
          </cell>
          <cell r="BT220">
            <v>1</v>
          </cell>
          <cell r="BU220" t="str">
            <v xml:space="preserve">MTM </v>
          </cell>
          <cell r="BV220" t="str">
            <v>1304110012</v>
          </cell>
          <cell r="BW220" t="str">
            <v xml:space="preserve"> </v>
          </cell>
          <cell r="BX220">
            <v>26003000</v>
          </cell>
          <cell r="BY220">
            <v>1000695179.0051299</v>
          </cell>
          <cell r="BZ220">
            <v>180000</v>
          </cell>
          <cell r="CA220" t="str">
            <v xml:space="preserve">LIN NL/365 RD6 </v>
          </cell>
          <cell r="CB220" t="str">
            <v xml:space="preserve">CDT                                                         </v>
          </cell>
          <cell r="CC220" t="str">
            <v>CO</v>
          </cell>
          <cell r="CD220" t="str">
            <v>Gravados ML</v>
          </cell>
          <cell r="CE220">
            <v>1000000000</v>
          </cell>
          <cell r="CF220">
            <v>1025440000</v>
          </cell>
          <cell r="CG220">
            <v>1025440000</v>
          </cell>
          <cell r="CH220">
            <v>1025620000</v>
          </cell>
          <cell r="CI220">
            <v>1025620000</v>
          </cell>
          <cell r="CJ220">
            <v>1025814595.507</v>
          </cell>
          <cell r="CK220">
            <v>1025973062.0580001</v>
          </cell>
          <cell r="CL220">
            <v>0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CR220">
            <v>0</v>
          </cell>
          <cell r="CS220" t="str">
            <v>7130411012</v>
          </cell>
          <cell r="CV220">
            <v>25620000</v>
          </cell>
          <cell r="CW220">
            <v>180000</v>
          </cell>
          <cell r="CX220">
            <v>25620000</v>
          </cell>
          <cell r="CY220">
            <v>25440000</v>
          </cell>
          <cell r="CZ220">
            <v>180000</v>
          </cell>
          <cell r="DA220">
            <v>1</v>
          </cell>
          <cell r="DB220">
            <v>1</v>
          </cell>
          <cell r="DC220">
            <v>1</v>
          </cell>
          <cell r="DD220">
            <v>4808751</v>
          </cell>
          <cell r="DE220">
            <v>5.8000059999999998</v>
          </cell>
          <cell r="DF220">
            <v>6.6898</v>
          </cell>
          <cell r="DH220" t="str">
            <v xml:space="preserve">PV </v>
          </cell>
          <cell r="DI220">
            <v>102.562</v>
          </cell>
          <cell r="DJ220">
            <v>0</v>
          </cell>
          <cell r="DK220">
            <v>1025620000</v>
          </cell>
          <cell r="DL220" t="str">
            <v>TASA FIJA</v>
          </cell>
        </row>
        <row r="221">
          <cell r="A221">
            <v>4817825</v>
          </cell>
          <cell r="B221" t="str">
            <v xml:space="preserve">NEGOCIABLES    </v>
          </cell>
          <cell r="C221" t="str">
            <v>B</v>
          </cell>
          <cell r="D221" t="str">
            <v xml:space="preserve">FI SPOT              </v>
          </cell>
          <cell r="E221" t="str">
            <v>RTFIDBEN11</v>
          </cell>
          <cell r="F221" t="str">
            <v>BDM_RF-NEG_FBRT</v>
          </cell>
          <cell r="G221">
            <v>0</v>
          </cell>
          <cell r="H221">
            <v>5079568</v>
          </cell>
          <cell r="I221">
            <v>5608385</v>
          </cell>
          <cell r="J221" t="str">
            <v xml:space="preserve">BANCO POPULAR S.A.                                                                                                                                                                                                                                             </v>
          </cell>
          <cell r="K221" t="str">
            <v xml:space="preserve">860007738                             </v>
          </cell>
          <cell r="L221" t="str">
            <v xml:space="preserve">CDT POPULAR IPC+1.7% 1/10/16       </v>
          </cell>
          <cell r="M221" t="str">
            <v xml:space="preserve">CDTBPO90       </v>
          </cell>
          <cell r="N221" t="str">
            <v xml:space="preserve">COB02CD12217   </v>
          </cell>
          <cell r="O221" t="str">
            <v>BANCO POPULAR S.A.</v>
          </cell>
          <cell r="P221" t="str">
            <v>860007738</v>
          </cell>
          <cell r="Q221" t="str">
            <v xml:space="preserve">BRC1+   </v>
          </cell>
          <cell r="R221" t="str">
            <v xml:space="preserve">BRC                 </v>
          </cell>
          <cell r="S221">
            <v>42278</v>
          </cell>
          <cell r="T221">
            <v>42646</v>
          </cell>
          <cell r="U221">
            <v>500000000</v>
          </cell>
          <cell r="V221">
            <v>500000000</v>
          </cell>
          <cell r="W221" t="str">
            <v>IPC EA 1Y</v>
          </cell>
          <cell r="X221">
            <v>1.7</v>
          </cell>
          <cell r="Y221" t="str">
            <v xml:space="preserve">COP IPC Inicio, Base 360, Cupon TV      </v>
          </cell>
          <cell r="Z221" t="str">
            <v>I</v>
          </cell>
          <cell r="AA221" t="str">
            <v>Trimestre Vencido</v>
          </cell>
          <cell r="AB221" t="str">
            <v>COP</v>
          </cell>
          <cell r="AC221" t="str">
            <v>COP</v>
          </cell>
          <cell r="AD221" t="str">
            <v>DECEVAL</v>
          </cell>
          <cell r="AE221">
            <v>42278</v>
          </cell>
          <cell r="AF221">
            <v>42278</v>
          </cell>
          <cell r="AG221">
            <v>500000000</v>
          </cell>
          <cell r="AH221">
            <v>1</v>
          </cell>
          <cell r="AI221">
            <v>500000000</v>
          </cell>
          <cell r="AJ221">
            <v>100</v>
          </cell>
          <cell r="AK221">
            <v>6.521109</v>
          </cell>
          <cell r="AL221">
            <v>0</v>
          </cell>
          <cell r="AM221">
            <v>509785000</v>
          </cell>
          <cell r="AN221">
            <v>509785000</v>
          </cell>
          <cell r="AO221">
            <v>0.86550000000000005</v>
          </cell>
          <cell r="AP221">
            <v>509048941.02399999</v>
          </cell>
          <cell r="AQ221">
            <v>509900000</v>
          </cell>
          <cell r="AR221">
            <v>509900000</v>
          </cell>
          <cell r="AS221">
            <v>0.86520000000000008</v>
          </cell>
          <cell r="AT221">
            <v>509166711.13550001</v>
          </cell>
          <cell r="AU221">
            <v>8.8101199685000005</v>
          </cell>
          <cell r="AV221">
            <v>8.8101199685000005</v>
          </cell>
          <cell r="AW221">
            <v>117770.1115000248</v>
          </cell>
          <cell r="AX221">
            <v>101.98</v>
          </cell>
          <cell r="AY221">
            <v>0</v>
          </cell>
          <cell r="AZ221">
            <v>733288.86450000003</v>
          </cell>
          <cell r="BA221" t="str">
            <v>Precio</v>
          </cell>
          <cell r="BB221" t="str">
            <v>COP IPC FLAT</v>
          </cell>
          <cell r="BC221">
            <v>0.86550000000000005</v>
          </cell>
          <cell r="BD221">
            <v>100</v>
          </cell>
          <cell r="BE221">
            <v>0</v>
          </cell>
          <cell r="BF221">
            <v>0</v>
          </cell>
          <cell r="BG221">
            <v>0</v>
          </cell>
          <cell r="BH221">
            <v>203</v>
          </cell>
          <cell r="BI221">
            <v>0.54070000000000007</v>
          </cell>
          <cell r="BJ221">
            <v>0.49830000000000002</v>
          </cell>
          <cell r="BK221" t="str">
            <v xml:space="preserve">VANCAICE  </v>
          </cell>
          <cell r="BL221" t="str">
            <v>VANESSA CAICEDO QUICENO</v>
          </cell>
          <cell r="BM221">
            <v>42443</v>
          </cell>
          <cell r="BO221" t="str">
            <v xml:space="preserve">                              </v>
          </cell>
          <cell r="BP221" t="str">
            <v>26</v>
          </cell>
          <cell r="BQ221" t="str">
            <v xml:space="preserve">          </v>
          </cell>
          <cell r="BR221">
            <v>5</v>
          </cell>
          <cell r="BS221" t="str">
            <v xml:space="preserve">YLD 30/360 RD6 </v>
          </cell>
          <cell r="BT221">
            <v>1</v>
          </cell>
          <cell r="BU221" t="str">
            <v xml:space="preserve">MTM </v>
          </cell>
          <cell r="BV221" t="str">
            <v>1304110012</v>
          </cell>
          <cell r="BW221" t="str">
            <v xml:space="preserve"> </v>
          </cell>
          <cell r="BX221">
            <v>8053500</v>
          </cell>
          <cell r="BY221">
            <v>505620121.54809898</v>
          </cell>
          <cell r="BZ221">
            <v>115000</v>
          </cell>
          <cell r="CA221" t="str">
            <v xml:space="preserve">YLD 30/360 RD6 </v>
          </cell>
          <cell r="CB221" t="str">
            <v xml:space="preserve">CDT                                                         </v>
          </cell>
          <cell r="CC221" t="str">
            <v>CO</v>
          </cell>
          <cell r="CD221" t="str">
            <v>Gravados ML</v>
          </cell>
          <cell r="CE221">
            <v>500000000</v>
          </cell>
          <cell r="CF221">
            <v>509785000</v>
          </cell>
          <cell r="CG221">
            <v>509785000</v>
          </cell>
          <cell r="CH221">
            <v>509900000</v>
          </cell>
          <cell r="CI221">
            <v>509900000</v>
          </cell>
          <cell r="CJ221">
            <v>509048941.02399999</v>
          </cell>
          <cell r="CK221">
            <v>509166711.13550001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 t="str">
            <v>7130411012</v>
          </cell>
          <cell r="CV221">
            <v>17858500</v>
          </cell>
          <cell r="CW221">
            <v>115000</v>
          </cell>
          <cell r="CX221">
            <v>17858500</v>
          </cell>
          <cell r="CY221">
            <v>17743500</v>
          </cell>
          <cell r="CZ221">
            <v>115000</v>
          </cell>
          <cell r="DA221">
            <v>1</v>
          </cell>
          <cell r="DB221">
            <v>1</v>
          </cell>
          <cell r="DC221">
            <v>1</v>
          </cell>
          <cell r="DD221">
            <v>4817825</v>
          </cell>
          <cell r="DE221">
            <v>6.521109</v>
          </cell>
          <cell r="DF221">
            <v>8.520900000000001</v>
          </cell>
          <cell r="DH221" t="str">
            <v xml:space="preserve">TV </v>
          </cell>
          <cell r="DI221">
            <v>101.98</v>
          </cell>
          <cell r="DJ221">
            <v>0</v>
          </cell>
          <cell r="DK221">
            <v>509900000</v>
          </cell>
          <cell r="DL221" t="str">
            <v>IPC</v>
          </cell>
        </row>
        <row r="222">
          <cell r="A222">
            <v>4832318</v>
          </cell>
          <cell r="B222" t="str">
            <v xml:space="preserve">NEGOCIABLES    </v>
          </cell>
          <cell r="C222" t="str">
            <v>B</v>
          </cell>
          <cell r="D222" t="str">
            <v xml:space="preserve">FI SPOT              </v>
          </cell>
          <cell r="E222" t="str">
            <v>RTFIDBEN11</v>
          </cell>
          <cell r="F222" t="str">
            <v>BDM_RF-NEG_FBRT</v>
          </cell>
          <cell r="G222">
            <v>0</v>
          </cell>
          <cell r="H222">
            <v>5280713</v>
          </cell>
          <cell r="I222">
            <v>5622947</v>
          </cell>
          <cell r="J222" t="str">
            <v xml:space="preserve">BANCO DE BOGOTA SA                                                                                                                                                                                                                                             </v>
          </cell>
          <cell r="K222" t="str">
            <v xml:space="preserve">860002964                             </v>
          </cell>
          <cell r="L222" t="str">
            <v xml:space="preserve">CDT BCO BOGOTA IBR+1.45% 6/10/16   </v>
          </cell>
          <cell r="M222" t="str">
            <v xml:space="preserve">CDTBBO80       </v>
          </cell>
          <cell r="N222" t="str">
            <v xml:space="preserve">COB01CD02GK8   </v>
          </cell>
          <cell r="O222" t="str">
            <v>BANCO DE BOGOTA SA</v>
          </cell>
          <cell r="P222" t="str">
            <v>860002964</v>
          </cell>
          <cell r="Q222" t="str">
            <v xml:space="preserve">BRC1+   </v>
          </cell>
          <cell r="R222" t="str">
            <v xml:space="preserve">BRC                 </v>
          </cell>
          <cell r="S222">
            <v>42283</v>
          </cell>
          <cell r="T222">
            <v>42649</v>
          </cell>
          <cell r="U222">
            <v>1000000000</v>
          </cell>
          <cell r="V222">
            <v>1000000000</v>
          </cell>
          <cell r="W222" t="str">
            <v>IBR 1M</v>
          </cell>
          <cell r="X222">
            <v>1.45</v>
          </cell>
          <cell r="Y222" t="str">
            <v xml:space="preserve">COP IBR Inicio, Base 360, Cupon MV      </v>
          </cell>
          <cell r="Z222" t="str">
            <v>I</v>
          </cell>
          <cell r="AA222" t="str">
            <v>Mes Vencido</v>
          </cell>
          <cell r="AB222" t="str">
            <v>COP</v>
          </cell>
          <cell r="AC222" t="str">
            <v>COP</v>
          </cell>
          <cell r="AD222" t="str">
            <v>DECEVAL</v>
          </cell>
          <cell r="AE222">
            <v>42283</v>
          </cell>
          <cell r="AF222">
            <v>42283</v>
          </cell>
          <cell r="AG222">
            <v>1000000000</v>
          </cell>
          <cell r="AH222">
            <v>1</v>
          </cell>
          <cell r="AI222">
            <v>1000000000</v>
          </cell>
          <cell r="AJ222">
            <v>100</v>
          </cell>
          <cell r="AK222">
            <v>6.2570000000000006</v>
          </cell>
          <cell r="AL222">
            <v>9.5600000000000004E-2</v>
          </cell>
          <cell r="AM222">
            <v>1000580000</v>
          </cell>
          <cell r="AN222">
            <v>1000580000</v>
          </cell>
          <cell r="AO222">
            <v>1.7317</v>
          </cell>
          <cell r="AP222">
            <v>1001654628.255</v>
          </cell>
          <cell r="AQ222">
            <v>1000500000</v>
          </cell>
          <cell r="AR222">
            <v>1000500000</v>
          </cell>
          <cell r="AS222">
            <v>1.7841</v>
          </cell>
          <cell r="AT222">
            <v>1001859298.268</v>
          </cell>
          <cell r="AU222">
            <v>7.7486135769000004</v>
          </cell>
          <cell r="AV222">
            <v>7.7536255119000002</v>
          </cell>
          <cell r="AW222">
            <v>204670.01300001144</v>
          </cell>
          <cell r="AX222">
            <v>100.05</v>
          </cell>
          <cell r="AY222">
            <v>0</v>
          </cell>
          <cell r="AZ222">
            <v>-1359298.2679999999</v>
          </cell>
          <cell r="BA222" t="str">
            <v>Precio</v>
          </cell>
          <cell r="BB222" t="str">
            <v>COP IBE FLAT</v>
          </cell>
          <cell r="BC222">
            <v>1.6162000000000001</v>
          </cell>
          <cell r="BD222">
            <v>100</v>
          </cell>
          <cell r="BE222">
            <v>0</v>
          </cell>
          <cell r="BF222">
            <v>0</v>
          </cell>
          <cell r="BG222">
            <v>0</v>
          </cell>
          <cell r="BH222">
            <v>206</v>
          </cell>
          <cell r="BI222">
            <v>0.55349999999999999</v>
          </cell>
          <cell r="BJ222">
            <v>0.51240000000000008</v>
          </cell>
          <cell r="BK222" t="str">
            <v xml:space="preserve">VANCAICE  </v>
          </cell>
          <cell r="BL222" t="str">
            <v>VANESSA CAICEDO QUICENO</v>
          </cell>
          <cell r="BM222">
            <v>42443</v>
          </cell>
          <cell r="BO222" t="str">
            <v xml:space="preserve">                              </v>
          </cell>
          <cell r="BP222" t="str">
            <v>26</v>
          </cell>
          <cell r="BQ222" t="str">
            <v xml:space="preserve">          </v>
          </cell>
          <cell r="BR222">
            <v>13</v>
          </cell>
          <cell r="BS222" t="str">
            <v xml:space="preserve">YLD 30/360 RD6 </v>
          </cell>
          <cell r="BT222">
            <v>1</v>
          </cell>
          <cell r="BU222" t="str">
            <v xml:space="preserve">MTM </v>
          </cell>
          <cell r="BV222" t="str">
            <v>1304110012</v>
          </cell>
          <cell r="BW222" t="str">
            <v xml:space="preserve"> </v>
          </cell>
          <cell r="BX222">
            <v>1669000</v>
          </cell>
          <cell r="BY222">
            <v>1005009780.01327</v>
          </cell>
          <cell r="BZ222">
            <v>-80000</v>
          </cell>
          <cell r="CA222" t="str">
            <v xml:space="preserve">YLD 30/360 RD6 </v>
          </cell>
          <cell r="CB222" t="str">
            <v xml:space="preserve">CDT                                                         </v>
          </cell>
          <cell r="CC222" t="str">
            <v>CO</v>
          </cell>
          <cell r="CD222" t="str">
            <v>Gravados ML</v>
          </cell>
          <cell r="CE222">
            <v>1000000000</v>
          </cell>
          <cell r="CF222">
            <v>1000580000</v>
          </cell>
          <cell r="CG222">
            <v>1000580000</v>
          </cell>
          <cell r="CH222">
            <v>1000500000</v>
          </cell>
          <cell r="CI222">
            <v>1000500000</v>
          </cell>
          <cell r="CJ222">
            <v>1001654628.255</v>
          </cell>
          <cell r="CK222">
            <v>1001859298.268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 t="str">
            <v>7130411012</v>
          </cell>
          <cell r="CV222">
            <v>28723000</v>
          </cell>
          <cell r="CW222">
            <v>-80000</v>
          </cell>
          <cell r="CX222">
            <v>28723000</v>
          </cell>
          <cell r="CY222">
            <v>28803000</v>
          </cell>
          <cell r="CZ222">
            <v>-80000</v>
          </cell>
          <cell r="DA222">
            <v>1</v>
          </cell>
          <cell r="DB222">
            <v>1</v>
          </cell>
          <cell r="DC222">
            <v>1</v>
          </cell>
          <cell r="DD222">
            <v>4832318</v>
          </cell>
          <cell r="DE222">
            <v>6.2570000000000006</v>
          </cell>
          <cell r="DF222">
            <v>8.0132000000000012</v>
          </cell>
          <cell r="DH222" t="str">
            <v xml:space="preserve">MV </v>
          </cell>
          <cell r="DI222">
            <v>100.05</v>
          </cell>
          <cell r="DJ222">
            <v>0</v>
          </cell>
          <cell r="DK222">
            <v>1000500000</v>
          </cell>
          <cell r="DL222" t="str">
            <v>IBR</v>
          </cell>
        </row>
        <row r="223">
          <cell r="A223">
            <v>4837625</v>
          </cell>
          <cell r="B223" t="str">
            <v xml:space="preserve">NEGOCIABLES    </v>
          </cell>
          <cell r="C223" t="str">
            <v>B</v>
          </cell>
          <cell r="D223" t="str">
            <v xml:space="preserve">FI SPOT              </v>
          </cell>
          <cell r="E223" t="str">
            <v>RTFIDBEN11</v>
          </cell>
          <cell r="F223" t="str">
            <v>BDM_RF-NEG_FBRT</v>
          </cell>
          <cell r="G223">
            <v>0</v>
          </cell>
          <cell r="H223">
            <v>5280756</v>
          </cell>
          <cell r="I223">
            <v>5628275</v>
          </cell>
          <cell r="J223" t="str">
            <v xml:space="preserve">CORPORACION FINANCIERA COLOMBIANA S A CORFICOLOMBIANA S A                                                                                                                                                                                                      </v>
          </cell>
          <cell r="K223" t="str">
            <v xml:space="preserve">890300653                             </v>
          </cell>
          <cell r="L223" t="str">
            <v xml:space="preserve">CDT CORFICOL IBR+1.35% 7/4/16      </v>
          </cell>
          <cell r="M223" t="str">
            <v xml:space="preserve">CDTCFC80       </v>
          </cell>
          <cell r="N223" t="str">
            <v xml:space="preserve">COJ12CD0P6W9   </v>
          </cell>
          <cell r="O223" t="str">
            <v>CORPORACION FINANCIERA COLOMBIANA S A CORFICOLOMBIANA S A</v>
          </cell>
          <cell r="P223" t="str">
            <v>890300653</v>
          </cell>
          <cell r="Q223" t="str">
            <v xml:space="preserve">BRC1+   </v>
          </cell>
          <cell r="R223" t="str">
            <v xml:space="preserve">BRC                 </v>
          </cell>
          <cell r="S223">
            <v>42284</v>
          </cell>
          <cell r="T223">
            <v>42467</v>
          </cell>
          <cell r="U223">
            <v>1000000000</v>
          </cell>
          <cell r="V223">
            <v>1000000000</v>
          </cell>
          <cell r="W223" t="str">
            <v>IBR 1M</v>
          </cell>
          <cell r="X223">
            <v>1.35</v>
          </cell>
          <cell r="Y223" t="str">
            <v xml:space="preserve">COP IBR Inicio, Base 360, Cupon MV      </v>
          </cell>
          <cell r="Z223" t="str">
            <v>I</v>
          </cell>
          <cell r="AA223" t="str">
            <v>Mes Vencido</v>
          </cell>
          <cell r="AB223" t="str">
            <v>COP</v>
          </cell>
          <cell r="AC223" t="str">
            <v>COP</v>
          </cell>
          <cell r="AD223" t="str">
            <v>DECEVAL</v>
          </cell>
          <cell r="AE223">
            <v>42284</v>
          </cell>
          <cell r="AF223">
            <v>42284</v>
          </cell>
          <cell r="AG223">
            <v>1000000000</v>
          </cell>
          <cell r="AH223">
            <v>1</v>
          </cell>
          <cell r="AI223">
            <v>1000000000</v>
          </cell>
          <cell r="AJ223">
            <v>100</v>
          </cell>
          <cell r="AK223">
            <v>6.1847139999999996</v>
          </cell>
          <cell r="AL223">
            <v>9.5600000000000004E-2</v>
          </cell>
          <cell r="AM223">
            <v>1001620000</v>
          </cell>
          <cell r="AN223">
            <v>1001620000</v>
          </cell>
          <cell r="AO223">
            <v>0.69490000000000007</v>
          </cell>
          <cell r="AP223">
            <v>1001244822.863</v>
          </cell>
          <cell r="AQ223">
            <v>1001790000</v>
          </cell>
          <cell r="AR223">
            <v>1001790000</v>
          </cell>
          <cell r="AS223">
            <v>0.7026</v>
          </cell>
          <cell r="AT223">
            <v>1001441605.147</v>
          </cell>
          <cell r="AU223">
            <v>7.4323857312000001</v>
          </cell>
          <cell r="AV223">
            <v>7.4475723907000004</v>
          </cell>
          <cell r="AW223">
            <v>196782.28399991989</v>
          </cell>
          <cell r="AX223">
            <v>100.179</v>
          </cell>
          <cell r="AY223">
            <v>0</v>
          </cell>
          <cell r="AZ223">
            <v>348394.853</v>
          </cell>
          <cell r="BA223" t="str">
            <v>Precio</v>
          </cell>
          <cell r="BB223" t="str">
            <v>COP IBE FLAT</v>
          </cell>
          <cell r="BC223">
            <v>0.53870000000000007</v>
          </cell>
          <cell r="BD223">
            <v>100</v>
          </cell>
          <cell r="BE223">
            <v>0</v>
          </cell>
          <cell r="BF223">
            <v>0</v>
          </cell>
          <cell r="BG223">
            <v>0</v>
          </cell>
          <cell r="BH223">
            <v>24</v>
          </cell>
          <cell r="BI223">
            <v>6.5799999999999997E-2</v>
          </cell>
          <cell r="BJ223">
            <v>6.1500000000000006E-2</v>
          </cell>
          <cell r="BK223" t="str">
            <v xml:space="preserve">VANCAICE  </v>
          </cell>
          <cell r="BL223" t="str">
            <v>VANESSA CAICEDO QUICENO</v>
          </cell>
          <cell r="BM223">
            <v>42443</v>
          </cell>
          <cell r="BO223" t="str">
            <v xml:space="preserve">                              </v>
          </cell>
          <cell r="BP223" t="str">
            <v>26</v>
          </cell>
          <cell r="BQ223" t="str">
            <v xml:space="preserve">          </v>
          </cell>
          <cell r="BR223">
            <v>14</v>
          </cell>
          <cell r="BS223" t="str">
            <v xml:space="preserve">YLD 30/360 RD6 </v>
          </cell>
          <cell r="BT223">
            <v>1</v>
          </cell>
          <cell r="BU223" t="str">
            <v xml:space="preserve">MTM </v>
          </cell>
          <cell r="BV223" t="str">
            <v>1304110012</v>
          </cell>
          <cell r="BW223" t="str">
            <v xml:space="preserve"> </v>
          </cell>
          <cell r="BX223">
            <v>1438000</v>
          </cell>
          <cell r="BY223">
            <v>1006026176.8205299</v>
          </cell>
          <cell r="BZ223">
            <v>170000</v>
          </cell>
          <cell r="CA223" t="str">
            <v xml:space="preserve">YLD 30/360 RD6 </v>
          </cell>
          <cell r="CB223" t="str">
            <v xml:space="preserve">CDT                                                         </v>
          </cell>
          <cell r="CC223" t="str">
            <v>CO</v>
          </cell>
          <cell r="CD223" t="str">
            <v>Gravados ML</v>
          </cell>
          <cell r="CE223">
            <v>1000000000</v>
          </cell>
          <cell r="CF223">
            <v>1001620000</v>
          </cell>
          <cell r="CG223">
            <v>1001620000</v>
          </cell>
          <cell r="CH223">
            <v>1001790000</v>
          </cell>
          <cell r="CI223">
            <v>1001790000</v>
          </cell>
          <cell r="CJ223">
            <v>1001244822.863</v>
          </cell>
          <cell r="CK223">
            <v>1001441605.147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 t="str">
            <v>7130411012</v>
          </cell>
          <cell r="CV223">
            <v>29616000</v>
          </cell>
          <cell r="CW223">
            <v>170000</v>
          </cell>
          <cell r="CX223">
            <v>29616000</v>
          </cell>
          <cell r="CY223">
            <v>29446000</v>
          </cell>
          <cell r="CZ223">
            <v>170000</v>
          </cell>
          <cell r="DA223">
            <v>1</v>
          </cell>
          <cell r="DB223">
            <v>1</v>
          </cell>
          <cell r="DC223">
            <v>1</v>
          </cell>
          <cell r="DD223">
            <v>4837625</v>
          </cell>
          <cell r="DE223">
            <v>6.1847139999999996</v>
          </cell>
          <cell r="DF223">
            <v>6.8656000000000006</v>
          </cell>
          <cell r="DH223" t="str">
            <v xml:space="preserve">MV </v>
          </cell>
          <cell r="DI223">
            <v>100.179</v>
          </cell>
          <cell r="DJ223">
            <v>0</v>
          </cell>
          <cell r="DK223">
            <v>1001790000</v>
          </cell>
          <cell r="DL223" t="str">
            <v>IBR</v>
          </cell>
        </row>
        <row r="224">
          <cell r="A224">
            <v>4841231</v>
          </cell>
          <cell r="B224" t="str">
            <v xml:space="preserve">NEGOCIABLES    </v>
          </cell>
          <cell r="C224" t="str">
            <v>B</v>
          </cell>
          <cell r="D224" t="str">
            <v xml:space="preserve">FI SPOT              </v>
          </cell>
          <cell r="E224" t="str">
            <v>RTFIDBEN11</v>
          </cell>
          <cell r="F224" t="str">
            <v>BDM_RF-NEG_FBRT</v>
          </cell>
          <cell r="G224">
            <v>0</v>
          </cell>
          <cell r="H224">
            <v>5286015</v>
          </cell>
          <cell r="I224">
            <v>5631898</v>
          </cell>
          <cell r="J224" t="str">
            <v xml:space="preserve">CORPORACION FINANCIERA COLOMBIANA S A CORFICOLOMBIANA S A                                                                                                                                                                                                      </v>
          </cell>
          <cell r="K224" t="str">
            <v xml:space="preserve">890300653                             </v>
          </cell>
          <cell r="L224" t="str">
            <v xml:space="preserve">CDT CORFICOL IBR+1.35% 8/4/16      </v>
          </cell>
          <cell r="M224" t="str">
            <v xml:space="preserve">CDTCFC80       </v>
          </cell>
          <cell r="N224" t="str">
            <v xml:space="preserve">COJ12CD0P6X7   </v>
          </cell>
          <cell r="O224" t="str">
            <v>CORPORACION FINANCIERA COLOMBIANA S A CORFICOLOMBIANA S A</v>
          </cell>
          <cell r="P224" t="str">
            <v>890300653</v>
          </cell>
          <cell r="Q224" t="str">
            <v xml:space="preserve">BRC1+   </v>
          </cell>
          <cell r="R224" t="str">
            <v xml:space="preserve">BRC                 </v>
          </cell>
          <cell r="S224">
            <v>42285</v>
          </cell>
          <cell r="T224">
            <v>42468</v>
          </cell>
          <cell r="U224">
            <v>1000000000</v>
          </cell>
          <cell r="V224">
            <v>1000000000</v>
          </cell>
          <cell r="W224" t="str">
            <v>IBR 1M</v>
          </cell>
          <cell r="X224">
            <v>1.35</v>
          </cell>
          <cell r="Y224" t="str">
            <v xml:space="preserve">COP IBR Inicio, Base 360, Cupon MV      </v>
          </cell>
          <cell r="Z224" t="str">
            <v>I</v>
          </cell>
          <cell r="AA224" t="str">
            <v>Mes Vencido</v>
          </cell>
          <cell r="AB224" t="str">
            <v>COP</v>
          </cell>
          <cell r="AC224" t="str">
            <v>COP</v>
          </cell>
          <cell r="AD224" t="str">
            <v>DECEVAL</v>
          </cell>
          <cell r="AE224">
            <v>42285</v>
          </cell>
          <cell r="AF224">
            <v>42285</v>
          </cell>
          <cell r="AG224">
            <v>1000000000</v>
          </cell>
          <cell r="AH224">
            <v>1</v>
          </cell>
          <cell r="AI224">
            <v>1000000000</v>
          </cell>
          <cell r="AJ224">
            <v>100</v>
          </cell>
          <cell r="AK224">
            <v>6.2037829999999996</v>
          </cell>
          <cell r="AL224">
            <v>9.6500000000000002E-2</v>
          </cell>
          <cell r="AM224">
            <v>1001440000</v>
          </cell>
          <cell r="AN224">
            <v>1001440000</v>
          </cell>
          <cell r="AO224">
            <v>0.6966</v>
          </cell>
          <cell r="AP224">
            <v>1001045544.7029999</v>
          </cell>
          <cell r="AQ224">
            <v>1001610000</v>
          </cell>
          <cell r="AR224">
            <v>1001610000</v>
          </cell>
          <cell r="AS224">
            <v>0.70350000000000001</v>
          </cell>
          <cell r="AT224">
            <v>1001242500.141</v>
          </cell>
          <cell r="AU224">
            <v>7.4407013956000005</v>
          </cell>
          <cell r="AV224">
            <v>7.4558892297000003</v>
          </cell>
          <cell r="AW224">
            <v>196955.43800008297</v>
          </cell>
          <cell r="AX224">
            <v>100.161</v>
          </cell>
          <cell r="AY224">
            <v>0</v>
          </cell>
          <cell r="AZ224">
            <v>367499.859</v>
          </cell>
          <cell r="BA224" t="str">
            <v>Precio</v>
          </cell>
          <cell r="BB224" t="str">
            <v>COP IBE FLAT</v>
          </cell>
          <cell r="BC224">
            <v>0.53970000000000007</v>
          </cell>
          <cell r="BD224">
            <v>100</v>
          </cell>
          <cell r="BE224">
            <v>0</v>
          </cell>
          <cell r="BF224">
            <v>0</v>
          </cell>
          <cell r="BG224">
            <v>0</v>
          </cell>
          <cell r="BH224">
            <v>25</v>
          </cell>
          <cell r="BI224">
            <v>6.8500000000000005E-2</v>
          </cell>
          <cell r="BJ224">
            <v>6.4100000000000004E-2</v>
          </cell>
          <cell r="BK224" t="str">
            <v xml:space="preserve">CASALINA  </v>
          </cell>
          <cell r="BL224" t="str">
            <v>CARLOS SALINA</v>
          </cell>
          <cell r="BM224">
            <v>42443</v>
          </cell>
          <cell r="BO224" t="str">
            <v xml:space="preserve">                              </v>
          </cell>
          <cell r="BP224" t="str">
            <v>26</v>
          </cell>
          <cell r="BQ224" t="str">
            <v xml:space="preserve">          </v>
          </cell>
          <cell r="BR224">
            <v>14</v>
          </cell>
          <cell r="BS224" t="str">
            <v xml:space="preserve">YLD 30/360 RD6 </v>
          </cell>
          <cell r="BT224">
            <v>1</v>
          </cell>
          <cell r="BU224" t="str">
            <v xml:space="preserve">MTM </v>
          </cell>
          <cell r="BV224" t="str">
            <v>1304110012</v>
          </cell>
          <cell r="BW224" t="str">
            <v xml:space="preserve"> </v>
          </cell>
          <cell r="BX224">
            <v>1233000</v>
          </cell>
          <cell r="BY224">
            <v>1006015279.6992999</v>
          </cell>
          <cell r="BZ224">
            <v>170000</v>
          </cell>
          <cell r="CA224" t="str">
            <v xml:space="preserve">YLD 30/360 RD6 </v>
          </cell>
          <cell r="CB224" t="str">
            <v xml:space="preserve">CDT                                                         </v>
          </cell>
          <cell r="CC224" t="str">
            <v>CO</v>
          </cell>
          <cell r="CD224" t="str">
            <v>Gravados ML</v>
          </cell>
          <cell r="CE224">
            <v>1000000000</v>
          </cell>
          <cell r="CF224">
            <v>1001440000</v>
          </cell>
          <cell r="CG224">
            <v>1001440000</v>
          </cell>
          <cell r="CH224">
            <v>1001610000</v>
          </cell>
          <cell r="CI224">
            <v>1001610000</v>
          </cell>
          <cell r="CJ224">
            <v>1001045544.7029998</v>
          </cell>
          <cell r="CK224">
            <v>1001242500.141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 t="str">
            <v>7130411012</v>
          </cell>
          <cell r="CV224">
            <v>29477000</v>
          </cell>
          <cell r="CW224">
            <v>170000</v>
          </cell>
          <cell r="CX224">
            <v>29477000</v>
          </cell>
          <cell r="CY224">
            <v>29307000</v>
          </cell>
          <cell r="CZ224">
            <v>170000</v>
          </cell>
          <cell r="DA224">
            <v>1</v>
          </cell>
          <cell r="DB224">
            <v>1</v>
          </cell>
          <cell r="DC224">
            <v>1</v>
          </cell>
          <cell r="DD224">
            <v>4841231</v>
          </cell>
          <cell r="DE224">
            <v>6.2037829999999996</v>
          </cell>
          <cell r="DF224">
            <v>6.8666</v>
          </cell>
          <cell r="DH224" t="str">
            <v xml:space="preserve">MV </v>
          </cell>
          <cell r="DI224">
            <v>100.16099999999999</v>
          </cell>
          <cell r="DJ224">
            <v>0</v>
          </cell>
          <cell r="DK224">
            <v>1001610000</v>
          </cell>
          <cell r="DL224" t="str">
            <v>IBR</v>
          </cell>
        </row>
        <row r="225">
          <cell r="A225">
            <v>4847785</v>
          </cell>
          <cell r="B225" t="str">
            <v xml:space="preserve">NEGOCIABLES    </v>
          </cell>
          <cell r="C225" t="str">
            <v>B</v>
          </cell>
          <cell r="D225" t="str">
            <v xml:space="preserve">FI SPOT              </v>
          </cell>
          <cell r="E225" t="str">
            <v>RTFIDBEN11</v>
          </cell>
          <cell r="F225" t="str">
            <v>BDM_RF-NEG_FBRT</v>
          </cell>
          <cell r="G225">
            <v>0</v>
          </cell>
          <cell r="H225">
            <v>5290422</v>
          </cell>
          <cell r="I225">
            <v>5638502</v>
          </cell>
          <cell r="J225" t="str">
            <v xml:space="preserve">BANCO POPULAR S.A.                                                                                                                                                                                                                                             </v>
          </cell>
          <cell r="K225" t="str">
            <v xml:space="preserve">860007738                             </v>
          </cell>
          <cell r="L225" t="str">
            <v xml:space="preserve">CDT POPULAR IBR+1.4% 9/4/16        </v>
          </cell>
          <cell r="M225" t="str">
            <v xml:space="preserve">CDTBPO80       </v>
          </cell>
          <cell r="N225" t="str">
            <v xml:space="preserve">COB02CD12480   </v>
          </cell>
          <cell r="O225" t="str">
            <v>BANCO POPULAR S.A.</v>
          </cell>
          <cell r="P225" t="str">
            <v>860007738</v>
          </cell>
          <cell r="Q225" t="str">
            <v xml:space="preserve">BRC1+   </v>
          </cell>
          <cell r="R225" t="str">
            <v xml:space="preserve">BRC                 </v>
          </cell>
          <cell r="S225">
            <v>42286</v>
          </cell>
          <cell r="T225">
            <v>42471</v>
          </cell>
          <cell r="U225">
            <v>600000000</v>
          </cell>
          <cell r="V225">
            <v>600000000</v>
          </cell>
          <cell r="W225" t="str">
            <v>IBR 1M</v>
          </cell>
          <cell r="X225">
            <v>1.4</v>
          </cell>
          <cell r="Y225" t="str">
            <v xml:space="preserve">COP IBR Inicio, Base 360, Cupon MV      </v>
          </cell>
          <cell r="Z225" t="str">
            <v>I</v>
          </cell>
          <cell r="AA225" t="str">
            <v>Mes Vencido</v>
          </cell>
          <cell r="AB225" t="str">
            <v>COP</v>
          </cell>
          <cell r="AC225" t="str">
            <v>COP</v>
          </cell>
          <cell r="AD225" t="str">
            <v>DECEVAL</v>
          </cell>
          <cell r="AE225">
            <v>42286</v>
          </cell>
          <cell r="AF225">
            <v>42286</v>
          </cell>
          <cell r="AG225">
            <v>600000000</v>
          </cell>
          <cell r="AH225">
            <v>1</v>
          </cell>
          <cell r="AI225">
            <v>600000000</v>
          </cell>
          <cell r="AJ225">
            <v>100</v>
          </cell>
          <cell r="AK225">
            <v>6.2539769999999999</v>
          </cell>
          <cell r="AL225">
            <v>9.6500000000000002E-2</v>
          </cell>
          <cell r="AM225">
            <v>600678000</v>
          </cell>
          <cell r="AN225">
            <v>600678000</v>
          </cell>
          <cell r="AO225">
            <v>0.99970000000000003</v>
          </cell>
          <cell r="AP225">
            <v>600497854.8132</v>
          </cell>
          <cell r="AQ225">
            <v>600786000</v>
          </cell>
          <cell r="AR225">
            <v>600786000</v>
          </cell>
          <cell r="AS225">
            <v>1.0024</v>
          </cell>
          <cell r="AT225">
            <v>600618060.27119994</v>
          </cell>
          <cell r="AU225">
            <v>7.5751359695000007</v>
          </cell>
          <cell r="AV225">
            <v>7.5903428086</v>
          </cell>
          <cell r="AW225">
            <v>120205.45799994469</v>
          </cell>
          <cell r="AX225">
            <v>100.131</v>
          </cell>
          <cell r="AY225">
            <v>0</v>
          </cell>
          <cell r="AZ225">
            <v>167939.72880000001</v>
          </cell>
          <cell r="BA225" t="str">
            <v>Precio</v>
          </cell>
          <cell r="BB225" t="str">
            <v>COP IBE FLAT</v>
          </cell>
          <cell r="BC225">
            <v>0.83730000000000004</v>
          </cell>
          <cell r="BD225">
            <v>100</v>
          </cell>
          <cell r="BE225">
            <v>0</v>
          </cell>
          <cell r="BF225">
            <v>0</v>
          </cell>
          <cell r="BG225">
            <v>0</v>
          </cell>
          <cell r="BH225">
            <v>28</v>
          </cell>
          <cell r="BI225">
            <v>7.6700000000000004E-2</v>
          </cell>
          <cell r="BJ225">
            <v>7.1599999999999997E-2</v>
          </cell>
          <cell r="BK225" t="str">
            <v xml:space="preserve">CASALINA  </v>
          </cell>
          <cell r="BL225" t="str">
            <v>CARLOS SALINA</v>
          </cell>
          <cell r="BM225">
            <v>42443</v>
          </cell>
          <cell r="BO225" t="str">
            <v xml:space="preserve">                              </v>
          </cell>
          <cell r="BP225" t="str">
            <v>26</v>
          </cell>
          <cell r="BQ225" t="str">
            <v xml:space="preserve">          </v>
          </cell>
          <cell r="BR225">
            <v>14</v>
          </cell>
          <cell r="BS225" t="str">
            <v xml:space="preserve">YLD 30/360 RD6 </v>
          </cell>
          <cell r="BT225">
            <v>1</v>
          </cell>
          <cell r="BU225" t="str">
            <v xml:space="preserve">MTM </v>
          </cell>
          <cell r="BV225" t="str">
            <v>1304110012</v>
          </cell>
          <cell r="BW225" t="str">
            <v xml:space="preserve"> </v>
          </cell>
          <cell r="BX225">
            <v>622200</v>
          </cell>
          <cell r="BY225">
            <v>603719003.12532198</v>
          </cell>
          <cell r="BZ225">
            <v>108000</v>
          </cell>
          <cell r="CA225" t="str">
            <v xml:space="preserve">YLD 30/360 RD6 </v>
          </cell>
          <cell r="CB225" t="str">
            <v xml:space="preserve">CDT                                                         </v>
          </cell>
          <cell r="CC225" t="str">
            <v>CO</v>
          </cell>
          <cell r="CD225" t="str">
            <v>Gravados ML</v>
          </cell>
          <cell r="CE225">
            <v>600000000</v>
          </cell>
          <cell r="CF225">
            <v>600678000</v>
          </cell>
          <cell r="CG225">
            <v>600678000</v>
          </cell>
          <cell r="CH225">
            <v>600786000</v>
          </cell>
          <cell r="CI225">
            <v>600786000</v>
          </cell>
          <cell r="CJ225">
            <v>600497854.8132</v>
          </cell>
          <cell r="CK225">
            <v>600618060.27119994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 t="str">
            <v>7130411012</v>
          </cell>
          <cell r="CV225">
            <v>17717400</v>
          </cell>
          <cell r="CW225">
            <v>108000</v>
          </cell>
          <cell r="CX225">
            <v>17717400</v>
          </cell>
          <cell r="CY225">
            <v>17609400</v>
          </cell>
          <cell r="CZ225">
            <v>108000</v>
          </cell>
          <cell r="DA225">
            <v>1</v>
          </cell>
          <cell r="DB225">
            <v>1</v>
          </cell>
          <cell r="DC225">
            <v>1</v>
          </cell>
          <cell r="DD225">
            <v>4847785</v>
          </cell>
          <cell r="DE225">
            <v>6.2539769999999999</v>
          </cell>
          <cell r="DF225">
            <v>7.1838000000000006</v>
          </cell>
          <cell r="DH225" t="str">
            <v xml:space="preserve">MV </v>
          </cell>
          <cell r="DI225">
            <v>100.13099999999999</v>
          </cell>
          <cell r="DJ225">
            <v>0</v>
          </cell>
          <cell r="DK225">
            <v>600786000</v>
          </cell>
          <cell r="DL225" t="str">
            <v>IBR</v>
          </cell>
        </row>
        <row r="226">
          <cell r="A226">
            <v>4852998</v>
          </cell>
          <cell r="B226" t="str">
            <v xml:space="preserve">NEGOCIABLES    </v>
          </cell>
          <cell r="C226" t="str">
            <v>B</v>
          </cell>
          <cell r="D226" t="str">
            <v xml:space="preserve">FI SPOT              </v>
          </cell>
          <cell r="E226" t="str">
            <v>RTFIDBEN11</v>
          </cell>
          <cell r="F226" t="str">
            <v>BDM_RF-NEG_FBRT</v>
          </cell>
          <cell r="G226">
            <v>0</v>
          </cell>
          <cell r="H226">
            <v>5305860</v>
          </cell>
          <cell r="I226">
            <v>5643729</v>
          </cell>
          <cell r="J226" t="str">
            <v xml:space="preserve">BANCO CORPBANCA COLOMBIA S A                                                                                                                                                                                                                                   </v>
          </cell>
          <cell r="K226" t="str">
            <v xml:space="preserve">890903937                             </v>
          </cell>
          <cell r="L226" t="str">
            <v xml:space="preserve">CDT CORPBAN IBR+1.4% 13/4/16       </v>
          </cell>
          <cell r="M226" t="str">
            <v xml:space="preserve">CDTBSA80       </v>
          </cell>
          <cell r="N226" t="str">
            <v xml:space="preserve">COB06CD0GNJ8   </v>
          </cell>
          <cell r="O226" t="str">
            <v>BANCO CORPBANCA COLOMBIA S A</v>
          </cell>
          <cell r="P226" t="str">
            <v>890903937</v>
          </cell>
          <cell r="Q226" t="str">
            <v xml:space="preserve">BRC1+   </v>
          </cell>
          <cell r="R226" t="str">
            <v xml:space="preserve">BRC                 </v>
          </cell>
          <cell r="S226">
            <v>42290</v>
          </cell>
          <cell r="T226">
            <v>42473</v>
          </cell>
          <cell r="U226">
            <v>2000000000</v>
          </cell>
          <cell r="V226">
            <v>2000000000</v>
          </cell>
          <cell r="W226" t="str">
            <v>IBR 1M</v>
          </cell>
          <cell r="X226">
            <v>1.4</v>
          </cell>
          <cell r="Y226" t="str">
            <v xml:space="preserve">COP IBR Inicio, Base 360, Cupon MV      </v>
          </cell>
          <cell r="Z226" t="str">
            <v>I</v>
          </cell>
          <cell r="AA226" t="str">
            <v>Mes Vencido</v>
          </cell>
          <cell r="AB226" t="str">
            <v>COP</v>
          </cell>
          <cell r="AC226" t="str">
            <v>COP</v>
          </cell>
          <cell r="AD226" t="str">
            <v>DECEVAL</v>
          </cell>
          <cell r="AE226">
            <v>42290</v>
          </cell>
          <cell r="AF226">
            <v>42290</v>
          </cell>
          <cell r="AG226">
            <v>2000000000</v>
          </cell>
          <cell r="AH226">
            <v>1</v>
          </cell>
          <cell r="AI226">
            <v>2000000000</v>
          </cell>
          <cell r="AJ226">
            <v>100</v>
          </cell>
          <cell r="AK226">
            <v>6.2800899999999995</v>
          </cell>
          <cell r="AL226">
            <v>9.74E-2</v>
          </cell>
          <cell r="AM226">
            <v>2000480000</v>
          </cell>
          <cell r="AN226">
            <v>2000480000</v>
          </cell>
          <cell r="AO226">
            <v>1.1393</v>
          </cell>
          <cell r="AP226">
            <v>1999999638.4059999</v>
          </cell>
          <cell r="AQ226">
            <v>2001140000</v>
          </cell>
          <cell r="AR226">
            <v>2001140000</v>
          </cell>
          <cell r="AS226">
            <v>0.96130000000000004</v>
          </cell>
          <cell r="AT226">
            <v>2000402366.756</v>
          </cell>
          <cell r="AU226">
            <v>7.6217787428000001</v>
          </cell>
          <cell r="AV226">
            <v>7.6369921741999995</v>
          </cell>
          <cell r="AW226">
            <v>402728.35000014305</v>
          </cell>
          <cell r="AX226">
            <v>100.057</v>
          </cell>
          <cell r="AY226">
            <v>0</v>
          </cell>
          <cell r="AZ226">
            <v>737633.24399999995</v>
          </cell>
          <cell r="BA226" t="str">
            <v>Precio</v>
          </cell>
          <cell r="BB226" t="str">
            <v>COP IBE FLAT</v>
          </cell>
          <cell r="BC226">
            <v>0.79630000000000001</v>
          </cell>
          <cell r="BD226">
            <v>100</v>
          </cell>
          <cell r="BE226">
            <v>0</v>
          </cell>
          <cell r="BF226">
            <v>0</v>
          </cell>
          <cell r="BG226">
            <v>0</v>
          </cell>
          <cell r="BH226">
            <v>30</v>
          </cell>
          <cell r="BI226">
            <v>8.2200000000000009E-2</v>
          </cell>
          <cell r="BJ226">
            <v>7.6700000000000004E-2</v>
          </cell>
          <cell r="BK226" t="str">
            <v xml:space="preserve">CASALINA  </v>
          </cell>
          <cell r="BL226" t="str">
            <v>CARLOS SALINA</v>
          </cell>
          <cell r="BM226">
            <v>42443</v>
          </cell>
          <cell r="BO226" t="str">
            <v xml:space="preserve">                              </v>
          </cell>
          <cell r="BP226" t="str">
            <v>26</v>
          </cell>
          <cell r="BQ226" t="str">
            <v xml:space="preserve">          </v>
          </cell>
          <cell r="BR226">
            <v>14</v>
          </cell>
          <cell r="BS226" t="str">
            <v xml:space="preserve">YLD 30/360 RD6 </v>
          </cell>
          <cell r="BT226">
            <v>1</v>
          </cell>
          <cell r="BU226" t="str">
            <v xml:space="preserve">MTM </v>
          </cell>
          <cell r="BV226" t="str">
            <v>1304110012</v>
          </cell>
          <cell r="BW226" t="str">
            <v xml:space="preserve"> </v>
          </cell>
          <cell r="BX226">
            <v>416000</v>
          </cell>
          <cell r="BY226">
            <v>2012291003.16433</v>
          </cell>
          <cell r="BZ226">
            <v>660000</v>
          </cell>
          <cell r="CA226" t="str">
            <v xml:space="preserve">YLD 30/360 RD6 </v>
          </cell>
          <cell r="CB226" t="str">
            <v xml:space="preserve">CDT                                                         </v>
          </cell>
          <cell r="CC226" t="str">
            <v>CO</v>
          </cell>
          <cell r="CD226" t="str">
            <v>Gravados ML</v>
          </cell>
          <cell r="CE226">
            <v>2000000000</v>
          </cell>
          <cell r="CF226">
            <v>2000480000</v>
          </cell>
          <cell r="CG226">
            <v>2000480000</v>
          </cell>
          <cell r="CH226">
            <v>2001140000</v>
          </cell>
          <cell r="CI226">
            <v>2001140000</v>
          </cell>
          <cell r="CJ226">
            <v>1999999638.4059997</v>
          </cell>
          <cell r="CK226">
            <v>2000402366.756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 t="str">
            <v>7130411012</v>
          </cell>
          <cell r="CV226">
            <v>57924000</v>
          </cell>
          <cell r="CW226">
            <v>660000</v>
          </cell>
          <cell r="CX226">
            <v>57924000</v>
          </cell>
          <cell r="CY226">
            <v>57264000</v>
          </cell>
          <cell r="CZ226">
            <v>660000</v>
          </cell>
          <cell r="DA226">
            <v>1</v>
          </cell>
          <cell r="DB226">
            <v>1</v>
          </cell>
          <cell r="DC226">
            <v>1</v>
          </cell>
          <cell r="DD226">
            <v>4852998</v>
          </cell>
          <cell r="DE226">
            <v>6.2800899999999995</v>
          </cell>
          <cell r="DF226">
            <v>7.1401000000000003</v>
          </cell>
          <cell r="DH226" t="str">
            <v xml:space="preserve">MV </v>
          </cell>
          <cell r="DI226">
            <v>100.057</v>
          </cell>
          <cell r="DJ226">
            <v>0</v>
          </cell>
          <cell r="DK226">
            <v>2001140000</v>
          </cell>
          <cell r="DL226" t="str">
            <v>IBR</v>
          </cell>
        </row>
        <row r="227">
          <cell r="A227">
            <v>4856234</v>
          </cell>
          <cell r="B227" t="str">
            <v xml:space="preserve">NEGOCIABLES    </v>
          </cell>
          <cell r="C227" t="str">
            <v>B</v>
          </cell>
          <cell r="D227" t="str">
            <v xml:space="preserve">FI SPOT              </v>
          </cell>
          <cell r="E227" t="str">
            <v>RTFIDBEN11</v>
          </cell>
          <cell r="F227" t="str">
            <v>BDD_RF-NEG_FBRT</v>
          </cell>
          <cell r="G227">
            <v>0</v>
          </cell>
          <cell r="H227">
            <v>4856339</v>
          </cell>
          <cell r="I227">
            <v>5646968</v>
          </cell>
          <cell r="J227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227" t="str">
            <v xml:space="preserve">899999090                             </v>
          </cell>
          <cell r="L227" t="str">
            <v xml:space="preserve">TES UVR 3.5% 7/5/25                </v>
          </cell>
          <cell r="M227" t="str">
            <v xml:space="preserve">TUVT11070525   </v>
          </cell>
          <cell r="N227" t="str">
            <v xml:space="preserve">COL17CT03359   </v>
          </cell>
          <cell r="O227" t="str">
            <v>CREDICORP CAPITAL COLOMBIA SA</v>
          </cell>
          <cell r="P227" t="str">
            <v>860068182</v>
          </cell>
          <cell r="Q227" t="str">
            <v xml:space="preserve">NACION  </v>
          </cell>
          <cell r="R227" t="str">
            <v xml:space="preserve">                    </v>
          </cell>
          <cell r="S227">
            <v>41766</v>
          </cell>
          <cell r="T227">
            <v>45784</v>
          </cell>
          <cell r="U227">
            <v>10000000</v>
          </cell>
          <cell r="V227">
            <v>10000000</v>
          </cell>
          <cell r="W227" t="str">
            <v>3.5</v>
          </cell>
          <cell r="Y227" t="str">
            <v xml:space="preserve">UVR TF nominal, Base 365, Cup?V      </v>
          </cell>
          <cell r="Z227" t="str">
            <v>I</v>
          </cell>
          <cell r="AA227" t="str">
            <v>A?o Vencido</v>
          </cell>
          <cell r="AB227" t="str">
            <v>COP</v>
          </cell>
          <cell r="AC227" t="str">
            <v>UVR</v>
          </cell>
          <cell r="AD227" t="str">
            <v>DCV</v>
          </cell>
          <cell r="AE227">
            <v>42291</v>
          </cell>
          <cell r="AF227">
            <v>42291</v>
          </cell>
          <cell r="AG227">
            <v>9914920.0068377797</v>
          </cell>
          <cell r="AH227">
            <v>224.37609979999999</v>
          </cell>
          <cell r="AI227">
            <v>2224671080.9632502</v>
          </cell>
          <cell r="AJ227">
            <v>99.149199980000006</v>
          </cell>
          <cell r="AK227">
            <v>3.8001199999999997</v>
          </cell>
          <cell r="AL227">
            <v>3.8001</v>
          </cell>
          <cell r="AM227">
            <v>9983600</v>
          </cell>
          <cell r="AN227">
            <v>2327325908.6514802</v>
          </cell>
          <cell r="AO227">
            <v>3.9133</v>
          </cell>
          <cell r="AP227">
            <v>2347015183.2319198</v>
          </cell>
          <cell r="AQ227">
            <v>9924000</v>
          </cell>
          <cell r="AR227">
            <v>2314454436.6227999</v>
          </cell>
          <cell r="AS227">
            <v>3.9953000000000003</v>
          </cell>
          <cell r="AT227">
            <v>2348292141.5044999</v>
          </cell>
          <cell r="AU227">
            <v>3.8001199718000001</v>
          </cell>
          <cell r="AV227">
            <v>3.8001199718000001</v>
          </cell>
          <cell r="AW227">
            <v>1276958.2725801468</v>
          </cell>
          <cell r="AX227">
            <v>23144.544363292</v>
          </cell>
          <cell r="AY227">
            <v>0</v>
          </cell>
          <cell r="AZ227">
            <v>-2338368141.5044999</v>
          </cell>
          <cell r="BA227" t="str">
            <v>Precio</v>
          </cell>
          <cell r="BB227" t="str">
            <v>COP UVR CEC</v>
          </cell>
          <cell r="BC227">
            <v>-4.5499999999999999E-2</v>
          </cell>
          <cell r="BD227">
            <v>100</v>
          </cell>
          <cell r="BE227">
            <v>0</v>
          </cell>
          <cell r="BF227">
            <v>0</v>
          </cell>
          <cell r="BG227">
            <v>0</v>
          </cell>
          <cell r="BH227">
            <v>3341</v>
          </cell>
          <cell r="BI227">
            <v>7.7213000000000003</v>
          </cell>
          <cell r="BJ227">
            <v>7.4247000000000005</v>
          </cell>
          <cell r="BK227" t="str">
            <v xml:space="preserve">CASALINA  </v>
          </cell>
          <cell r="BL227" t="str">
            <v>CARLOS SALINA</v>
          </cell>
          <cell r="BM227">
            <v>42443</v>
          </cell>
          <cell r="BO227" t="str">
            <v xml:space="preserve">                              </v>
          </cell>
          <cell r="BP227" t="str">
            <v>33</v>
          </cell>
          <cell r="BQ227" t="str">
            <v xml:space="preserve">          </v>
          </cell>
          <cell r="BR227">
            <v>6</v>
          </cell>
          <cell r="BS227" t="str">
            <v xml:space="preserve">LIN NL/365 RD6 </v>
          </cell>
          <cell r="BT227">
            <v>1</v>
          </cell>
          <cell r="BU227" t="str">
            <v xml:space="preserve">MTM </v>
          </cell>
          <cell r="BV227" t="str">
            <v>1304011407</v>
          </cell>
          <cell r="BW227" t="str">
            <v xml:space="preserve"> </v>
          </cell>
          <cell r="BX227">
            <v>298220</v>
          </cell>
          <cell r="BY227">
            <v>48735842.206736997</v>
          </cell>
          <cell r="BZ227">
            <v>-12871472.02868</v>
          </cell>
          <cell r="CA227" t="str">
            <v xml:space="preserve">LIN NL/365 RD6 </v>
          </cell>
          <cell r="CB227" t="str">
            <v xml:space="preserve">TES UVR                                                     </v>
          </cell>
          <cell r="CC227" t="str">
            <v>CO</v>
          </cell>
          <cell r="CD227" t="str">
            <v>Gravados ML</v>
          </cell>
          <cell r="CE227">
            <v>10000000</v>
          </cell>
          <cell r="CF227">
            <v>9983600</v>
          </cell>
          <cell r="CG227">
            <v>2327325908.6514802</v>
          </cell>
          <cell r="CH227">
            <v>9924000</v>
          </cell>
          <cell r="CI227">
            <v>2314454436.6227999</v>
          </cell>
          <cell r="CJ227">
            <v>2347015183.2319198</v>
          </cell>
          <cell r="CK227">
            <v>2348292141.5044999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 t="str">
            <v>7130401407</v>
          </cell>
          <cell r="CV227">
            <v>89783355.365950003</v>
          </cell>
          <cell r="CW227">
            <v>-12871472.34533</v>
          </cell>
          <cell r="CX227">
            <v>89783355.365950003</v>
          </cell>
          <cell r="CY227">
            <v>102654827.71128</v>
          </cell>
          <cell r="CZ227">
            <v>-12871472.02868</v>
          </cell>
          <cell r="DA227">
            <v>233.2178997</v>
          </cell>
          <cell r="DB227">
            <v>233.11489929999999</v>
          </cell>
          <cell r="DC227">
            <v>1</v>
          </cell>
          <cell r="DD227">
            <v>4856234</v>
          </cell>
          <cell r="DE227">
            <v>3.8001199999999997</v>
          </cell>
          <cell r="DF227">
            <v>3.9953000000000003</v>
          </cell>
          <cell r="DH227" t="str">
            <v xml:space="preserve">AV </v>
          </cell>
          <cell r="DI227">
            <v>99.24</v>
          </cell>
          <cell r="DJ227">
            <v>0</v>
          </cell>
          <cell r="DK227">
            <v>2314454436.6199999</v>
          </cell>
          <cell r="DL227" t="str">
            <v>UVR</v>
          </cell>
        </row>
        <row r="228">
          <cell r="A228">
            <v>4857763</v>
          </cell>
          <cell r="B228" t="str">
            <v xml:space="preserve">NEGOCIABLES    </v>
          </cell>
          <cell r="C228" t="str">
            <v>B</v>
          </cell>
          <cell r="D228" t="str">
            <v xml:space="preserve">FI SPOT              </v>
          </cell>
          <cell r="E228" t="str">
            <v>RTFIDBEN11</v>
          </cell>
          <cell r="F228" t="str">
            <v>BDM_RF-NEG_FBRT</v>
          </cell>
          <cell r="G228">
            <v>0</v>
          </cell>
          <cell r="H228">
            <v>5305898</v>
          </cell>
          <cell r="I228">
            <v>5648511</v>
          </cell>
          <cell r="J228" t="str">
            <v xml:space="preserve">BANCO CORPBANCA COLOMBIA S A                                                                                                                                                                                                                                   </v>
          </cell>
          <cell r="K228" t="str">
            <v xml:space="preserve">890903937                             </v>
          </cell>
          <cell r="L228" t="str">
            <v xml:space="preserve">CDT CORPBAN IBR+1.45% 14/4/16      </v>
          </cell>
          <cell r="M228" t="str">
            <v xml:space="preserve">CDTBSA80       </v>
          </cell>
          <cell r="N228" t="str">
            <v xml:space="preserve">COB06CD0GPB0   </v>
          </cell>
          <cell r="O228" t="str">
            <v>BANCO CORPBANCA COLOMBIA S A</v>
          </cell>
          <cell r="P228" t="str">
            <v>890903937</v>
          </cell>
          <cell r="Q228" t="str">
            <v xml:space="preserve">BRC1+   </v>
          </cell>
          <cell r="R228" t="str">
            <v xml:space="preserve">BRC                 </v>
          </cell>
          <cell r="S228">
            <v>42291</v>
          </cell>
          <cell r="T228">
            <v>42474</v>
          </cell>
          <cell r="U228">
            <v>2000000000</v>
          </cell>
          <cell r="V228">
            <v>2000000000</v>
          </cell>
          <cell r="W228" t="str">
            <v>IBR 1M</v>
          </cell>
          <cell r="X228">
            <v>1.45</v>
          </cell>
          <cell r="Y228" t="str">
            <v xml:space="preserve">COP IBR Inicio, Base 360, Cupon MV      </v>
          </cell>
          <cell r="Z228" t="str">
            <v>I</v>
          </cell>
          <cell r="AA228" t="str">
            <v>Mes Vencido</v>
          </cell>
          <cell r="AB228" t="str">
            <v>COP</v>
          </cell>
          <cell r="AC228" t="str">
            <v>COP</v>
          </cell>
          <cell r="AD228" t="str">
            <v>DECEVAL</v>
          </cell>
          <cell r="AE228">
            <v>42291</v>
          </cell>
          <cell r="AF228">
            <v>42291</v>
          </cell>
          <cell r="AG228">
            <v>2000000000</v>
          </cell>
          <cell r="AH228">
            <v>1</v>
          </cell>
          <cell r="AI228">
            <v>2000000000</v>
          </cell>
          <cell r="AJ228">
            <v>100</v>
          </cell>
          <cell r="AK228">
            <v>6.3539000000000003</v>
          </cell>
          <cell r="AL228">
            <v>9.8400000000000001E-2</v>
          </cell>
          <cell r="AM228">
            <v>2012640000</v>
          </cell>
          <cell r="AN228">
            <v>2012640000</v>
          </cell>
          <cell r="AQ228">
            <v>2000560000</v>
          </cell>
          <cell r="AR228">
            <v>2000560000</v>
          </cell>
          <cell r="AS228">
            <v>1.1415</v>
          </cell>
          <cell r="AT228">
            <v>2000002885.812</v>
          </cell>
          <cell r="AU228">
            <v>7.6839606239</v>
          </cell>
          <cell r="AW228">
            <v>2000002885.812</v>
          </cell>
          <cell r="AX228">
            <v>100.02800000000001</v>
          </cell>
          <cell r="AY228">
            <v>0</v>
          </cell>
          <cell r="AZ228">
            <v>557114.18799999997</v>
          </cell>
          <cell r="BA228" t="str">
            <v>Precio</v>
          </cell>
          <cell r="BB228" t="str">
            <v>COP IBE FLAT</v>
          </cell>
          <cell r="BC228">
            <v>0.9759000000000001</v>
          </cell>
          <cell r="BD228">
            <v>100</v>
          </cell>
          <cell r="BE228">
            <v>0</v>
          </cell>
          <cell r="BF228">
            <v>0</v>
          </cell>
          <cell r="BG228">
            <v>0</v>
          </cell>
          <cell r="BH228">
            <v>31</v>
          </cell>
          <cell r="BI228">
            <v>8.4900000000000003E-2</v>
          </cell>
          <cell r="BJ228">
            <v>7.9100000000000004E-2</v>
          </cell>
          <cell r="BK228" t="str">
            <v xml:space="preserve">VANCAICE  </v>
          </cell>
          <cell r="BL228" t="str">
            <v>VANESSA CAICEDO QUICENO</v>
          </cell>
          <cell r="BM228">
            <v>42443</v>
          </cell>
          <cell r="BO228" t="str">
            <v xml:space="preserve">                              </v>
          </cell>
          <cell r="BP228" t="str">
            <v>26</v>
          </cell>
          <cell r="BQ228" t="str">
            <v xml:space="preserve">          </v>
          </cell>
          <cell r="BR228">
            <v>14</v>
          </cell>
          <cell r="BS228" t="str">
            <v xml:space="preserve">YLD 30/360 RD6 </v>
          </cell>
          <cell r="BT228">
            <v>1</v>
          </cell>
          <cell r="BU228" t="str">
            <v xml:space="preserve">MTM </v>
          </cell>
          <cell r="BV228" t="str">
            <v>1304110012</v>
          </cell>
          <cell r="BW228" t="str">
            <v xml:space="preserve"> </v>
          </cell>
          <cell r="BX228">
            <v>0</v>
          </cell>
          <cell r="BY228">
            <v>2012454854.2082601</v>
          </cell>
          <cell r="BZ228">
            <v>-12080000</v>
          </cell>
          <cell r="CA228" t="str">
            <v xml:space="preserve">YLD 30/360 RD6 </v>
          </cell>
          <cell r="CB228" t="str">
            <v xml:space="preserve">CDT                                                         </v>
          </cell>
          <cell r="CC228" t="str">
            <v>CO</v>
          </cell>
          <cell r="CD228" t="str">
            <v>Gravados ML</v>
          </cell>
          <cell r="CE228">
            <v>2000000000</v>
          </cell>
          <cell r="CF228">
            <v>2012640000</v>
          </cell>
          <cell r="CG228">
            <v>2012640000</v>
          </cell>
          <cell r="CH228">
            <v>2000560000</v>
          </cell>
          <cell r="CI228">
            <v>2000560000</v>
          </cell>
          <cell r="CK228">
            <v>2000002885.812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R228">
            <v>0</v>
          </cell>
          <cell r="CS228" t="str">
            <v>7130411012</v>
          </cell>
          <cell r="CV228">
            <v>57826000</v>
          </cell>
          <cell r="CX228">
            <v>57826000</v>
          </cell>
          <cell r="CZ228">
            <v>-12080000</v>
          </cell>
          <cell r="DA228">
            <v>1</v>
          </cell>
          <cell r="DB228">
            <v>1</v>
          </cell>
          <cell r="DC228">
            <v>1</v>
          </cell>
          <cell r="DD228">
            <v>4857763</v>
          </cell>
          <cell r="DE228">
            <v>6.3539000000000003</v>
          </cell>
          <cell r="DF228">
            <v>7.3314000000000004</v>
          </cell>
          <cell r="DH228" t="str">
            <v xml:space="preserve">MV </v>
          </cell>
          <cell r="DI228">
            <v>100.02800000000001</v>
          </cell>
          <cell r="DJ228">
            <v>0</v>
          </cell>
          <cell r="DK228">
            <v>2000560000</v>
          </cell>
          <cell r="DL228" t="str">
            <v>IBR</v>
          </cell>
        </row>
        <row r="229">
          <cell r="A229">
            <v>4862749</v>
          </cell>
          <cell r="B229" t="str">
            <v xml:space="preserve">NEGOCIABLES    </v>
          </cell>
          <cell r="C229" t="str">
            <v>B</v>
          </cell>
          <cell r="D229" t="str">
            <v xml:space="preserve">FI SPOT              </v>
          </cell>
          <cell r="E229" t="str">
            <v>RTFIDBEN11</v>
          </cell>
          <cell r="F229" t="str">
            <v>BDR_RF-NEG_FBRT</v>
          </cell>
          <cell r="G229">
            <v>0</v>
          </cell>
          <cell r="H229">
            <v>5107637</v>
          </cell>
          <cell r="I229">
            <v>5653549</v>
          </cell>
          <cell r="J229" t="str">
            <v xml:space="preserve">CORPORACION FINANCIERA COLOMBIANA S A CORFICOLOMBIANA S A                                                                                                                                                                                                      </v>
          </cell>
          <cell r="K229" t="str">
            <v xml:space="preserve">890300653                             </v>
          </cell>
          <cell r="L229" t="str">
            <v xml:space="preserve">CDT CORFICOL IPC+2.45% 15/4/17     </v>
          </cell>
          <cell r="M229" t="str">
            <v xml:space="preserve">CDTCFC90       </v>
          </cell>
          <cell r="N229" t="str">
            <v xml:space="preserve">COJ12CD0P738   </v>
          </cell>
          <cell r="O229" t="str">
            <v>CORPORACION FINANCIERA COLOMBIANA S A CORFICOLOMBIANA S A</v>
          </cell>
          <cell r="P229" t="str">
            <v>890300653</v>
          </cell>
          <cell r="Q229" t="str">
            <v xml:space="preserve">AAA     </v>
          </cell>
          <cell r="R229" t="str">
            <v xml:space="preserve">BRC                 </v>
          </cell>
          <cell r="S229">
            <v>42292</v>
          </cell>
          <cell r="T229">
            <v>42842</v>
          </cell>
          <cell r="U229">
            <v>1000000000</v>
          </cell>
          <cell r="V229">
            <v>1000000000</v>
          </cell>
          <cell r="W229" t="str">
            <v>IPC EA 1Y</v>
          </cell>
          <cell r="X229">
            <v>2.4500000000000002</v>
          </cell>
          <cell r="Y229" t="str">
            <v xml:space="preserve">COP IPC Inicio, Base 360, Cupon TV      </v>
          </cell>
          <cell r="Z229" t="str">
            <v>I</v>
          </cell>
          <cell r="AA229" t="str">
            <v>Trimestre Vencido</v>
          </cell>
          <cell r="AB229" t="str">
            <v>COP</v>
          </cell>
          <cell r="AC229" t="str">
            <v>COP</v>
          </cell>
          <cell r="AD229" t="str">
            <v>DECEVAL</v>
          </cell>
          <cell r="AE229">
            <v>42292</v>
          </cell>
          <cell r="AF229">
            <v>42292</v>
          </cell>
          <cell r="AG229">
            <v>1000000000</v>
          </cell>
          <cell r="AH229">
            <v>1</v>
          </cell>
          <cell r="AI229">
            <v>1000000000</v>
          </cell>
          <cell r="AJ229">
            <v>100</v>
          </cell>
          <cell r="AK229">
            <v>7.9385939999999993</v>
          </cell>
          <cell r="AL229">
            <v>0</v>
          </cell>
          <cell r="AM229">
            <v>1017200000</v>
          </cell>
          <cell r="AN229">
            <v>1017200000</v>
          </cell>
          <cell r="AO229">
            <v>2.1121000000000003</v>
          </cell>
          <cell r="AP229">
            <v>1016153037.869</v>
          </cell>
          <cell r="AQ229">
            <v>1017440000</v>
          </cell>
          <cell r="AR229">
            <v>1017440000</v>
          </cell>
          <cell r="AS229">
            <v>2.1143000000000001</v>
          </cell>
          <cell r="AT229">
            <v>1016417690.212</v>
          </cell>
          <cell r="AU229">
            <v>9.9714036135000015</v>
          </cell>
          <cell r="AV229">
            <v>9.9714036136000015</v>
          </cell>
          <cell r="AW229">
            <v>264652.34300005436</v>
          </cell>
          <cell r="AX229">
            <v>101.744</v>
          </cell>
          <cell r="AY229">
            <v>0</v>
          </cell>
          <cell r="AZ229">
            <v>1022309.7879999999</v>
          </cell>
          <cell r="BA229" t="str">
            <v>Precio</v>
          </cell>
          <cell r="BB229" t="str">
            <v>COP IPC FLAT</v>
          </cell>
          <cell r="BC229">
            <v>2.1146000000000003</v>
          </cell>
          <cell r="BD229">
            <v>100</v>
          </cell>
          <cell r="BE229">
            <v>0</v>
          </cell>
          <cell r="BF229">
            <v>0</v>
          </cell>
          <cell r="BG229">
            <v>0</v>
          </cell>
          <cell r="BH229">
            <v>399</v>
          </cell>
          <cell r="BI229">
            <v>1.036</v>
          </cell>
          <cell r="BJ229">
            <v>0.94300000000000006</v>
          </cell>
          <cell r="BK229" t="str">
            <v xml:space="preserve">NVRENGI   </v>
          </cell>
          <cell r="BL229" t="str">
            <v>NICOLAS VALDERRAMA RENGIFO</v>
          </cell>
          <cell r="BM229">
            <v>42443</v>
          </cell>
          <cell r="BO229" t="str">
            <v xml:space="preserve">                              </v>
          </cell>
          <cell r="BP229" t="str">
            <v>26</v>
          </cell>
          <cell r="BQ229" t="str">
            <v xml:space="preserve">          </v>
          </cell>
          <cell r="BR229">
            <v>5</v>
          </cell>
          <cell r="BS229" t="str">
            <v xml:space="preserve">YLD 30/360 RD6 </v>
          </cell>
          <cell r="BT229">
            <v>1</v>
          </cell>
          <cell r="BU229" t="str">
            <v xml:space="preserve">MTM </v>
          </cell>
          <cell r="BV229" t="str">
            <v>1304110012</v>
          </cell>
          <cell r="BW229" t="str">
            <v xml:space="preserve"> </v>
          </cell>
          <cell r="BX229">
            <v>14811000</v>
          </cell>
          <cell r="BY229">
            <v>1014073811.14061</v>
          </cell>
          <cell r="BZ229">
            <v>240000</v>
          </cell>
          <cell r="CA229" t="str">
            <v xml:space="preserve">YLD 30/360 RD6 </v>
          </cell>
          <cell r="CB229" t="str">
            <v xml:space="preserve">CDT                                                         </v>
          </cell>
          <cell r="CC229" t="str">
            <v>CO</v>
          </cell>
          <cell r="CD229" t="str">
            <v>Gravados ML</v>
          </cell>
          <cell r="CE229">
            <v>1000000000</v>
          </cell>
          <cell r="CF229">
            <v>1017200000</v>
          </cell>
          <cell r="CG229">
            <v>1017200000</v>
          </cell>
          <cell r="CH229">
            <v>1017440000</v>
          </cell>
          <cell r="CI229">
            <v>1017440000</v>
          </cell>
          <cell r="CJ229">
            <v>1016153037.869</v>
          </cell>
          <cell r="CK229">
            <v>1016417690.212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 t="str">
            <v>7130411012</v>
          </cell>
          <cell r="CV229">
            <v>36704000</v>
          </cell>
          <cell r="CW229">
            <v>240000</v>
          </cell>
          <cell r="CX229">
            <v>36704000</v>
          </cell>
          <cell r="CY229">
            <v>36464000</v>
          </cell>
          <cell r="CZ229">
            <v>240000</v>
          </cell>
          <cell r="DA229">
            <v>1</v>
          </cell>
          <cell r="DB229">
            <v>1</v>
          </cell>
          <cell r="DC229">
            <v>1</v>
          </cell>
          <cell r="DD229">
            <v>4862749</v>
          </cell>
          <cell r="DE229">
            <v>7.9385939999999993</v>
          </cell>
          <cell r="DF229">
            <v>9.8647000000000009</v>
          </cell>
          <cell r="DH229" t="str">
            <v xml:space="preserve">TV </v>
          </cell>
          <cell r="DI229">
            <v>101.74399999999999</v>
          </cell>
          <cell r="DJ229">
            <v>0</v>
          </cell>
          <cell r="DK229">
            <v>1017440000</v>
          </cell>
          <cell r="DL229" t="str">
            <v>IPC</v>
          </cell>
        </row>
        <row r="230">
          <cell r="A230">
            <v>4867856</v>
          </cell>
          <cell r="B230" t="str">
            <v xml:space="preserve">NEGOCIABLES    </v>
          </cell>
          <cell r="C230" t="str">
            <v>B</v>
          </cell>
          <cell r="D230" t="str">
            <v xml:space="preserve">FI SPOT              </v>
          </cell>
          <cell r="E230" t="str">
            <v>RTFIDBEN11</v>
          </cell>
          <cell r="F230" t="str">
            <v>BDM_RF-NEG_FBRT</v>
          </cell>
          <cell r="G230">
            <v>0</v>
          </cell>
          <cell r="H230">
            <v>5112385</v>
          </cell>
          <cell r="I230">
            <v>5658682</v>
          </cell>
          <cell r="J230" t="str">
            <v xml:space="preserve">BANCO POPULAR S.A.                                                                                                                                                                                                                                             </v>
          </cell>
          <cell r="K230" t="str">
            <v xml:space="preserve">860007738                             </v>
          </cell>
          <cell r="L230" t="str">
            <v xml:space="preserve">CDT POPULAR IPC+1.75% 16/10/16     </v>
          </cell>
          <cell r="M230" t="str">
            <v xml:space="preserve">CDTBPO90       </v>
          </cell>
          <cell r="N230" t="str">
            <v xml:space="preserve">COB02CD12662   </v>
          </cell>
          <cell r="O230" t="str">
            <v>BANCO POPULAR S.A.</v>
          </cell>
          <cell r="P230" t="str">
            <v>860007738</v>
          </cell>
          <cell r="Q230" t="str">
            <v xml:space="preserve">BRC1+   </v>
          </cell>
          <cell r="R230" t="str">
            <v xml:space="preserve">BRC                 </v>
          </cell>
          <cell r="S230">
            <v>42293</v>
          </cell>
          <cell r="T230">
            <v>42661</v>
          </cell>
          <cell r="U230">
            <v>2000000000</v>
          </cell>
          <cell r="V230">
            <v>2000000000</v>
          </cell>
          <cell r="W230" t="str">
            <v>IPC EA 1Y</v>
          </cell>
          <cell r="X230">
            <v>1.75</v>
          </cell>
          <cell r="Y230" t="str">
            <v xml:space="preserve">COP IPC Inicio, Base 360, Cupon TV      </v>
          </cell>
          <cell r="Z230" t="str">
            <v>I</v>
          </cell>
          <cell r="AA230" t="str">
            <v>Trimestre Vencido</v>
          </cell>
          <cell r="AB230" t="str">
            <v>COP</v>
          </cell>
          <cell r="AC230" t="str">
            <v>COP</v>
          </cell>
          <cell r="AD230" t="str">
            <v>DECEVAL</v>
          </cell>
          <cell r="AE230">
            <v>42293</v>
          </cell>
          <cell r="AF230">
            <v>42293</v>
          </cell>
          <cell r="AG230">
            <v>2000000000</v>
          </cell>
          <cell r="AH230">
            <v>1</v>
          </cell>
          <cell r="AI230">
            <v>2000000000</v>
          </cell>
          <cell r="AJ230">
            <v>100</v>
          </cell>
          <cell r="AK230">
            <v>7.194229</v>
          </cell>
          <cell r="AL230">
            <v>1.7429000000000001</v>
          </cell>
          <cell r="AM230">
            <v>2034420000</v>
          </cell>
          <cell r="AN230">
            <v>2034420000</v>
          </cell>
          <cell r="AO230">
            <v>0.90129999999999999</v>
          </cell>
          <cell r="AP230">
            <v>2029092306.9860001</v>
          </cell>
          <cell r="AQ230">
            <v>2034880000</v>
          </cell>
          <cell r="AR230">
            <v>2034880000</v>
          </cell>
          <cell r="AS230">
            <v>0.90110000000000001</v>
          </cell>
          <cell r="AT230">
            <v>2029573900.132</v>
          </cell>
          <cell r="AU230">
            <v>9.0482575728000008</v>
          </cell>
          <cell r="AV230">
            <v>9.0482575727000008</v>
          </cell>
          <cell r="AW230">
            <v>481593.14599990845</v>
          </cell>
          <cell r="AX230">
            <v>101.744</v>
          </cell>
          <cell r="AY230">
            <v>0</v>
          </cell>
          <cell r="AZ230">
            <v>5306099.8679999998</v>
          </cell>
          <cell r="BA230" t="str">
            <v>Precio</v>
          </cell>
          <cell r="BB230" t="str">
            <v>COP IPC FLAT</v>
          </cell>
          <cell r="BC230">
            <v>0.90140000000000009</v>
          </cell>
          <cell r="BD230">
            <v>100</v>
          </cell>
          <cell r="BE230">
            <v>0</v>
          </cell>
          <cell r="BF230">
            <v>0</v>
          </cell>
          <cell r="BG230">
            <v>0</v>
          </cell>
          <cell r="BH230">
            <v>218</v>
          </cell>
          <cell r="BI230">
            <v>0.58130000000000004</v>
          </cell>
          <cell r="BJ230">
            <v>0.53539999999999999</v>
          </cell>
          <cell r="BK230" t="str">
            <v xml:space="preserve">NVRENGI   </v>
          </cell>
          <cell r="BL230" t="str">
            <v>NICOLAS VALDERRAMA RENGIFO</v>
          </cell>
          <cell r="BM230">
            <v>42443</v>
          </cell>
          <cell r="BO230" t="str">
            <v xml:space="preserve">                              </v>
          </cell>
          <cell r="BP230" t="str">
            <v>26</v>
          </cell>
          <cell r="BQ230" t="str">
            <v xml:space="preserve">          </v>
          </cell>
          <cell r="BR230">
            <v>5</v>
          </cell>
          <cell r="BS230" t="str">
            <v xml:space="preserve">YLD 30/360 RD6 </v>
          </cell>
          <cell r="BT230">
            <v>1</v>
          </cell>
          <cell r="BU230" t="str">
            <v xml:space="preserve">MTM </v>
          </cell>
          <cell r="BV230" t="str">
            <v>1304110012</v>
          </cell>
          <cell r="BW230" t="str">
            <v xml:space="preserve"> </v>
          </cell>
          <cell r="BX230">
            <v>26876000</v>
          </cell>
          <cell r="BY230">
            <v>2024885718.6549301</v>
          </cell>
          <cell r="BZ230">
            <v>460000</v>
          </cell>
          <cell r="CA230" t="str">
            <v xml:space="preserve">YLD 30/360 RD6 </v>
          </cell>
          <cell r="CB230" t="str">
            <v xml:space="preserve">CDT                                                         </v>
          </cell>
          <cell r="CC230" t="str">
            <v>CO</v>
          </cell>
          <cell r="CD230" t="str">
            <v>Gravados ML</v>
          </cell>
          <cell r="CE230">
            <v>2000000000</v>
          </cell>
          <cell r="CF230">
            <v>2034420000</v>
          </cell>
          <cell r="CG230">
            <v>2034420000</v>
          </cell>
          <cell r="CH230">
            <v>2034880000</v>
          </cell>
          <cell r="CI230">
            <v>2034880000</v>
          </cell>
          <cell r="CJ230">
            <v>2029092306.9860001</v>
          </cell>
          <cell r="CK230">
            <v>2029573900.1320002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 t="str">
            <v>7130411012</v>
          </cell>
          <cell r="CV230">
            <v>69916000</v>
          </cell>
          <cell r="CW230">
            <v>460000</v>
          </cell>
          <cell r="CX230">
            <v>69916000</v>
          </cell>
          <cell r="CY230">
            <v>69456000</v>
          </cell>
          <cell r="CZ230">
            <v>460000</v>
          </cell>
          <cell r="DA230">
            <v>1</v>
          </cell>
          <cell r="DB230">
            <v>1</v>
          </cell>
          <cell r="DC230">
            <v>1</v>
          </cell>
          <cell r="DD230">
            <v>4867856</v>
          </cell>
          <cell r="DE230">
            <v>7.194229</v>
          </cell>
          <cell r="DF230">
            <v>8.5594999999999999</v>
          </cell>
          <cell r="DH230" t="str">
            <v xml:space="preserve">TV </v>
          </cell>
          <cell r="DI230">
            <v>101.74399999999999</v>
          </cell>
          <cell r="DJ230">
            <v>0</v>
          </cell>
          <cell r="DK230">
            <v>2034880000</v>
          </cell>
          <cell r="DL230" t="str">
            <v>IPC</v>
          </cell>
        </row>
        <row r="231">
          <cell r="A231">
            <v>4874748</v>
          </cell>
          <cell r="B231" t="str">
            <v xml:space="preserve">NEGOCIABLES    </v>
          </cell>
          <cell r="C231" t="str">
            <v>B</v>
          </cell>
          <cell r="D231" t="str">
            <v xml:space="preserve">FI SPOT              </v>
          </cell>
          <cell r="E231" t="str">
            <v>RTFIDBEN11</v>
          </cell>
          <cell r="F231" t="str">
            <v>BDI_RF-NEG_FBRT</v>
          </cell>
          <cell r="G231">
            <v>0</v>
          </cell>
          <cell r="H231">
            <v>5225719</v>
          </cell>
          <cell r="I231">
            <v>5665573</v>
          </cell>
          <cell r="J231" t="str">
            <v xml:space="preserve">BANCO DE COMERCIO EXTERIOR DE COLOMBIA S A BANCOLDEX                                                                                                                                                                                                           </v>
          </cell>
          <cell r="K231" t="str">
            <v xml:space="preserve">800149923                             </v>
          </cell>
          <cell r="L231" t="str">
            <v xml:space="preserve">CDT BCOLDEX IBR+1.45% 20/4/16      </v>
          </cell>
          <cell r="M231" t="str">
            <v xml:space="preserve">CDTBCX80       </v>
          </cell>
          <cell r="N231" t="str">
            <v xml:space="preserve">COB31CD05061   </v>
          </cell>
          <cell r="O231" t="str">
            <v>BANCO DE COMERCIO EXTERIOR DE COLOMBIA S A BANCOLDEX</v>
          </cell>
          <cell r="P231" t="str">
            <v>800149923</v>
          </cell>
          <cell r="Q231" t="str">
            <v xml:space="preserve">BRC1+   </v>
          </cell>
          <cell r="R231" t="str">
            <v xml:space="preserve">BRC                 </v>
          </cell>
          <cell r="S231">
            <v>42297</v>
          </cell>
          <cell r="T231">
            <v>42480</v>
          </cell>
          <cell r="U231">
            <v>2500000000</v>
          </cell>
          <cell r="V231">
            <v>2500000000</v>
          </cell>
          <cell r="W231" t="str">
            <v>IBR 1M</v>
          </cell>
          <cell r="X231">
            <v>1.45</v>
          </cell>
          <cell r="Y231" t="str">
            <v xml:space="preserve">COP IBR Inicio, Base 360, Cupon MV      </v>
          </cell>
          <cell r="Z231" t="str">
            <v>I</v>
          </cell>
          <cell r="AA231" t="str">
            <v>Mes Vencido</v>
          </cell>
          <cell r="AB231" t="str">
            <v>COP</v>
          </cell>
          <cell r="AC231" t="str">
            <v>COP</v>
          </cell>
          <cell r="AD231" t="str">
            <v>DECEVAL</v>
          </cell>
          <cell r="AE231">
            <v>42297</v>
          </cell>
          <cell r="AF231">
            <v>42297</v>
          </cell>
          <cell r="AG231">
            <v>2500000000</v>
          </cell>
          <cell r="AH231">
            <v>1</v>
          </cell>
          <cell r="AI231">
            <v>2500000000</v>
          </cell>
          <cell r="AJ231">
            <v>100</v>
          </cell>
          <cell r="AK231">
            <v>6.4239369999999996</v>
          </cell>
          <cell r="AL231">
            <v>0.1012</v>
          </cell>
          <cell r="AM231">
            <v>2512900000</v>
          </cell>
          <cell r="AN231">
            <v>2512900000</v>
          </cell>
          <cell r="AO231">
            <v>1.1555</v>
          </cell>
          <cell r="AP231">
            <v>2512090614.5475001</v>
          </cell>
          <cell r="AQ231">
            <v>2513375000</v>
          </cell>
          <cell r="AR231">
            <v>2513375000</v>
          </cell>
          <cell r="AS231">
            <v>1.1589</v>
          </cell>
          <cell r="AT231">
            <v>2512599503.6275001</v>
          </cell>
          <cell r="AU231">
            <v>7.6788682858000001</v>
          </cell>
          <cell r="AV231">
            <v>7.6845982806999995</v>
          </cell>
          <cell r="AW231">
            <v>508889.07999992371</v>
          </cell>
          <cell r="AX231">
            <v>100.53500000000001</v>
          </cell>
          <cell r="AY231">
            <v>0</v>
          </cell>
          <cell r="AZ231">
            <v>775496.37250000006</v>
          </cell>
          <cell r="BA231" t="str">
            <v>Precio</v>
          </cell>
          <cell r="BB231" t="str">
            <v>COP IBE FLAT</v>
          </cell>
          <cell r="BC231">
            <v>0.98930000000000007</v>
          </cell>
          <cell r="BD231">
            <v>100</v>
          </cell>
          <cell r="BE231">
            <v>0</v>
          </cell>
          <cell r="BF231">
            <v>0</v>
          </cell>
          <cell r="BG231">
            <v>0</v>
          </cell>
          <cell r="BH231">
            <v>37</v>
          </cell>
          <cell r="BI231">
            <v>0.1008</v>
          </cell>
          <cell r="BJ231">
            <v>9.3900000000000011E-2</v>
          </cell>
          <cell r="BK231" t="str">
            <v xml:space="preserve">NVRENGI   </v>
          </cell>
          <cell r="BL231" t="str">
            <v>NICOLAS VALDERRAMA RENGIFO</v>
          </cell>
          <cell r="BM231">
            <v>42443</v>
          </cell>
          <cell r="BO231" t="str">
            <v xml:space="preserve">                              </v>
          </cell>
          <cell r="BP231" t="str">
            <v>26</v>
          </cell>
          <cell r="BQ231" t="str">
            <v xml:space="preserve">          </v>
          </cell>
          <cell r="BR231">
            <v>13</v>
          </cell>
          <cell r="BS231" t="str">
            <v xml:space="preserve">YLD 30/360 RD6 </v>
          </cell>
          <cell r="BT231">
            <v>1</v>
          </cell>
          <cell r="BU231" t="str">
            <v xml:space="preserve">MTM </v>
          </cell>
          <cell r="BV231" t="str">
            <v>1304110012</v>
          </cell>
          <cell r="BW231" t="str">
            <v xml:space="preserve"> </v>
          </cell>
          <cell r="BX231">
            <v>12510000</v>
          </cell>
          <cell r="BY231">
            <v>2515113690.0804901</v>
          </cell>
          <cell r="BZ231">
            <v>475000</v>
          </cell>
          <cell r="CA231" t="str">
            <v xml:space="preserve">YLD 30/360 RD6 </v>
          </cell>
          <cell r="CB231" t="str">
            <v xml:space="preserve">CDT                                                         </v>
          </cell>
          <cell r="CC231" t="str">
            <v>CO</v>
          </cell>
          <cell r="CD231" t="str">
            <v>Gravados ML</v>
          </cell>
          <cell r="CE231">
            <v>2500000000</v>
          </cell>
          <cell r="CF231">
            <v>2512900000</v>
          </cell>
          <cell r="CG231">
            <v>2512900000</v>
          </cell>
          <cell r="CH231">
            <v>2513375000</v>
          </cell>
          <cell r="CI231">
            <v>2513375000</v>
          </cell>
          <cell r="CJ231">
            <v>2512090614.5475001</v>
          </cell>
          <cell r="CK231">
            <v>2512599503.6275001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 t="str">
            <v>7130411012</v>
          </cell>
          <cell r="CV231">
            <v>69857500</v>
          </cell>
          <cell r="CW231">
            <v>475000</v>
          </cell>
          <cell r="CX231">
            <v>69857500</v>
          </cell>
          <cell r="CY231">
            <v>69382500</v>
          </cell>
          <cell r="CZ231">
            <v>475000</v>
          </cell>
          <cell r="DA231">
            <v>1</v>
          </cell>
          <cell r="DB231">
            <v>1</v>
          </cell>
          <cell r="DC231">
            <v>1</v>
          </cell>
          <cell r="DD231">
            <v>4874748</v>
          </cell>
          <cell r="DE231">
            <v>6.4239369999999996</v>
          </cell>
          <cell r="DF231">
            <v>7.3499000000000008</v>
          </cell>
          <cell r="DH231" t="str">
            <v xml:space="preserve">MV </v>
          </cell>
          <cell r="DI231">
            <v>100.535</v>
          </cell>
          <cell r="DJ231" t="e">
            <v>#N/A</v>
          </cell>
          <cell r="DK231">
            <v>2513375000</v>
          </cell>
          <cell r="DL231" t="str">
            <v>IBR</v>
          </cell>
        </row>
        <row r="232">
          <cell r="A232">
            <v>4875188</v>
          </cell>
          <cell r="B232" t="str">
            <v xml:space="preserve">NEGOCIABLES    </v>
          </cell>
          <cell r="C232" t="str">
            <v>B</v>
          </cell>
          <cell r="D232" t="str">
            <v xml:space="preserve">FI SPOT              </v>
          </cell>
          <cell r="E232" t="str">
            <v>RTFIDBEN11</v>
          </cell>
          <cell r="F232" t="str">
            <v>BDM_RF-NEG_FBRT</v>
          </cell>
          <cell r="G232">
            <v>0</v>
          </cell>
          <cell r="H232">
            <v>5290401</v>
          </cell>
          <cell r="I232">
            <v>5666012</v>
          </cell>
          <cell r="J232" t="str">
            <v xml:space="preserve">BANCO COLPATRIA RED MULTIBANCA COLPATRIA S A COLPATRIA RED                                                                                                                                                                                                     </v>
          </cell>
          <cell r="K232" t="str">
            <v xml:space="preserve">860034594                             </v>
          </cell>
          <cell r="L232" t="str">
            <v xml:space="preserve">CDT COLPATRIA 5.9652% 9/9/16       </v>
          </cell>
          <cell r="M232" t="str">
            <v xml:space="preserve">CDTCLPS0V      </v>
          </cell>
          <cell r="N232" t="str">
            <v xml:space="preserve">COB19CD54445   </v>
          </cell>
          <cell r="O232" t="str">
            <v>HELM COMISIONISTA DE BOLSA SA</v>
          </cell>
          <cell r="P232" t="str">
            <v>830035217</v>
          </cell>
          <cell r="Q232" t="str">
            <v xml:space="preserve">AAA     </v>
          </cell>
          <cell r="R232" t="str">
            <v xml:space="preserve">BRC                 </v>
          </cell>
          <cell r="S232">
            <v>41891</v>
          </cell>
          <cell r="T232">
            <v>42622</v>
          </cell>
          <cell r="U232">
            <v>1500000000</v>
          </cell>
          <cell r="V232">
            <v>1500000000</v>
          </cell>
          <cell r="W232" t="str">
            <v>5.9652</v>
          </cell>
          <cell r="Y232" t="str">
            <v xml:space="preserve">CDT TF nominal, Base 360, Cupon TV      </v>
          </cell>
          <cell r="Z232" t="str">
            <v>I</v>
          </cell>
          <cell r="AA232" t="str">
            <v>Trimestre Vencido</v>
          </cell>
          <cell r="AB232" t="str">
            <v>COP</v>
          </cell>
          <cell r="AC232" t="str">
            <v>COP</v>
          </cell>
          <cell r="AD232" t="str">
            <v>DECEVAL</v>
          </cell>
          <cell r="AE232">
            <v>42297</v>
          </cell>
          <cell r="AF232">
            <v>42297</v>
          </cell>
          <cell r="AG232">
            <v>1502055000</v>
          </cell>
          <cell r="AH232">
            <v>1</v>
          </cell>
          <cell r="AI232">
            <v>1502055000</v>
          </cell>
          <cell r="AJ232">
            <v>100.137</v>
          </cell>
          <cell r="AK232">
            <v>6.7500390000000001</v>
          </cell>
          <cell r="AL232">
            <v>6.4819000000000004</v>
          </cell>
          <cell r="AM232">
            <v>1489710000</v>
          </cell>
          <cell r="AN232">
            <v>1489710000</v>
          </cell>
          <cell r="AO232">
            <v>7.6923000000000004</v>
          </cell>
          <cell r="AP232">
            <v>1496131544.4345</v>
          </cell>
          <cell r="AQ232">
            <v>1489650000</v>
          </cell>
          <cell r="AR232">
            <v>1489650000</v>
          </cell>
          <cell r="AS232">
            <v>7.7462</v>
          </cell>
          <cell r="AT232">
            <v>1496399313.7785001</v>
          </cell>
          <cell r="AU232">
            <v>6.7500393813999997</v>
          </cell>
          <cell r="AV232">
            <v>6.7500393812999997</v>
          </cell>
          <cell r="AW232">
            <v>267769.34400010109</v>
          </cell>
          <cell r="AX232">
            <v>99.31</v>
          </cell>
          <cell r="AY232">
            <v>0</v>
          </cell>
          <cell r="AZ232">
            <v>-6749313.7785</v>
          </cell>
          <cell r="BA232" t="str">
            <v>Precio</v>
          </cell>
          <cell r="BB232" t="str">
            <v>COP CRCDT</v>
          </cell>
          <cell r="BC232">
            <v>5.0000000000000001E-3</v>
          </cell>
          <cell r="BD232">
            <v>100</v>
          </cell>
          <cell r="BE232">
            <v>0</v>
          </cell>
          <cell r="BF232">
            <v>0</v>
          </cell>
          <cell r="BG232">
            <v>0</v>
          </cell>
          <cell r="BH232">
            <v>179</v>
          </cell>
          <cell r="BI232">
            <v>0.48670000000000002</v>
          </cell>
          <cell r="BJ232">
            <v>0.45170000000000005</v>
          </cell>
          <cell r="BK232" t="str">
            <v xml:space="preserve">NVRENGI   </v>
          </cell>
          <cell r="BL232" t="str">
            <v>NICOLAS VALDERRAMA RENGIFO</v>
          </cell>
          <cell r="BM232">
            <v>42443</v>
          </cell>
          <cell r="BO232" t="str">
            <v xml:space="preserve">                              </v>
          </cell>
          <cell r="BP232" t="str">
            <v>26</v>
          </cell>
          <cell r="BQ232" t="str">
            <v xml:space="preserve">          </v>
          </cell>
          <cell r="BR232">
            <v>4</v>
          </cell>
          <cell r="BS232" t="str">
            <v xml:space="preserve">LIN 30/360 RD6 </v>
          </cell>
          <cell r="BT232">
            <v>1</v>
          </cell>
          <cell r="BU232" t="str">
            <v xml:space="preserve">MTM </v>
          </cell>
          <cell r="BV232" t="str">
            <v>1304110012</v>
          </cell>
          <cell r="BW232" t="str">
            <v xml:space="preserve"> </v>
          </cell>
          <cell r="BX232">
            <v>1243500</v>
          </cell>
          <cell r="BY232">
            <v>1500563146.92169</v>
          </cell>
          <cell r="BZ232">
            <v>-60000</v>
          </cell>
          <cell r="CA232" t="str">
            <v xml:space="preserve">LIN 30/360 RD6 </v>
          </cell>
          <cell r="CB232" t="str">
            <v xml:space="preserve">CDT                                                         </v>
          </cell>
          <cell r="CC232" t="str">
            <v>CO</v>
          </cell>
          <cell r="CD232" t="str">
            <v>Gravados ML</v>
          </cell>
          <cell r="CE232">
            <v>1500000000</v>
          </cell>
          <cell r="CF232">
            <v>1489710000</v>
          </cell>
          <cell r="CG232">
            <v>1489710000</v>
          </cell>
          <cell r="CH232">
            <v>1489650000</v>
          </cell>
          <cell r="CI232">
            <v>1489650000</v>
          </cell>
          <cell r="CJ232">
            <v>1496131544.4345002</v>
          </cell>
          <cell r="CK232">
            <v>1496399313.7785001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 t="str">
            <v>7130411012</v>
          </cell>
          <cell r="CV232">
            <v>32334000</v>
          </cell>
          <cell r="CW232">
            <v>-60000</v>
          </cell>
          <cell r="CX232">
            <v>32334000</v>
          </cell>
          <cell r="CY232">
            <v>32394000</v>
          </cell>
          <cell r="CZ232">
            <v>-60000</v>
          </cell>
          <cell r="DA232">
            <v>1</v>
          </cell>
          <cell r="DB232">
            <v>1</v>
          </cell>
          <cell r="DC232">
            <v>1</v>
          </cell>
          <cell r="DD232">
            <v>4875188</v>
          </cell>
          <cell r="DE232">
            <v>6.7500390000000001</v>
          </cell>
          <cell r="DF232">
            <v>7.7462</v>
          </cell>
          <cell r="DH232" t="str">
            <v xml:space="preserve">TV </v>
          </cell>
          <cell r="DI232">
            <v>99.31</v>
          </cell>
          <cell r="DJ232">
            <v>0</v>
          </cell>
          <cell r="DK232">
            <v>1489650000</v>
          </cell>
          <cell r="DL232" t="str">
            <v>TASA FIJA</v>
          </cell>
        </row>
        <row r="233">
          <cell r="A233">
            <v>4877061</v>
          </cell>
          <cell r="B233" t="str">
            <v xml:space="preserve">NEGOCIABLES    </v>
          </cell>
          <cell r="C233" t="str">
            <v>B</v>
          </cell>
          <cell r="D233" t="str">
            <v xml:space="preserve">FI SPOT              </v>
          </cell>
          <cell r="E233" t="str">
            <v>RTFIDBEN11</v>
          </cell>
          <cell r="F233" t="str">
            <v>BDM_RF-NEG_FBRT</v>
          </cell>
          <cell r="G233">
            <v>0</v>
          </cell>
          <cell r="H233">
            <v>4877281</v>
          </cell>
          <cell r="I233">
            <v>5667891</v>
          </cell>
          <cell r="J233" t="str">
            <v xml:space="preserve">BBVA COLOMBIA S A BANCO BILBAO VIZCAYA ARGENTARIA COLOMBIA                                                                                                                                                                                                     </v>
          </cell>
          <cell r="K233" t="str">
            <v xml:space="preserve">860003020                             </v>
          </cell>
          <cell r="L233" t="str">
            <v xml:space="preserve">CDT BBVA 6.204% 19/9/16            </v>
          </cell>
          <cell r="M233" t="str">
            <v xml:space="preserve">CDTBGAS0V      </v>
          </cell>
          <cell r="N233" t="str">
            <v xml:space="preserve">COB13CD27477   </v>
          </cell>
          <cell r="O233" t="str">
            <v>ACCIONES Y VALORES S A</v>
          </cell>
          <cell r="P233" t="str">
            <v>860071562</v>
          </cell>
          <cell r="Q233" t="str">
            <v xml:space="preserve">AAA     </v>
          </cell>
          <cell r="R233" t="str">
            <v xml:space="preserve">BRC                 </v>
          </cell>
          <cell r="S233">
            <v>41717</v>
          </cell>
          <cell r="T233">
            <v>42632</v>
          </cell>
          <cell r="U233">
            <v>2000000000</v>
          </cell>
          <cell r="V233">
            <v>2000000000</v>
          </cell>
          <cell r="W233" t="str">
            <v>6.204</v>
          </cell>
          <cell r="Y233" t="str">
            <v xml:space="preserve">CDT TF nominal, Base 360, Cupon TV      </v>
          </cell>
          <cell r="Z233" t="str">
            <v>I</v>
          </cell>
          <cell r="AA233" t="str">
            <v>Trimestre Vencido</v>
          </cell>
          <cell r="AB233" t="str">
            <v>COP</v>
          </cell>
          <cell r="AC233" t="str">
            <v>COP</v>
          </cell>
          <cell r="AD233" t="str">
            <v>DECEVAL</v>
          </cell>
          <cell r="AE233">
            <v>42298</v>
          </cell>
          <cell r="AF233">
            <v>42298</v>
          </cell>
          <cell r="AG233">
            <v>2003960000</v>
          </cell>
          <cell r="AH233">
            <v>1</v>
          </cell>
          <cell r="AI233">
            <v>2003960000</v>
          </cell>
          <cell r="AJ233">
            <v>100.19800000000001</v>
          </cell>
          <cell r="AK233">
            <v>6.7601899999999997</v>
          </cell>
          <cell r="AL233">
            <v>6.6421999999999999</v>
          </cell>
          <cell r="AM233">
            <v>2015100000</v>
          </cell>
          <cell r="AN233">
            <v>2015100000</v>
          </cell>
          <cell r="AO233">
            <v>7.7399000000000004</v>
          </cell>
          <cell r="AP233">
            <v>2024491358.8559999</v>
          </cell>
          <cell r="AQ233">
            <v>2015320000</v>
          </cell>
          <cell r="AR233">
            <v>2015320000</v>
          </cell>
          <cell r="AS233">
            <v>7.7601000000000004</v>
          </cell>
          <cell r="AT233">
            <v>2024854218.5999999</v>
          </cell>
          <cell r="AU233">
            <v>6.7601901142999994</v>
          </cell>
          <cell r="AV233">
            <v>6.7601901141999994</v>
          </cell>
          <cell r="AW233">
            <v>362859.74399995804</v>
          </cell>
          <cell r="AX233">
            <v>100.76600000000001</v>
          </cell>
          <cell r="AY233">
            <v>0</v>
          </cell>
          <cell r="AZ233">
            <v>-9534218.5999999996</v>
          </cell>
          <cell r="BA233" t="str">
            <v>Precio</v>
          </cell>
          <cell r="BB233" t="str">
            <v>COP CRCDT</v>
          </cell>
          <cell r="BC233">
            <v>-2.0900000000000002E-2</v>
          </cell>
          <cell r="BD233">
            <v>100</v>
          </cell>
          <cell r="BE233">
            <v>0</v>
          </cell>
          <cell r="BF233">
            <v>0</v>
          </cell>
          <cell r="BG233">
            <v>0</v>
          </cell>
          <cell r="BH233">
            <v>189</v>
          </cell>
          <cell r="BI233">
            <v>0.50629999999999997</v>
          </cell>
          <cell r="BJ233">
            <v>0.4698</v>
          </cell>
          <cell r="BK233" t="str">
            <v xml:space="preserve">NVRENGI   </v>
          </cell>
          <cell r="BL233" t="str">
            <v>NICOLAS VALDERRAMA RENGIFO</v>
          </cell>
          <cell r="BM233">
            <v>42443</v>
          </cell>
          <cell r="BO233" t="str">
            <v xml:space="preserve">                              </v>
          </cell>
          <cell r="BP233" t="str">
            <v>26</v>
          </cell>
          <cell r="BQ233" t="str">
            <v xml:space="preserve">          </v>
          </cell>
          <cell r="BR233">
            <v>2</v>
          </cell>
          <cell r="BS233" t="str">
            <v xml:space="preserve">LIN 30/360 RD6 </v>
          </cell>
          <cell r="BT233">
            <v>1</v>
          </cell>
          <cell r="BU233" t="str">
            <v xml:space="preserve">MTM </v>
          </cell>
          <cell r="BV233" t="str">
            <v>1304110012</v>
          </cell>
          <cell r="BW233" t="str">
            <v xml:space="preserve"> </v>
          </cell>
          <cell r="BX233">
            <v>29296000</v>
          </cell>
          <cell r="BY233">
            <v>2001302989.08025</v>
          </cell>
          <cell r="BZ233">
            <v>220000</v>
          </cell>
          <cell r="CA233" t="str">
            <v xml:space="preserve">LIN 30/360 RD6 </v>
          </cell>
          <cell r="CB233" t="str">
            <v xml:space="preserve">CDT                                                         </v>
          </cell>
          <cell r="CC233" t="str">
            <v>CO</v>
          </cell>
          <cell r="CD233" t="str">
            <v>Gravados ML</v>
          </cell>
          <cell r="CE233">
            <v>2000000000</v>
          </cell>
          <cell r="CF233">
            <v>2015100000</v>
          </cell>
          <cell r="CG233">
            <v>2015100000</v>
          </cell>
          <cell r="CH233">
            <v>2015320000</v>
          </cell>
          <cell r="CI233">
            <v>2015320000</v>
          </cell>
          <cell r="CJ233">
            <v>2024491358.8559999</v>
          </cell>
          <cell r="CK233">
            <v>2024854218.5999999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0</v>
          </cell>
          <cell r="CS233" t="str">
            <v>7130411012</v>
          </cell>
          <cell r="CV233">
            <v>42380000</v>
          </cell>
          <cell r="CW233">
            <v>220000</v>
          </cell>
          <cell r="CX233">
            <v>42380000</v>
          </cell>
          <cell r="CY233">
            <v>42160000</v>
          </cell>
          <cell r="CZ233">
            <v>220000</v>
          </cell>
          <cell r="DA233">
            <v>1</v>
          </cell>
          <cell r="DB233">
            <v>1</v>
          </cell>
          <cell r="DC233">
            <v>1</v>
          </cell>
          <cell r="DD233">
            <v>4877061</v>
          </cell>
          <cell r="DE233">
            <v>6.7601899999999997</v>
          </cell>
          <cell r="DF233">
            <v>7.7601000000000004</v>
          </cell>
          <cell r="DH233" t="str">
            <v xml:space="preserve">TV </v>
          </cell>
          <cell r="DI233">
            <v>100.76600000000001</v>
          </cell>
          <cell r="DJ233">
            <v>0</v>
          </cell>
          <cell r="DK233">
            <v>2015320000</v>
          </cell>
          <cell r="DL233" t="str">
            <v>TASA FIJA</v>
          </cell>
        </row>
        <row r="234">
          <cell r="A234">
            <v>4879147</v>
          </cell>
          <cell r="B234" t="str">
            <v xml:space="preserve">NEGOCIABLES    </v>
          </cell>
          <cell r="C234" t="str">
            <v>B</v>
          </cell>
          <cell r="D234" t="str">
            <v xml:space="preserve">FI SPOT              </v>
          </cell>
          <cell r="E234" t="str">
            <v>RTFIDBEN11</v>
          </cell>
          <cell r="F234" t="str">
            <v>BDM_RF-NEG_FBRT</v>
          </cell>
          <cell r="G234">
            <v>0</v>
          </cell>
          <cell r="H234">
            <v>5094469</v>
          </cell>
          <cell r="I234">
            <v>5669985</v>
          </cell>
          <cell r="J234" t="str">
            <v xml:space="preserve">BANCO COLPATRIA RED MULTIBANCA COLPATRIA S A COLPATRIA RED                                                                                                                                                                                                     </v>
          </cell>
          <cell r="K234" t="str">
            <v xml:space="preserve">860034594                             </v>
          </cell>
          <cell r="L234" t="str">
            <v xml:space="preserve">CDT COLPATRIA 5.8217% 9/10/16      </v>
          </cell>
          <cell r="M234" t="str">
            <v xml:space="preserve">CDTCLPS0V      </v>
          </cell>
          <cell r="N234" t="str">
            <v xml:space="preserve">COB19CD60160   </v>
          </cell>
          <cell r="O234" t="str">
            <v>ULTRASERFINCO S A</v>
          </cell>
          <cell r="P234" t="str">
            <v>800120184</v>
          </cell>
          <cell r="Q234" t="str">
            <v xml:space="preserve">AAA     </v>
          </cell>
          <cell r="R234" t="str">
            <v xml:space="preserve">BRC                 </v>
          </cell>
          <cell r="S234">
            <v>41921</v>
          </cell>
          <cell r="T234">
            <v>42653</v>
          </cell>
          <cell r="U234">
            <v>1000000000</v>
          </cell>
          <cell r="V234">
            <v>1000000000</v>
          </cell>
          <cell r="W234" t="str">
            <v>5.8217</v>
          </cell>
          <cell r="Y234" t="str">
            <v xml:space="preserve">CDT TF nominal, Base 360, Cupon TV      </v>
          </cell>
          <cell r="Z234" t="str">
            <v>I</v>
          </cell>
          <cell r="AA234" t="str">
            <v>Trimestre Vencido</v>
          </cell>
          <cell r="AB234" t="str">
            <v>COP</v>
          </cell>
          <cell r="AC234" t="str">
            <v>COP</v>
          </cell>
          <cell r="AD234" t="str">
            <v>DECEVAL</v>
          </cell>
          <cell r="AE234">
            <v>42298</v>
          </cell>
          <cell r="AF234">
            <v>42298</v>
          </cell>
          <cell r="AG234">
            <v>994360000</v>
          </cell>
          <cell r="AH234">
            <v>1</v>
          </cell>
          <cell r="AI234">
            <v>994360000</v>
          </cell>
          <cell r="AJ234">
            <v>99.436000000000007</v>
          </cell>
          <cell r="AK234">
            <v>6.79772</v>
          </cell>
          <cell r="AL234">
            <v>6.6830000000000007</v>
          </cell>
          <cell r="AM234">
            <v>1000370000</v>
          </cell>
          <cell r="AN234">
            <v>1000370000</v>
          </cell>
          <cell r="AO234">
            <v>7.7829000000000006</v>
          </cell>
          <cell r="AP234">
            <v>1005593464.98607</v>
          </cell>
          <cell r="AQ234">
            <v>1000470000</v>
          </cell>
          <cell r="AR234">
            <v>1000470000</v>
          </cell>
          <cell r="AS234">
            <v>7.8029999999999999</v>
          </cell>
          <cell r="AT234">
            <v>1005774671.04607</v>
          </cell>
          <cell r="AU234">
            <v>6.7977199410000004</v>
          </cell>
          <cell r="AV234">
            <v>6.7977199410000004</v>
          </cell>
          <cell r="AW234">
            <v>181206.05999994278</v>
          </cell>
          <cell r="AX234">
            <v>100.04700000000001</v>
          </cell>
          <cell r="AY234">
            <v>0</v>
          </cell>
          <cell r="AZ234">
            <v>-5304671.0460700002</v>
          </cell>
          <cell r="BA234" t="str">
            <v>Precio</v>
          </cell>
          <cell r="BB234" t="str">
            <v>COP CRCDT</v>
          </cell>
          <cell r="BC234">
            <v>-4.9700000000000001E-2</v>
          </cell>
          <cell r="BD234">
            <v>100</v>
          </cell>
          <cell r="BE234">
            <v>0</v>
          </cell>
          <cell r="BF234">
            <v>0</v>
          </cell>
          <cell r="BG234">
            <v>0</v>
          </cell>
          <cell r="BH234">
            <v>210</v>
          </cell>
          <cell r="BI234">
            <v>0.56440000000000001</v>
          </cell>
          <cell r="BJ234">
            <v>0.52360000000000007</v>
          </cell>
          <cell r="BK234" t="str">
            <v xml:space="preserve">NVRENGI   </v>
          </cell>
          <cell r="BL234" t="str">
            <v>NICOLAS VALDERRAMA RENGIFO</v>
          </cell>
          <cell r="BM234">
            <v>42443</v>
          </cell>
          <cell r="BO234" t="str">
            <v xml:space="preserve">                              </v>
          </cell>
          <cell r="BP234" t="str">
            <v>26</v>
          </cell>
          <cell r="BQ234" t="str">
            <v xml:space="preserve">          </v>
          </cell>
          <cell r="BR234">
            <v>4</v>
          </cell>
          <cell r="BS234" t="str">
            <v xml:space="preserve">LIN 30/360 RD6 </v>
          </cell>
          <cell r="BT234">
            <v>1</v>
          </cell>
          <cell r="BU234" t="str">
            <v xml:space="preserve">MTM </v>
          </cell>
          <cell r="BV234" t="str">
            <v>1304110012</v>
          </cell>
          <cell r="BW234" t="str">
            <v xml:space="preserve"> </v>
          </cell>
          <cell r="BX234">
            <v>10511000</v>
          </cell>
          <cell r="BY234">
            <v>1001065673.80909</v>
          </cell>
          <cell r="BZ234">
            <v>100000</v>
          </cell>
          <cell r="CA234" t="str">
            <v xml:space="preserve">LIN 30/360 RD6 </v>
          </cell>
          <cell r="CB234" t="str">
            <v xml:space="preserve">CDT                                                         </v>
          </cell>
          <cell r="CC234" t="str">
            <v>CO</v>
          </cell>
          <cell r="CD234" t="str">
            <v>Gravados ML</v>
          </cell>
          <cell r="CE234">
            <v>1000000000</v>
          </cell>
          <cell r="CF234">
            <v>1000370000</v>
          </cell>
          <cell r="CG234">
            <v>1000370000</v>
          </cell>
          <cell r="CH234">
            <v>1000470000</v>
          </cell>
          <cell r="CI234">
            <v>1000470000</v>
          </cell>
          <cell r="CJ234">
            <v>1005593464.9860702</v>
          </cell>
          <cell r="CK234">
            <v>1005774671.04607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 t="str">
            <v>7130411012</v>
          </cell>
          <cell r="CV234">
            <v>20664000</v>
          </cell>
          <cell r="CW234">
            <v>100000</v>
          </cell>
          <cell r="CX234">
            <v>20664000</v>
          </cell>
          <cell r="CY234">
            <v>20564000</v>
          </cell>
          <cell r="CZ234">
            <v>100000</v>
          </cell>
          <cell r="DA234">
            <v>1</v>
          </cell>
          <cell r="DB234">
            <v>1</v>
          </cell>
          <cell r="DC234">
            <v>1</v>
          </cell>
          <cell r="DD234">
            <v>4879147</v>
          </cell>
          <cell r="DE234">
            <v>6.79772</v>
          </cell>
          <cell r="DF234">
            <v>7.8029999999999999</v>
          </cell>
          <cell r="DH234" t="str">
            <v xml:space="preserve">TV </v>
          </cell>
          <cell r="DI234">
            <v>100.047</v>
          </cell>
          <cell r="DJ234">
            <v>0</v>
          </cell>
          <cell r="DK234">
            <v>1000470000</v>
          </cell>
          <cell r="DL234" t="str">
            <v>TASA FIJA</v>
          </cell>
        </row>
        <row r="235">
          <cell r="A235">
            <v>4881223</v>
          </cell>
          <cell r="B235" t="str">
            <v xml:space="preserve">NEGOCIABLES    </v>
          </cell>
          <cell r="C235" t="str">
            <v>B</v>
          </cell>
          <cell r="D235" t="str">
            <v xml:space="preserve">FI SPOT              </v>
          </cell>
          <cell r="E235" t="str">
            <v>RTFIDBEN11</v>
          </cell>
          <cell r="F235" t="str">
            <v>BDM_RF-NEG_FBRT</v>
          </cell>
          <cell r="G235">
            <v>0</v>
          </cell>
          <cell r="H235">
            <v>5225896</v>
          </cell>
          <cell r="I235">
            <v>5672055</v>
          </cell>
          <cell r="J235" t="str">
            <v xml:space="preserve">FINANCIERA DE DESARROLLO TERRITORIAL S A FINDETER                                                                                                                                                                                                              </v>
          </cell>
          <cell r="K235" t="str">
            <v xml:space="preserve">800096329                             </v>
          </cell>
          <cell r="L235" t="str">
            <v xml:space="preserve">CDT FINDETER IBR+1.65% 22/7/16     </v>
          </cell>
          <cell r="M235" t="str">
            <v xml:space="preserve">CDTFDT80       </v>
          </cell>
          <cell r="N235" t="str">
            <v xml:space="preserve">COL06CD09635   </v>
          </cell>
          <cell r="O235" t="str">
            <v>FINANCIERA DE DESARROLLO TERRITORIAL S A FINDETER</v>
          </cell>
          <cell r="P235" t="str">
            <v>800096329</v>
          </cell>
          <cell r="Q235" t="str">
            <v xml:space="preserve">F1+     </v>
          </cell>
          <cell r="R235" t="str">
            <v xml:space="preserve">FRC                 </v>
          </cell>
          <cell r="S235">
            <v>42299</v>
          </cell>
          <cell r="T235">
            <v>42573</v>
          </cell>
          <cell r="U235">
            <v>1000000000</v>
          </cell>
          <cell r="V235">
            <v>1000000000</v>
          </cell>
          <cell r="W235" t="str">
            <v>IBR 1M</v>
          </cell>
          <cell r="X235">
            <v>1.65</v>
          </cell>
          <cell r="Y235" t="str">
            <v xml:space="preserve">COP IBR Inicio, Base 360, Cupon MV      </v>
          </cell>
          <cell r="Z235" t="str">
            <v>I</v>
          </cell>
          <cell r="AA235" t="str">
            <v>Mes Vencido</v>
          </cell>
          <cell r="AB235" t="str">
            <v>COP</v>
          </cell>
          <cell r="AC235" t="str">
            <v>COP</v>
          </cell>
          <cell r="AD235" t="str">
            <v>DECEVAL</v>
          </cell>
          <cell r="AE235">
            <v>42299</v>
          </cell>
          <cell r="AF235">
            <v>42299</v>
          </cell>
          <cell r="AG235">
            <v>1000000000</v>
          </cell>
          <cell r="AH235">
            <v>1</v>
          </cell>
          <cell r="AI235">
            <v>1000000000</v>
          </cell>
          <cell r="AJ235">
            <v>100</v>
          </cell>
          <cell r="AK235">
            <v>6.7059829999999998</v>
          </cell>
          <cell r="AL235">
            <v>0.10400000000000001</v>
          </cell>
          <cell r="AM235">
            <v>1006040000</v>
          </cell>
          <cell r="AN235">
            <v>1006040000</v>
          </cell>
          <cell r="AO235">
            <v>1.3653</v>
          </cell>
          <cell r="AP235">
            <v>1004689911.8839999</v>
          </cell>
          <cell r="AQ235">
            <v>1006110000</v>
          </cell>
          <cell r="AR235">
            <v>1006110000</v>
          </cell>
          <cell r="AS235">
            <v>1.4025000000000001</v>
          </cell>
          <cell r="AT235">
            <v>1004901035.7819999</v>
          </cell>
          <cell r="AU235">
            <v>7.9777568163999995</v>
          </cell>
          <cell r="AV235">
            <v>7.9821882625000002</v>
          </cell>
          <cell r="AW235">
            <v>211123.89800000191</v>
          </cell>
          <cell r="AX235">
            <v>100.611</v>
          </cell>
          <cell r="AY235">
            <v>0</v>
          </cell>
          <cell r="AZ235">
            <v>1208964.2180000001</v>
          </cell>
          <cell r="BA235" t="str">
            <v>Precio</v>
          </cell>
          <cell r="BB235" t="str">
            <v>COP IBE FLAT</v>
          </cell>
          <cell r="BC235">
            <v>1.2362</v>
          </cell>
          <cell r="BD235">
            <v>100</v>
          </cell>
          <cell r="BE235">
            <v>0</v>
          </cell>
          <cell r="BF235">
            <v>0</v>
          </cell>
          <cell r="BG235">
            <v>0</v>
          </cell>
          <cell r="BH235">
            <v>130</v>
          </cell>
          <cell r="BI235">
            <v>0.35089999999999999</v>
          </cell>
          <cell r="BJ235">
            <v>0.32600000000000001</v>
          </cell>
          <cell r="BK235" t="str">
            <v xml:space="preserve">NVRENGI   </v>
          </cell>
          <cell r="BL235" t="str">
            <v>NICOLAS VALDERRAMA RENGIFO</v>
          </cell>
          <cell r="BM235">
            <v>42443</v>
          </cell>
          <cell r="BO235" t="str">
            <v xml:space="preserve">                              </v>
          </cell>
          <cell r="BP235" t="str">
            <v>26</v>
          </cell>
          <cell r="BQ235" t="str">
            <v xml:space="preserve">          </v>
          </cell>
          <cell r="BR235">
            <v>11</v>
          </cell>
          <cell r="BS235" t="str">
            <v xml:space="preserve">YLD 30/360 RD6 </v>
          </cell>
          <cell r="BT235">
            <v>1</v>
          </cell>
          <cell r="BU235" t="str">
            <v xml:space="preserve">MTM </v>
          </cell>
          <cell r="BV235" t="str">
            <v>1304110012</v>
          </cell>
          <cell r="BW235" t="str">
            <v xml:space="preserve"> </v>
          </cell>
          <cell r="BX235">
            <v>4716000</v>
          </cell>
          <cell r="BY235">
            <v>1007798609.98555</v>
          </cell>
          <cell r="BZ235">
            <v>70000</v>
          </cell>
          <cell r="CA235" t="str">
            <v xml:space="preserve">YLD 30/360 RD6 </v>
          </cell>
          <cell r="CB235" t="str">
            <v xml:space="preserve">CDT                                                         </v>
          </cell>
          <cell r="CC235" t="str">
            <v>CO</v>
          </cell>
          <cell r="CD235" t="str">
            <v>Gravados ML</v>
          </cell>
          <cell r="CE235">
            <v>1000000000</v>
          </cell>
          <cell r="CF235">
            <v>1006040000</v>
          </cell>
          <cell r="CG235">
            <v>1006040000</v>
          </cell>
          <cell r="CH235">
            <v>1006110000</v>
          </cell>
          <cell r="CI235">
            <v>1006110000</v>
          </cell>
          <cell r="CJ235">
            <v>1004689911.8839999</v>
          </cell>
          <cell r="CK235">
            <v>1004901035.7819999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 t="str">
            <v>7130411012</v>
          </cell>
          <cell r="CV235">
            <v>29427000</v>
          </cell>
          <cell r="CW235">
            <v>70000</v>
          </cell>
          <cell r="CX235">
            <v>29427000</v>
          </cell>
          <cell r="CY235">
            <v>29357000</v>
          </cell>
          <cell r="CZ235">
            <v>70000</v>
          </cell>
          <cell r="DA235">
            <v>1</v>
          </cell>
          <cell r="DB235">
            <v>1</v>
          </cell>
          <cell r="DC235">
            <v>1</v>
          </cell>
          <cell r="DD235">
            <v>4881223</v>
          </cell>
          <cell r="DE235">
            <v>6.7059829999999998</v>
          </cell>
          <cell r="DF235">
            <v>7.6084000000000005</v>
          </cell>
          <cell r="DH235" t="str">
            <v xml:space="preserve">MV </v>
          </cell>
          <cell r="DI235">
            <v>100.611</v>
          </cell>
          <cell r="DJ235">
            <v>0</v>
          </cell>
          <cell r="DK235">
            <v>1006110000</v>
          </cell>
          <cell r="DL235" t="str">
            <v>IBR</v>
          </cell>
        </row>
        <row r="236">
          <cell r="A236">
            <v>4885963</v>
          </cell>
          <cell r="B236" t="str">
            <v xml:space="preserve">NEGOCIABLES    </v>
          </cell>
          <cell r="C236" t="str">
            <v>B</v>
          </cell>
          <cell r="D236" t="str">
            <v xml:space="preserve">FI SPOT              </v>
          </cell>
          <cell r="E236" t="str">
            <v>RTFIDBEN11</v>
          </cell>
          <cell r="F236" t="str">
            <v>BDR_RF-NEG_FBRT</v>
          </cell>
          <cell r="G236">
            <v>0</v>
          </cell>
          <cell r="H236">
            <v>5231811</v>
          </cell>
          <cell r="I236">
            <v>5676877</v>
          </cell>
          <cell r="J236" t="str">
            <v xml:space="preserve">BANCO DE COMERCIO EXTERIOR DE COLOMBIA S A BANCOLDEX                                                                                                                                                                                                           </v>
          </cell>
          <cell r="K236" t="str">
            <v xml:space="preserve">800149923                             </v>
          </cell>
          <cell r="L236" t="str">
            <v xml:space="preserve">CDT BCOLDEX IBR+1.85% 23/4/17      </v>
          </cell>
          <cell r="M236" t="str">
            <v xml:space="preserve">CDTBCX80       </v>
          </cell>
          <cell r="N236" t="str">
            <v xml:space="preserve">COB31CD05087   </v>
          </cell>
          <cell r="O236" t="str">
            <v>BANCO DE COMERCIO EXTERIOR DE COLOMBIA S A BANCOLDEX</v>
          </cell>
          <cell r="P236" t="str">
            <v>800149923</v>
          </cell>
          <cell r="Q236" t="str">
            <v xml:space="preserve">AAA     </v>
          </cell>
          <cell r="R236" t="str">
            <v xml:space="preserve">BRC                 </v>
          </cell>
          <cell r="S236">
            <v>42300</v>
          </cell>
          <cell r="T236">
            <v>42849</v>
          </cell>
          <cell r="U236">
            <v>500000000</v>
          </cell>
          <cell r="V236">
            <v>500000000</v>
          </cell>
          <cell r="W236" t="str">
            <v>IBR 1M</v>
          </cell>
          <cell r="X236">
            <v>1.85</v>
          </cell>
          <cell r="Y236" t="str">
            <v xml:space="preserve">COP IBR Inicio, Base 360, Cupon MV      </v>
          </cell>
          <cell r="Z236" t="str">
            <v>I</v>
          </cell>
          <cell r="AA236" t="str">
            <v>Mes Vencido</v>
          </cell>
          <cell r="AB236" t="str">
            <v>COP</v>
          </cell>
          <cell r="AC236" t="str">
            <v>COP</v>
          </cell>
          <cell r="AD236" t="str">
            <v>DECEVAL</v>
          </cell>
          <cell r="AE236">
            <v>42300</v>
          </cell>
          <cell r="AF236">
            <v>42300</v>
          </cell>
          <cell r="AG236">
            <v>500000000</v>
          </cell>
          <cell r="AH236">
            <v>1</v>
          </cell>
          <cell r="AI236">
            <v>500000000</v>
          </cell>
          <cell r="AJ236">
            <v>100</v>
          </cell>
          <cell r="AK236">
            <v>6.9320219999999999</v>
          </cell>
          <cell r="AL236">
            <v>0.10490000000000001</v>
          </cell>
          <cell r="AM236">
            <v>500690000</v>
          </cell>
          <cell r="AN236">
            <v>500690000</v>
          </cell>
          <cell r="AO236">
            <v>2.2984</v>
          </cell>
          <cell r="AP236">
            <v>502330322.02249998</v>
          </cell>
          <cell r="AQ236">
            <v>500680000</v>
          </cell>
          <cell r="AR236">
            <v>500680000</v>
          </cell>
          <cell r="AS236">
            <v>2.3221000000000003</v>
          </cell>
          <cell r="AT236">
            <v>502439044.47899997</v>
          </cell>
          <cell r="AU236">
            <v>8.2267274922000002</v>
          </cell>
          <cell r="AV236">
            <v>8.2306395988999999</v>
          </cell>
          <cell r="AW236">
            <v>108722.4564999938</v>
          </cell>
          <cell r="AX236">
            <v>100.13600000000001</v>
          </cell>
          <cell r="AY236">
            <v>0</v>
          </cell>
          <cell r="AZ236">
            <v>-1759044.4790000001</v>
          </cell>
          <cell r="BA236" t="str">
            <v>Precio</v>
          </cell>
          <cell r="BB236" t="str">
            <v>COP IBE FLAT</v>
          </cell>
          <cell r="BC236">
            <v>2.1539999999999999</v>
          </cell>
          <cell r="BD236">
            <v>100</v>
          </cell>
          <cell r="BE236">
            <v>0</v>
          </cell>
          <cell r="BF236">
            <v>0</v>
          </cell>
          <cell r="BG236">
            <v>0</v>
          </cell>
          <cell r="BH236">
            <v>406</v>
          </cell>
          <cell r="BI236">
            <v>1.0634000000000001</v>
          </cell>
          <cell r="BJ236">
            <v>0.97930000000000006</v>
          </cell>
          <cell r="BK236" t="str">
            <v xml:space="preserve">NVRENGI   </v>
          </cell>
          <cell r="BL236" t="str">
            <v>NICOLAS VALDERRAMA RENGIFO</v>
          </cell>
          <cell r="BM236">
            <v>42443</v>
          </cell>
          <cell r="BO236" t="str">
            <v xml:space="preserve">                              </v>
          </cell>
          <cell r="BP236" t="str">
            <v>26</v>
          </cell>
          <cell r="BQ236" t="str">
            <v xml:space="preserve">          </v>
          </cell>
          <cell r="BR236">
            <v>11</v>
          </cell>
          <cell r="BS236" t="str">
            <v xml:space="preserve">YLD 30/360 RD6 </v>
          </cell>
          <cell r="BT236">
            <v>1</v>
          </cell>
          <cell r="BU236" t="str">
            <v xml:space="preserve">MTM </v>
          </cell>
          <cell r="BV236" t="str">
            <v>1304110012</v>
          </cell>
          <cell r="BW236" t="str">
            <v xml:space="preserve"> </v>
          </cell>
          <cell r="BX236">
            <v>2298500</v>
          </cell>
          <cell r="BY236">
            <v>501932457.56120801</v>
          </cell>
          <cell r="BZ236">
            <v>-10000</v>
          </cell>
          <cell r="CA236" t="str">
            <v xml:space="preserve">YLD 30/360 RD6 </v>
          </cell>
          <cell r="CB236" t="str">
            <v xml:space="preserve">CDT                                                         </v>
          </cell>
          <cell r="CC236" t="str">
            <v>CO</v>
          </cell>
          <cell r="CD236" t="str">
            <v>Gravados ML</v>
          </cell>
          <cell r="CE236">
            <v>500000000</v>
          </cell>
          <cell r="CF236">
            <v>500690000</v>
          </cell>
          <cell r="CG236">
            <v>500690000</v>
          </cell>
          <cell r="CH236">
            <v>500680000</v>
          </cell>
          <cell r="CI236">
            <v>500680000</v>
          </cell>
          <cell r="CJ236">
            <v>502330322.02249998</v>
          </cell>
          <cell r="CK236">
            <v>502439044.47899991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 t="str">
            <v>7130411012</v>
          </cell>
          <cell r="CV236">
            <v>12678000</v>
          </cell>
          <cell r="CW236">
            <v>-10000</v>
          </cell>
          <cell r="CX236">
            <v>12678000</v>
          </cell>
          <cell r="CY236">
            <v>12688000</v>
          </cell>
          <cell r="CZ236">
            <v>-10000</v>
          </cell>
          <cell r="DA236">
            <v>1</v>
          </cell>
          <cell r="DB236">
            <v>1</v>
          </cell>
          <cell r="DC236">
            <v>1</v>
          </cell>
          <cell r="DD236">
            <v>4885963</v>
          </cell>
          <cell r="DE236">
            <v>6.9320219999999999</v>
          </cell>
          <cell r="DF236">
            <v>8.5842000000000009</v>
          </cell>
          <cell r="DH236" t="str">
            <v xml:space="preserve">MV </v>
          </cell>
          <cell r="DI236">
            <v>100.136</v>
          </cell>
          <cell r="DJ236">
            <v>0</v>
          </cell>
          <cell r="DK236">
            <v>500680000</v>
          </cell>
          <cell r="DL236" t="str">
            <v>IBR</v>
          </cell>
        </row>
        <row r="237">
          <cell r="A237">
            <v>4890088</v>
          </cell>
          <cell r="B237" t="str">
            <v xml:space="preserve">NEGOCIABLES    </v>
          </cell>
          <cell r="C237" t="str">
            <v>B</v>
          </cell>
          <cell r="D237" t="str">
            <v xml:space="preserve">FI SPOT              </v>
          </cell>
          <cell r="E237" t="str">
            <v>RTFIDBEN11</v>
          </cell>
          <cell r="F237" t="str">
            <v>BDI_RF-NEG_FBRT</v>
          </cell>
          <cell r="G237">
            <v>0</v>
          </cell>
          <cell r="H237">
            <v>4890116</v>
          </cell>
          <cell r="I237">
            <v>5681023</v>
          </cell>
          <cell r="J237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237" t="str">
            <v xml:space="preserve">899999090                             </v>
          </cell>
          <cell r="L237" t="str">
            <v xml:space="preserve">TES COP 7% 11/9/19                 </v>
          </cell>
          <cell r="M237" t="str">
            <v xml:space="preserve">TFIT06110919   </v>
          </cell>
          <cell r="N237" t="str">
            <v xml:space="preserve">COL17CT03011   </v>
          </cell>
          <cell r="O237" t="str">
            <v>CITIBANK COLOMBIA S A CITIBANK</v>
          </cell>
          <cell r="P237" t="str">
            <v>860051135</v>
          </cell>
          <cell r="Q237" t="str">
            <v xml:space="preserve">NACION  </v>
          </cell>
          <cell r="R237" t="str">
            <v xml:space="preserve">                    </v>
          </cell>
          <cell r="S237">
            <v>41528</v>
          </cell>
          <cell r="T237">
            <v>43719</v>
          </cell>
          <cell r="U237">
            <v>5000000000</v>
          </cell>
          <cell r="V237">
            <v>5000000000</v>
          </cell>
          <cell r="W237" t="str">
            <v>7</v>
          </cell>
          <cell r="Y237" t="str">
            <v xml:space="preserve">COP TF nominal, Base 365, Cupon AV      </v>
          </cell>
          <cell r="Z237" t="str">
            <v>I</v>
          </cell>
          <cell r="AA237" t="str">
            <v>A?o Vencido</v>
          </cell>
          <cell r="AB237" t="str">
            <v>COP</v>
          </cell>
          <cell r="AC237" t="str">
            <v>COP</v>
          </cell>
          <cell r="AD237" t="str">
            <v>DCV</v>
          </cell>
          <cell r="AE237">
            <v>42303</v>
          </cell>
          <cell r="AF237">
            <v>42303</v>
          </cell>
          <cell r="AG237">
            <v>5058400000</v>
          </cell>
          <cell r="AH237">
            <v>1</v>
          </cell>
          <cell r="AI237">
            <v>5058400000</v>
          </cell>
          <cell r="AJ237">
            <v>101.16800000000001</v>
          </cell>
          <cell r="AK237">
            <v>6.9000919999999999</v>
          </cell>
          <cell r="AL237">
            <v>6.9001000000000001</v>
          </cell>
          <cell r="AM237">
            <v>5109900000</v>
          </cell>
          <cell r="AN237">
            <v>5109900000</v>
          </cell>
          <cell r="AO237">
            <v>7.4183000000000003</v>
          </cell>
          <cell r="AP237">
            <v>5187633237.7650003</v>
          </cell>
          <cell r="AQ237">
            <v>5095350000</v>
          </cell>
          <cell r="AR237">
            <v>5095350000</v>
          </cell>
          <cell r="AS237">
            <v>7.5234000000000005</v>
          </cell>
          <cell r="AT237">
            <v>5188581659.2150097</v>
          </cell>
          <cell r="AU237">
            <v>6.9000918369000006</v>
          </cell>
          <cell r="AV237">
            <v>6.9000918369000006</v>
          </cell>
          <cell r="AW237">
            <v>948421.45000934601</v>
          </cell>
          <cell r="AX237">
            <v>101.90700000000001</v>
          </cell>
          <cell r="AY237">
            <v>0</v>
          </cell>
          <cell r="AZ237">
            <v>-93231659.215010002</v>
          </cell>
          <cell r="BA237" t="str">
            <v>Precio</v>
          </cell>
          <cell r="BB237" t="str">
            <v>COP CEC</v>
          </cell>
          <cell r="BC237">
            <v>4.19E-2</v>
          </cell>
          <cell r="BD237">
            <v>100</v>
          </cell>
          <cell r="BE237">
            <v>0</v>
          </cell>
          <cell r="BF237">
            <v>0</v>
          </cell>
          <cell r="BG237">
            <v>0</v>
          </cell>
          <cell r="BH237">
            <v>1276</v>
          </cell>
          <cell r="BI237">
            <v>3.1165000000000003</v>
          </cell>
          <cell r="BJ237">
            <v>2.8985000000000003</v>
          </cell>
          <cell r="BK237" t="str">
            <v xml:space="preserve">CASALINA  </v>
          </cell>
          <cell r="BL237" t="str">
            <v>CARLOS SALINA</v>
          </cell>
          <cell r="BM237">
            <v>42443</v>
          </cell>
          <cell r="BO237" t="str">
            <v xml:space="preserve">                              </v>
          </cell>
          <cell r="BP237" t="str">
            <v>2</v>
          </cell>
          <cell r="BQ237" t="str">
            <v xml:space="preserve">          </v>
          </cell>
          <cell r="BR237">
            <v>3</v>
          </cell>
          <cell r="BS237" t="str">
            <v xml:space="preserve">LIN NL/365 RD6 </v>
          </cell>
          <cell r="BT237">
            <v>1</v>
          </cell>
          <cell r="BU237" t="str">
            <v xml:space="preserve">MTM </v>
          </cell>
          <cell r="BV237" t="str">
            <v>1304010001</v>
          </cell>
          <cell r="BW237" t="str">
            <v xml:space="preserve"> </v>
          </cell>
          <cell r="BX237">
            <v>176440000</v>
          </cell>
          <cell r="BY237">
            <v>5070982134.63908</v>
          </cell>
          <cell r="BZ237">
            <v>-14550000</v>
          </cell>
          <cell r="CA237" t="str">
            <v xml:space="preserve">LIN NL/365 RD6 </v>
          </cell>
          <cell r="CB237" t="str">
            <v xml:space="preserve">TES COP                                                     </v>
          </cell>
          <cell r="CC237" t="str">
            <v>CO</v>
          </cell>
          <cell r="CD237" t="str">
            <v>Gravados ML</v>
          </cell>
          <cell r="CE237">
            <v>5000000000</v>
          </cell>
          <cell r="CF237">
            <v>5109900000</v>
          </cell>
          <cell r="CG237">
            <v>5109900000</v>
          </cell>
          <cell r="CH237">
            <v>5095350000</v>
          </cell>
          <cell r="CI237">
            <v>5095350000</v>
          </cell>
          <cell r="CJ237">
            <v>5187633237.7650003</v>
          </cell>
          <cell r="CK237">
            <v>5188581659.2150097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 t="str">
            <v>7130401001</v>
          </cell>
          <cell r="CV237">
            <v>36950000</v>
          </cell>
          <cell r="CW237">
            <v>-14550000</v>
          </cell>
          <cell r="CX237">
            <v>36950000</v>
          </cell>
          <cell r="CY237">
            <v>51500000</v>
          </cell>
          <cell r="CZ237">
            <v>-14550000</v>
          </cell>
          <cell r="DA237">
            <v>1</v>
          </cell>
          <cell r="DB237">
            <v>1</v>
          </cell>
          <cell r="DC237">
            <v>1</v>
          </cell>
          <cell r="DD237">
            <v>4890088</v>
          </cell>
          <cell r="DE237">
            <v>6.9000919999999999</v>
          </cell>
          <cell r="DF237">
            <v>7.5234000000000005</v>
          </cell>
          <cell r="DH237" t="str">
            <v xml:space="preserve">AV </v>
          </cell>
          <cell r="DI237">
            <v>101.907</v>
          </cell>
          <cell r="DJ237" t="e">
            <v>#N/A</v>
          </cell>
          <cell r="DK237">
            <v>5095350000</v>
          </cell>
          <cell r="DL237" t="str">
            <v>TASA FIJA</v>
          </cell>
        </row>
        <row r="238">
          <cell r="A238">
            <v>4890452</v>
          </cell>
          <cell r="B238" t="str">
            <v xml:space="preserve">NEGOCIABLES    </v>
          </cell>
          <cell r="C238" t="str">
            <v>B</v>
          </cell>
          <cell r="D238" t="str">
            <v xml:space="preserve">FI SPOT              </v>
          </cell>
          <cell r="E238" t="str">
            <v>RTFIDBEN11</v>
          </cell>
          <cell r="F238" t="str">
            <v>BDI_RF-NEG_FBRT</v>
          </cell>
          <cell r="G238">
            <v>0</v>
          </cell>
          <cell r="H238">
            <v>4890528</v>
          </cell>
          <cell r="I238">
            <v>5681388</v>
          </cell>
          <cell r="J238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238" t="str">
            <v xml:space="preserve">899999090                             </v>
          </cell>
          <cell r="L238" t="str">
            <v xml:space="preserve">TES COP 7% 11/9/19                 </v>
          </cell>
          <cell r="M238" t="str">
            <v xml:space="preserve">TFIT06110919   </v>
          </cell>
          <cell r="N238" t="str">
            <v xml:space="preserve">COL17CT03011   </v>
          </cell>
          <cell r="O238" t="str">
            <v>SOC ADMINISTRADORA DE PENSIONES Y CESANT?S PORVENIR</v>
          </cell>
          <cell r="P238" t="str">
            <v>800144331</v>
          </cell>
          <cell r="Q238" t="str">
            <v xml:space="preserve">NACION  </v>
          </cell>
          <cell r="R238" t="str">
            <v xml:space="preserve">                    </v>
          </cell>
          <cell r="S238">
            <v>41528</v>
          </cell>
          <cell r="T238">
            <v>43719</v>
          </cell>
          <cell r="U238">
            <v>500000000</v>
          </cell>
          <cell r="V238">
            <v>500000000</v>
          </cell>
          <cell r="W238" t="str">
            <v>7</v>
          </cell>
          <cell r="Y238" t="str">
            <v xml:space="preserve">COP TF nominal, Base 365, Cupon AV      </v>
          </cell>
          <cell r="Z238" t="str">
            <v>I</v>
          </cell>
          <cell r="AA238" t="str">
            <v>A?o Vencido</v>
          </cell>
          <cell r="AB238" t="str">
            <v>COP</v>
          </cell>
          <cell r="AC238" t="str">
            <v>COP</v>
          </cell>
          <cell r="AD238" t="str">
            <v>DCV</v>
          </cell>
          <cell r="AE238">
            <v>42303</v>
          </cell>
          <cell r="AF238">
            <v>42303</v>
          </cell>
          <cell r="AG238">
            <v>505840000</v>
          </cell>
          <cell r="AH238">
            <v>1</v>
          </cell>
          <cell r="AI238">
            <v>505840000</v>
          </cell>
          <cell r="AJ238">
            <v>101.16800000000001</v>
          </cell>
          <cell r="AK238">
            <v>6.9000919999999999</v>
          </cell>
          <cell r="AL238">
            <v>6.9001000000000001</v>
          </cell>
          <cell r="AM238">
            <v>510990000</v>
          </cell>
          <cell r="AN238">
            <v>510990000</v>
          </cell>
          <cell r="AO238">
            <v>7.4183000000000003</v>
          </cell>
          <cell r="AP238">
            <v>518763323.77649999</v>
          </cell>
          <cell r="AQ238">
            <v>509535000</v>
          </cell>
          <cell r="AR238">
            <v>509535000</v>
          </cell>
          <cell r="AS238">
            <v>7.5234000000000005</v>
          </cell>
          <cell r="AT238">
            <v>518858165.92150098</v>
          </cell>
          <cell r="AU238">
            <v>6.9000918369000006</v>
          </cell>
          <cell r="AV238">
            <v>6.9000918369000006</v>
          </cell>
          <cell r="AW238">
            <v>94842.145000994205</v>
          </cell>
          <cell r="AX238">
            <v>101.90700000000001</v>
          </cell>
          <cell r="AY238">
            <v>0</v>
          </cell>
          <cell r="AZ238">
            <v>-9323165.9215009995</v>
          </cell>
          <cell r="BA238" t="str">
            <v>Precio</v>
          </cell>
          <cell r="BB238" t="str">
            <v>COP CEC</v>
          </cell>
          <cell r="BC238">
            <v>4.19E-2</v>
          </cell>
          <cell r="BD238">
            <v>100</v>
          </cell>
          <cell r="BE238">
            <v>0</v>
          </cell>
          <cell r="BF238">
            <v>0</v>
          </cell>
          <cell r="BG238">
            <v>0</v>
          </cell>
          <cell r="BH238">
            <v>1276</v>
          </cell>
          <cell r="BI238">
            <v>3.1165000000000003</v>
          </cell>
          <cell r="BJ238">
            <v>2.8985000000000003</v>
          </cell>
          <cell r="BK238" t="str">
            <v xml:space="preserve">CASALINA  </v>
          </cell>
          <cell r="BL238" t="str">
            <v>CARLOS SALINA</v>
          </cell>
          <cell r="BM238">
            <v>42443</v>
          </cell>
          <cell r="BO238" t="str">
            <v xml:space="preserve">                              </v>
          </cell>
          <cell r="BP238" t="str">
            <v>2</v>
          </cell>
          <cell r="BQ238" t="str">
            <v xml:space="preserve">          </v>
          </cell>
          <cell r="BR238">
            <v>3</v>
          </cell>
          <cell r="BS238" t="str">
            <v xml:space="preserve">LIN NL/365 RD6 </v>
          </cell>
          <cell r="BT238">
            <v>1</v>
          </cell>
          <cell r="BU238" t="str">
            <v xml:space="preserve">MTM </v>
          </cell>
          <cell r="BV238" t="str">
            <v>1304010001</v>
          </cell>
          <cell r="BW238" t="str">
            <v xml:space="preserve"> </v>
          </cell>
          <cell r="BX238">
            <v>17644000</v>
          </cell>
          <cell r="BY238">
            <v>507098213.46390802</v>
          </cell>
          <cell r="BZ238">
            <v>-1455000</v>
          </cell>
          <cell r="CA238" t="str">
            <v xml:space="preserve">LIN NL/365 RD6 </v>
          </cell>
          <cell r="CB238" t="str">
            <v xml:space="preserve">TES COP                                                     </v>
          </cell>
          <cell r="CC238" t="str">
            <v>CO</v>
          </cell>
          <cell r="CD238" t="str">
            <v>Gravados ML</v>
          </cell>
          <cell r="CE238">
            <v>500000000</v>
          </cell>
          <cell r="CF238">
            <v>510990000</v>
          </cell>
          <cell r="CG238">
            <v>510990000</v>
          </cell>
          <cell r="CH238">
            <v>509535000</v>
          </cell>
          <cell r="CI238">
            <v>509535000</v>
          </cell>
          <cell r="CJ238">
            <v>518763323.77649999</v>
          </cell>
          <cell r="CK238">
            <v>518858165.92150098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 t="str">
            <v>7130401001</v>
          </cell>
          <cell r="CV238">
            <v>3695000</v>
          </cell>
          <cell r="CW238">
            <v>-1455000</v>
          </cell>
          <cell r="CX238">
            <v>3695000</v>
          </cell>
          <cell r="CY238">
            <v>5150000</v>
          </cell>
          <cell r="CZ238">
            <v>-1455000</v>
          </cell>
          <cell r="DA238">
            <v>1</v>
          </cell>
          <cell r="DB238">
            <v>1</v>
          </cell>
          <cell r="DC238">
            <v>1</v>
          </cell>
          <cell r="DD238">
            <v>4890452</v>
          </cell>
          <cell r="DE238">
            <v>6.9000919999999999</v>
          </cell>
          <cell r="DF238">
            <v>7.5234000000000005</v>
          </cell>
          <cell r="DH238" t="str">
            <v xml:space="preserve">AV </v>
          </cell>
          <cell r="DI238">
            <v>101.907</v>
          </cell>
          <cell r="DJ238" t="e">
            <v>#N/A</v>
          </cell>
          <cell r="DK238">
            <v>509535000</v>
          </cell>
          <cell r="DL238" t="str">
            <v>TASA FIJA</v>
          </cell>
        </row>
        <row r="239">
          <cell r="A239">
            <v>4890524</v>
          </cell>
          <cell r="B239" t="str">
            <v xml:space="preserve">NEGOCIABLES    </v>
          </cell>
          <cell r="C239" t="str">
            <v>B</v>
          </cell>
          <cell r="D239" t="str">
            <v xml:space="preserve">FI SPOT              </v>
          </cell>
          <cell r="E239" t="str">
            <v>RTFIDBEN11</v>
          </cell>
          <cell r="F239" t="str">
            <v>BDI_RF-NEG_FBRT</v>
          </cell>
          <cell r="G239">
            <v>0</v>
          </cell>
          <cell r="H239">
            <v>4890566</v>
          </cell>
          <cell r="I239">
            <v>5681460</v>
          </cell>
          <cell r="J239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239" t="str">
            <v xml:space="preserve">899999090                             </v>
          </cell>
          <cell r="L239" t="str">
            <v xml:space="preserve">TES COP 7% 11/9/19                 </v>
          </cell>
          <cell r="M239" t="str">
            <v xml:space="preserve">TFIT06110919   </v>
          </cell>
          <cell r="N239" t="str">
            <v xml:space="preserve">COL17CT03011   </v>
          </cell>
          <cell r="O239" t="str">
            <v>SOC ADMINISTRADORA DE PENSIONES Y CESANT?S PORVENIR</v>
          </cell>
          <cell r="P239" t="str">
            <v>800144331</v>
          </cell>
          <cell r="Q239" t="str">
            <v xml:space="preserve">NACION  </v>
          </cell>
          <cell r="R239" t="str">
            <v xml:space="preserve">                    </v>
          </cell>
          <cell r="S239">
            <v>41528</v>
          </cell>
          <cell r="T239">
            <v>43719</v>
          </cell>
          <cell r="U239">
            <v>4000000000</v>
          </cell>
          <cell r="V239">
            <v>4000000000</v>
          </cell>
          <cell r="W239" t="str">
            <v>7</v>
          </cell>
          <cell r="Y239" t="str">
            <v xml:space="preserve">COP TF nominal, Base 365, Cupon AV      </v>
          </cell>
          <cell r="Z239" t="str">
            <v>I</v>
          </cell>
          <cell r="AA239" t="str">
            <v>A?o Vencido</v>
          </cell>
          <cell r="AB239" t="str">
            <v>COP</v>
          </cell>
          <cell r="AC239" t="str">
            <v>COP</v>
          </cell>
          <cell r="AD239" t="str">
            <v>DCV</v>
          </cell>
          <cell r="AE239">
            <v>42303</v>
          </cell>
          <cell r="AF239">
            <v>42303</v>
          </cell>
          <cell r="AG239">
            <v>4046720000</v>
          </cell>
          <cell r="AH239">
            <v>1</v>
          </cell>
          <cell r="AI239">
            <v>4046720000</v>
          </cell>
          <cell r="AJ239">
            <v>101.16800000000001</v>
          </cell>
          <cell r="AK239">
            <v>6.9000919999999999</v>
          </cell>
          <cell r="AL239">
            <v>6.9001000000000001</v>
          </cell>
          <cell r="AM239">
            <v>4087920000</v>
          </cell>
          <cell r="AN239">
            <v>4087920000</v>
          </cell>
          <cell r="AO239">
            <v>7.4183000000000003</v>
          </cell>
          <cell r="AP239">
            <v>4150106590.2119999</v>
          </cell>
          <cell r="AQ239">
            <v>4076280000</v>
          </cell>
          <cell r="AR239">
            <v>4076280000</v>
          </cell>
          <cell r="AS239">
            <v>7.5234000000000005</v>
          </cell>
          <cell r="AT239">
            <v>4150865327.3720002</v>
          </cell>
          <cell r="AU239">
            <v>6.9000918369000006</v>
          </cell>
          <cell r="AV239">
            <v>6.9000918369000006</v>
          </cell>
          <cell r="AW239">
            <v>758737.16000032425</v>
          </cell>
          <cell r="AX239">
            <v>101.90700000000001</v>
          </cell>
          <cell r="AY239">
            <v>0</v>
          </cell>
          <cell r="AZ239">
            <v>-74585327.371999994</v>
          </cell>
          <cell r="BA239" t="str">
            <v>Precio</v>
          </cell>
          <cell r="BB239" t="str">
            <v>COP CEC</v>
          </cell>
          <cell r="BC239">
            <v>4.19E-2</v>
          </cell>
          <cell r="BD239">
            <v>100</v>
          </cell>
          <cell r="BE239">
            <v>0</v>
          </cell>
          <cell r="BF239">
            <v>0</v>
          </cell>
          <cell r="BG239">
            <v>0</v>
          </cell>
          <cell r="BH239">
            <v>1276</v>
          </cell>
          <cell r="BI239">
            <v>3.1165000000000003</v>
          </cell>
          <cell r="BJ239">
            <v>2.8985000000000003</v>
          </cell>
          <cell r="BK239" t="str">
            <v xml:space="preserve">CASALINA  </v>
          </cell>
          <cell r="BL239" t="str">
            <v>CARLOS SALINA</v>
          </cell>
          <cell r="BM239">
            <v>42443</v>
          </cell>
          <cell r="BO239" t="str">
            <v xml:space="preserve">                              </v>
          </cell>
          <cell r="BP239" t="str">
            <v>2</v>
          </cell>
          <cell r="BQ239" t="str">
            <v xml:space="preserve">          </v>
          </cell>
          <cell r="BR239">
            <v>3</v>
          </cell>
          <cell r="BS239" t="str">
            <v xml:space="preserve">LIN NL/365 RD6 </v>
          </cell>
          <cell r="BT239">
            <v>1</v>
          </cell>
          <cell r="BU239" t="str">
            <v xml:space="preserve">MTM </v>
          </cell>
          <cell r="BV239" t="str">
            <v>1304010001</v>
          </cell>
          <cell r="BW239" t="str">
            <v xml:space="preserve"> </v>
          </cell>
          <cell r="BX239">
            <v>141152000</v>
          </cell>
          <cell r="BY239">
            <v>4056785707.7112603</v>
          </cell>
          <cell r="BZ239">
            <v>-11640000</v>
          </cell>
          <cell r="CA239" t="str">
            <v xml:space="preserve">LIN NL/365 RD6 </v>
          </cell>
          <cell r="CB239" t="str">
            <v xml:space="preserve">TES COP                                                     </v>
          </cell>
          <cell r="CC239" t="str">
            <v>CO</v>
          </cell>
          <cell r="CD239" t="str">
            <v>Gravados ML</v>
          </cell>
          <cell r="CE239">
            <v>4000000000</v>
          </cell>
          <cell r="CF239">
            <v>4087920000</v>
          </cell>
          <cell r="CG239">
            <v>4087920000</v>
          </cell>
          <cell r="CH239">
            <v>4076280000</v>
          </cell>
          <cell r="CI239">
            <v>4076280000</v>
          </cell>
          <cell r="CJ239">
            <v>4150106590.2119999</v>
          </cell>
          <cell r="CK239">
            <v>4150865327.3720002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 t="str">
            <v>7130401001</v>
          </cell>
          <cell r="CV239">
            <v>29560000</v>
          </cell>
          <cell r="CW239">
            <v>-11640000</v>
          </cell>
          <cell r="CX239">
            <v>29560000</v>
          </cell>
          <cell r="CY239">
            <v>41200000</v>
          </cell>
          <cell r="CZ239">
            <v>-11640000</v>
          </cell>
          <cell r="DA239">
            <v>1</v>
          </cell>
          <cell r="DB239">
            <v>1</v>
          </cell>
          <cell r="DC239">
            <v>1</v>
          </cell>
          <cell r="DD239">
            <v>4890524</v>
          </cell>
          <cell r="DE239">
            <v>6.9000919999999999</v>
          </cell>
          <cell r="DF239">
            <v>7.5234000000000005</v>
          </cell>
          <cell r="DH239" t="str">
            <v xml:space="preserve">AV </v>
          </cell>
          <cell r="DI239">
            <v>101.907</v>
          </cell>
          <cell r="DJ239" t="e">
            <v>#N/A</v>
          </cell>
          <cell r="DK239">
            <v>4076280000</v>
          </cell>
          <cell r="DL239" t="str">
            <v>TASA FIJA</v>
          </cell>
        </row>
        <row r="240">
          <cell r="A240">
            <v>4890967</v>
          </cell>
          <cell r="B240" t="str">
            <v xml:space="preserve">NEGOCIABLES    </v>
          </cell>
          <cell r="C240" t="str">
            <v>B</v>
          </cell>
          <cell r="D240" t="str">
            <v xml:space="preserve">FI SPOT              </v>
          </cell>
          <cell r="E240" t="str">
            <v>RTFIDBEN11</v>
          </cell>
          <cell r="F240" t="str">
            <v>BDM_RF-NEG_FBRT</v>
          </cell>
          <cell r="G240">
            <v>0</v>
          </cell>
          <cell r="H240">
            <v>5245777</v>
          </cell>
          <cell r="I240">
            <v>5681903</v>
          </cell>
          <cell r="J240" t="str">
            <v xml:space="preserve">BANCO COLPATRIA RED MULTIBANCA COLPATRIA S A COLPATRIA RED                                                                                                                                                                                                     </v>
          </cell>
          <cell r="K240" t="str">
            <v xml:space="preserve">860034594                             </v>
          </cell>
          <cell r="L240" t="str">
            <v xml:space="preserve">CDT COLPATRIA IBR+1.65% 26/6/16    </v>
          </cell>
          <cell r="M240" t="str">
            <v xml:space="preserve">CDTCLP80       </v>
          </cell>
          <cell r="N240" t="str">
            <v xml:space="preserve">COB19CD048P1   </v>
          </cell>
          <cell r="O240" t="str">
            <v>BANCO COLPATRIA RED MULTIBANCA COLPATRIA S A COLPATRIA RED</v>
          </cell>
          <cell r="P240" t="str">
            <v>860034594</v>
          </cell>
          <cell r="Q240" t="str">
            <v xml:space="preserve">BRC1+   </v>
          </cell>
          <cell r="R240" t="str">
            <v xml:space="preserve">BRC                 </v>
          </cell>
          <cell r="S240">
            <v>42303</v>
          </cell>
          <cell r="T240">
            <v>42548</v>
          </cell>
          <cell r="U240">
            <v>500000000</v>
          </cell>
          <cell r="V240">
            <v>500000000</v>
          </cell>
          <cell r="W240" t="str">
            <v>IBR 1M</v>
          </cell>
          <cell r="X240">
            <v>1.65</v>
          </cell>
          <cell r="Y240" t="str">
            <v xml:space="preserve">COP IBR Inicio, Base 360, Cupon MV      </v>
          </cell>
          <cell r="Z240" t="str">
            <v>I</v>
          </cell>
          <cell r="AA240" t="str">
            <v>Mes Vencido</v>
          </cell>
          <cell r="AB240" t="str">
            <v>COP</v>
          </cell>
          <cell r="AC240" t="str">
            <v>COP</v>
          </cell>
          <cell r="AD240" t="str">
            <v>DECEVAL</v>
          </cell>
          <cell r="AE240">
            <v>42303</v>
          </cell>
          <cell r="AF240">
            <v>42303</v>
          </cell>
          <cell r="AG240">
            <v>500000000</v>
          </cell>
          <cell r="AH240">
            <v>1</v>
          </cell>
          <cell r="AI240">
            <v>500000000</v>
          </cell>
          <cell r="AJ240">
            <v>100</v>
          </cell>
          <cell r="AK240">
            <v>6.7440389999999999</v>
          </cell>
          <cell r="AL240">
            <v>0.10580000000000001</v>
          </cell>
          <cell r="AM240">
            <v>502440000</v>
          </cell>
          <cell r="AN240">
            <v>502440000</v>
          </cell>
          <cell r="AO240">
            <v>1.3305</v>
          </cell>
          <cell r="AP240">
            <v>501885270.12900001</v>
          </cell>
          <cell r="AQ240">
            <v>502480000</v>
          </cell>
          <cell r="AR240">
            <v>502480000</v>
          </cell>
          <cell r="AS240">
            <v>1.3719000000000001</v>
          </cell>
          <cell r="AT240">
            <v>501990331.09299999</v>
          </cell>
          <cell r="AU240">
            <v>7.9452354875000006</v>
          </cell>
          <cell r="AV240">
            <v>7.9504426922000002</v>
          </cell>
          <cell r="AW240">
            <v>105060.96399998665</v>
          </cell>
          <cell r="AX240">
            <v>100.49600000000001</v>
          </cell>
          <cell r="AY240">
            <v>0</v>
          </cell>
          <cell r="AZ240">
            <v>489668.90700000001</v>
          </cell>
          <cell r="BA240" t="str">
            <v>Precio</v>
          </cell>
          <cell r="BB240" t="str">
            <v>COP IBE FLAT</v>
          </cell>
          <cell r="BC240">
            <v>1.2058</v>
          </cell>
          <cell r="BD240">
            <v>100</v>
          </cell>
          <cell r="BE240">
            <v>0</v>
          </cell>
          <cell r="BF240">
            <v>0</v>
          </cell>
          <cell r="BG240">
            <v>0</v>
          </cell>
          <cell r="BH240">
            <v>105</v>
          </cell>
          <cell r="BI240">
            <v>0.28439999999999999</v>
          </cell>
          <cell r="BJ240">
            <v>0.26440000000000002</v>
          </cell>
          <cell r="BK240" t="str">
            <v xml:space="preserve">NVRENGI   </v>
          </cell>
          <cell r="BL240" t="str">
            <v>NICOLAS VALDERRAMA RENGIFO</v>
          </cell>
          <cell r="BM240">
            <v>42443</v>
          </cell>
          <cell r="BO240" t="str">
            <v xml:space="preserve">                              </v>
          </cell>
          <cell r="BP240" t="str">
            <v>26</v>
          </cell>
          <cell r="BQ240" t="str">
            <v xml:space="preserve">          </v>
          </cell>
          <cell r="BR240">
            <v>11</v>
          </cell>
          <cell r="BS240" t="str">
            <v xml:space="preserve">YLD 30/360 RD6 </v>
          </cell>
          <cell r="BT240">
            <v>1</v>
          </cell>
          <cell r="BU240" t="str">
            <v xml:space="preserve">MTM </v>
          </cell>
          <cell r="BV240" t="str">
            <v>1304110012</v>
          </cell>
          <cell r="BW240" t="str">
            <v xml:space="preserve"> </v>
          </cell>
          <cell r="BX240">
            <v>1921500</v>
          </cell>
          <cell r="BY240">
            <v>503666946.87002802</v>
          </cell>
          <cell r="BZ240">
            <v>40000</v>
          </cell>
          <cell r="CA240" t="str">
            <v xml:space="preserve">YLD 30/360 RD6 </v>
          </cell>
          <cell r="CB240" t="str">
            <v xml:space="preserve">CDT                                                         </v>
          </cell>
          <cell r="CC240" t="str">
            <v>CO</v>
          </cell>
          <cell r="CD240" t="str">
            <v>Gravados ML</v>
          </cell>
          <cell r="CE240">
            <v>500000000</v>
          </cell>
          <cell r="CF240">
            <v>502440000</v>
          </cell>
          <cell r="CG240">
            <v>502440000</v>
          </cell>
          <cell r="CH240">
            <v>502480000</v>
          </cell>
          <cell r="CI240">
            <v>502480000</v>
          </cell>
          <cell r="CJ240">
            <v>501885270.12900001</v>
          </cell>
          <cell r="CK240">
            <v>501990331.09300005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 t="str">
            <v>7130411012</v>
          </cell>
          <cell r="CV240">
            <v>14220000</v>
          </cell>
          <cell r="CW240">
            <v>40000</v>
          </cell>
          <cell r="CX240">
            <v>14220000</v>
          </cell>
          <cell r="CY240">
            <v>14180000</v>
          </cell>
          <cell r="CZ240">
            <v>40000</v>
          </cell>
          <cell r="DA240">
            <v>1</v>
          </cell>
          <cell r="DB240">
            <v>1</v>
          </cell>
          <cell r="DC240">
            <v>1</v>
          </cell>
          <cell r="DD240">
            <v>4890967</v>
          </cell>
          <cell r="DE240">
            <v>6.7440389999999999</v>
          </cell>
          <cell r="DF240">
            <v>7.5758000000000001</v>
          </cell>
          <cell r="DH240" t="str">
            <v xml:space="preserve">MV </v>
          </cell>
          <cell r="DI240">
            <v>100.49600000000001</v>
          </cell>
          <cell r="DJ240">
            <v>0</v>
          </cell>
          <cell r="DK240">
            <v>502480000</v>
          </cell>
          <cell r="DL240" t="str">
            <v>IBR</v>
          </cell>
        </row>
        <row r="241">
          <cell r="A241">
            <v>4890982</v>
          </cell>
          <cell r="B241" t="str">
            <v xml:space="preserve">NEGOCIABLES    </v>
          </cell>
          <cell r="C241" t="str">
            <v>B</v>
          </cell>
          <cell r="D241" t="str">
            <v xml:space="preserve">FI SPOT              </v>
          </cell>
          <cell r="E241" t="str">
            <v>RTFIDBEN11</v>
          </cell>
          <cell r="F241" t="str">
            <v>BDR_RF-NEG_FBRT</v>
          </cell>
          <cell r="G241">
            <v>0</v>
          </cell>
          <cell r="H241">
            <v>5245775</v>
          </cell>
          <cell r="I241">
            <v>5681918</v>
          </cell>
          <cell r="J241" t="str">
            <v xml:space="preserve">BANCO COLPATRIA RED MULTIBANCA COLPATRIA S A COLPATRIA RED                                                                                                                                                                                                     </v>
          </cell>
          <cell r="K241" t="str">
            <v xml:space="preserve">860034594                             </v>
          </cell>
          <cell r="L241" t="str">
            <v xml:space="preserve">CDT COLPATRIA IBR+1.65% 26/6/16    </v>
          </cell>
          <cell r="M241" t="str">
            <v xml:space="preserve">CDTCLP80       </v>
          </cell>
          <cell r="N241" t="str">
            <v xml:space="preserve">COB19CD048P1   </v>
          </cell>
          <cell r="O241" t="str">
            <v>BANCO COLPATRIA RED MULTIBANCA COLPATRIA S A COLPATRIA RED</v>
          </cell>
          <cell r="P241" t="str">
            <v>860034594</v>
          </cell>
          <cell r="Q241" t="str">
            <v xml:space="preserve">BRC1+   </v>
          </cell>
          <cell r="R241" t="str">
            <v xml:space="preserve">BRC                 </v>
          </cell>
          <cell r="S241">
            <v>42303</v>
          </cell>
          <cell r="T241">
            <v>42548</v>
          </cell>
          <cell r="U241">
            <v>500000000</v>
          </cell>
          <cell r="V241">
            <v>500000000</v>
          </cell>
          <cell r="W241" t="str">
            <v>IBR 1M</v>
          </cell>
          <cell r="X241">
            <v>1.65</v>
          </cell>
          <cell r="Y241" t="str">
            <v xml:space="preserve">COP IBR Inicio, Base 360, Cupon MV      </v>
          </cell>
          <cell r="Z241" t="str">
            <v>I</v>
          </cell>
          <cell r="AA241" t="str">
            <v>Mes Vencido</v>
          </cell>
          <cell r="AB241" t="str">
            <v>COP</v>
          </cell>
          <cell r="AC241" t="str">
            <v>COP</v>
          </cell>
          <cell r="AD241" t="str">
            <v>DECEVAL</v>
          </cell>
          <cell r="AE241">
            <v>42303</v>
          </cell>
          <cell r="AF241">
            <v>42303</v>
          </cell>
          <cell r="AG241">
            <v>500000000</v>
          </cell>
          <cell r="AH241">
            <v>1</v>
          </cell>
          <cell r="AI241">
            <v>500000000</v>
          </cell>
          <cell r="AJ241">
            <v>100</v>
          </cell>
          <cell r="AK241">
            <v>6.7440389999999999</v>
          </cell>
          <cell r="AL241">
            <v>0.10580000000000001</v>
          </cell>
          <cell r="AM241">
            <v>502440000</v>
          </cell>
          <cell r="AN241">
            <v>502440000</v>
          </cell>
          <cell r="AO241">
            <v>1.3305</v>
          </cell>
          <cell r="AP241">
            <v>501885270.12900001</v>
          </cell>
          <cell r="AQ241">
            <v>502480000</v>
          </cell>
          <cell r="AR241">
            <v>502480000</v>
          </cell>
          <cell r="AS241">
            <v>1.3719000000000001</v>
          </cell>
          <cell r="AT241">
            <v>501990331.09299999</v>
          </cell>
          <cell r="AU241">
            <v>7.9452354875000006</v>
          </cell>
          <cell r="AV241">
            <v>7.9504426922000002</v>
          </cell>
          <cell r="AW241">
            <v>105060.96399998665</v>
          </cell>
          <cell r="AX241">
            <v>100.49600000000001</v>
          </cell>
          <cell r="AY241">
            <v>0</v>
          </cell>
          <cell r="AZ241">
            <v>489668.90700000001</v>
          </cell>
          <cell r="BA241" t="str">
            <v>Precio</v>
          </cell>
          <cell r="BB241" t="str">
            <v>COP IBE FLAT</v>
          </cell>
          <cell r="BC241">
            <v>1.2058</v>
          </cell>
          <cell r="BD241">
            <v>100</v>
          </cell>
          <cell r="BE241">
            <v>0</v>
          </cell>
          <cell r="BF241">
            <v>0</v>
          </cell>
          <cell r="BG241">
            <v>0</v>
          </cell>
          <cell r="BH241">
            <v>105</v>
          </cell>
          <cell r="BI241">
            <v>0.28439999999999999</v>
          </cell>
          <cell r="BJ241">
            <v>0.26440000000000002</v>
          </cell>
          <cell r="BK241" t="str">
            <v xml:space="preserve">NVRENGI   </v>
          </cell>
          <cell r="BL241" t="str">
            <v>NICOLAS VALDERRAMA RENGIFO</v>
          </cell>
          <cell r="BM241">
            <v>42443</v>
          </cell>
          <cell r="BO241" t="str">
            <v xml:space="preserve">                              </v>
          </cell>
          <cell r="BP241" t="str">
            <v>26</v>
          </cell>
          <cell r="BQ241" t="str">
            <v xml:space="preserve">          </v>
          </cell>
          <cell r="BR241">
            <v>11</v>
          </cell>
          <cell r="BS241" t="str">
            <v xml:space="preserve">YLD 30/360 RD6 </v>
          </cell>
          <cell r="BT241">
            <v>1</v>
          </cell>
          <cell r="BU241" t="str">
            <v xml:space="preserve">MTM </v>
          </cell>
          <cell r="BV241" t="str">
            <v>1304110012</v>
          </cell>
          <cell r="BW241" t="str">
            <v xml:space="preserve"> </v>
          </cell>
          <cell r="BX241">
            <v>1921500</v>
          </cell>
          <cell r="BY241">
            <v>503666946.87002802</v>
          </cell>
          <cell r="BZ241">
            <v>40000</v>
          </cell>
          <cell r="CA241" t="str">
            <v xml:space="preserve">YLD 30/360 RD6 </v>
          </cell>
          <cell r="CB241" t="str">
            <v xml:space="preserve">CDT                                                         </v>
          </cell>
          <cell r="CC241" t="str">
            <v>CO</v>
          </cell>
          <cell r="CD241" t="str">
            <v>Gravados ML</v>
          </cell>
          <cell r="CE241">
            <v>500000000</v>
          </cell>
          <cell r="CF241">
            <v>502440000</v>
          </cell>
          <cell r="CG241">
            <v>502440000</v>
          </cell>
          <cell r="CH241">
            <v>502480000</v>
          </cell>
          <cell r="CI241">
            <v>502480000</v>
          </cell>
          <cell r="CJ241">
            <v>501885270.12900001</v>
          </cell>
          <cell r="CK241">
            <v>501990331.09300005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 t="str">
            <v>7130411012</v>
          </cell>
          <cell r="CV241">
            <v>14220000</v>
          </cell>
          <cell r="CW241">
            <v>40000</v>
          </cell>
          <cell r="CX241">
            <v>14220000</v>
          </cell>
          <cell r="CY241">
            <v>14180000</v>
          </cell>
          <cell r="CZ241">
            <v>40000</v>
          </cell>
          <cell r="DA241">
            <v>1</v>
          </cell>
          <cell r="DB241">
            <v>1</v>
          </cell>
          <cell r="DC241">
            <v>1</v>
          </cell>
          <cell r="DD241">
            <v>4890982</v>
          </cell>
          <cell r="DE241">
            <v>6.7440389999999999</v>
          </cell>
          <cell r="DF241">
            <v>7.5758000000000001</v>
          </cell>
          <cell r="DH241" t="str">
            <v xml:space="preserve">MV </v>
          </cell>
          <cell r="DI241">
            <v>100.49600000000001</v>
          </cell>
          <cell r="DJ241">
            <v>0</v>
          </cell>
          <cell r="DK241">
            <v>502480000</v>
          </cell>
          <cell r="DL241" t="str">
            <v>IBR</v>
          </cell>
        </row>
        <row r="242">
          <cell r="A242">
            <v>4894752</v>
          </cell>
          <cell r="B242" t="str">
            <v xml:space="preserve">NEGOCIABLES    </v>
          </cell>
          <cell r="C242" t="str">
            <v>B</v>
          </cell>
          <cell r="D242" t="str">
            <v xml:space="preserve">FI SPOT              </v>
          </cell>
          <cell r="E242" t="str">
            <v>RTFIDBEN11</v>
          </cell>
          <cell r="F242" t="str">
            <v>BDM_RF-NEG_FBRT</v>
          </cell>
          <cell r="G242">
            <v>0</v>
          </cell>
          <cell r="H242">
            <v>5145362</v>
          </cell>
          <cell r="I242">
            <v>5685692</v>
          </cell>
          <cell r="J242" t="str">
            <v xml:space="preserve">BANCO POPULAR S.A.                                                                                                                                                                                                                                             </v>
          </cell>
          <cell r="K242" t="str">
            <v xml:space="preserve">860007738                             </v>
          </cell>
          <cell r="L242" t="str">
            <v xml:space="preserve">CDT POPULAR IPC+1.75% 27/10/16     </v>
          </cell>
          <cell r="M242" t="str">
            <v xml:space="preserve">CDTBPO90       </v>
          </cell>
          <cell r="N242" t="str">
            <v xml:space="preserve">COB02CD12993   </v>
          </cell>
          <cell r="O242" t="str">
            <v>BANCO POPULAR S.A.</v>
          </cell>
          <cell r="P242" t="str">
            <v>860007738</v>
          </cell>
          <cell r="Q242" t="str">
            <v xml:space="preserve">BRC1+   </v>
          </cell>
          <cell r="R242" t="str">
            <v xml:space="preserve">BRC                 </v>
          </cell>
          <cell r="S242">
            <v>42304</v>
          </cell>
          <cell r="T242">
            <v>42670</v>
          </cell>
          <cell r="U242">
            <v>1000000000</v>
          </cell>
          <cell r="V242">
            <v>1000000000</v>
          </cell>
          <cell r="W242" t="str">
            <v>IPC EA 1Y</v>
          </cell>
          <cell r="X242">
            <v>1.75</v>
          </cell>
          <cell r="Y242" t="str">
            <v xml:space="preserve">COP IPC Inicio, Base 360, Cupon TV      </v>
          </cell>
          <cell r="Z242" t="str">
            <v>I</v>
          </cell>
          <cell r="AA242" t="str">
            <v>Trimestre Vencido</v>
          </cell>
          <cell r="AB242" t="str">
            <v>COP</v>
          </cell>
          <cell r="AC242" t="str">
            <v>COP</v>
          </cell>
          <cell r="AD242" t="str">
            <v>DECEVAL</v>
          </cell>
          <cell r="AE242">
            <v>42304</v>
          </cell>
          <cell r="AF242">
            <v>42304</v>
          </cell>
          <cell r="AG242">
            <v>1000000000</v>
          </cell>
          <cell r="AH242">
            <v>1</v>
          </cell>
          <cell r="AI242">
            <v>1000000000</v>
          </cell>
          <cell r="AJ242">
            <v>100</v>
          </cell>
          <cell r="AK242">
            <v>7.1936559999999998</v>
          </cell>
          <cell r="AL242">
            <v>0</v>
          </cell>
          <cell r="AM242">
            <v>1014530000</v>
          </cell>
          <cell r="AN242">
            <v>1014530000</v>
          </cell>
          <cell r="AO242">
            <v>0.91990000000000005</v>
          </cell>
          <cell r="AP242">
            <v>1012293115.758</v>
          </cell>
          <cell r="AQ242">
            <v>1014760000</v>
          </cell>
          <cell r="AR242">
            <v>1014760000</v>
          </cell>
          <cell r="AS242">
            <v>0.91970000000000007</v>
          </cell>
          <cell r="AT242">
            <v>1012531487.87</v>
          </cell>
          <cell r="AU242">
            <v>8.9739981800000006</v>
          </cell>
          <cell r="AV242">
            <v>8.9739981801000006</v>
          </cell>
          <cell r="AW242">
            <v>238372.11199998856</v>
          </cell>
          <cell r="AX242">
            <v>101.476</v>
          </cell>
          <cell r="AY242">
            <v>0</v>
          </cell>
          <cell r="AZ242">
            <v>2228512.13</v>
          </cell>
          <cell r="BA242" t="str">
            <v>Precio</v>
          </cell>
          <cell r="BB242" t="str">
            <v>COP IPC FLAT</v>
          </cell>
          <cell r="BC242">
            <v>0.91990000000000005</v>
          </cell>
          <cell r="BD242">
            <v>100</v>
          </cell>
          <cell r="BE242">
            <v>0</v>
          </cell>
          <cell r="BF242">
            <v>0</v>
          </cell>
          <cell r="BG242">
            <v>0</v>
          </cell>
          <cell r="BH242">
            <v>227</v>
          </cell>
          <cell r="BI242">
            <v>0.60620000000000007</v>
          </cell>
          <cell r="BJ242">
            <v>0.55830000000000002</v>
          </cell>
          <cell r="BK242" t="str">
            <v xml:space="preserve">NVRENGI   </v>
          </cell>
          <cell r="BL242" t="str">
            <v>NICOLAS VALDERRAMA RENGIFO</v>
          </cell>
          <cell r="BM242">
            <v>42443</v>
          </cell>
          <cell r="BO242" t="str">
            <v xml:space="preserve">                              </v>
          </cell>
          <cell r="BP242" t="str">
            <v>26</v>
          </cell>
          <cell r="BQ242" t="str">
            <v xml:space="preserve">          </v>
          </cell>
          <cell r="BR242">
            <v>5</v>
          </cell>
          <cell r="BS242" t="str">
            <v xml:space="preserve">YLD 30/360 RD6 </v>
          </cell>
          <cell r="BT242">
            <v>1</v>
          </cell>
          <cell r="BU242" t="str">
            <v xml:space="preserve">MTM </v>
          </cell>
          <cell r="BV242" t="str">
            <v>1304110012</v>
          </cell>
          <cell r="BW242" t="str">
            <v xml:space="preserve"> </v>
          </cell>
          <cell r="BX242">
            <v>10876000</v>
          </cell>
          <cell r="BY242">
            <v>1011206482.6209501</v>
          </cell>
          <cell r="BZ242">
            <v>230000</v>
          </cell>
          <cell r="CA242" t="str">
            <v xml:space="preserve">YLD 30/360 RD6 </v>
          </cell>
          <cell r="CB242" t="str">
            <v xml:space="preserve">CDT                                                         </v>
          </cell>
          <cell r="CC242" t="str">
            <v>CO</v>
          </cell>
          <cell r="CD242" t="str">
            <v>Gravados ML</v>
          </cell>
          <cell r="CE242">
            <v>1000000000</v>
          </cell>
          <cell r="CF242">
            <v>1014530000</v>
          </cell>
          <cell r="CG242">
            <v>1014530000</v>
          </cell>
          <cell r="CH242">
            <v>1014760000</v>
          </cell>
          <cell r="CI242">
            <v>1014760000</v>
          </cell>
          <cell r="CJ242">
            <v>1012293115.758</v>
          </cell>
          <cell r="CK242">
            <v>1012531487.87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 t="str">
            <v>7130411012</v>
          </cell>
          <cell r="CV242">
            <v>32278000</v>
          </cell>
          <cell r="CW242">
            <v>230000</v>
          </cell>
          <cell r="CX242">
            <v>32278000</v>
          </cell>
          <cell r="CY242">
            <v>32048000</v>
          </cell>
          <cell r="CZ242">
            <v>230000</v>
          </cell>
          <cell r="DA242">
            <v>1</v>
          </cell>
          <cell r="DB242">
            <v>1</v>
          </cell>
          <cell r="DC242">
            <v>1</v>
          </cell>
          <cell r="DD242">
            <v>4894752</v>
          </cell>
          <cell r="DE242">
            <v>7.1936559999999998</v>
          </cell>
          <cell r="DF242">
            <v>8.5795000000000012</v>
          </cell>
          <cell r="DH242" t="str">
            <v xml:space="preserve">TV </v>
          </cell>
          <cell r="DI242">
            <v>101.47600000000001</v>
          </cell>
          <cell r="DJ242">
            <v>0</v>
          </cell>
          <cell r="DK242">
            <v>1014760000</v>
          </cell>
          <cell r="DL242" t="str">
            <v>IPC</v>
          </cell>
        </row>
        <row r="243">
          <cell r="A243">
            <v>4898392</v>
          </cell>
          <cell r="B243" t="str">
            <v xml:space="preserve">NEGOCIABLES    </v>
          </cell>
          <cell r="C243" t="str">
            <v>B</v>
          </cell>
          <cell r="D243" t="str">
            <v xml:space="preserve">FI SPOT              </v>
          </cell>
          <cell r="E243" t="str">
            <v>RTFIDBEN11</v>
          </cell>
          <cell r="F243" t="str">
            <v>BDR_RF-NEG_FBRT</v>
          </cell>
          <cell r="G243">
            <v>0</v>
          </cell>
          <cell r="H243">
            <v>4898492</v>
          </cell>
          <cell r="I243">
            <v>5689314</v>
          </cell>
          <cell r="J243" t="str">
            <v xml:space="preserve">DAVIVIENDA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K243" t="str">
            <v xml:space="preserve">860034313                             </v>
          </cell>
          <cell r="L243" t="str">
            <v xml:space="preserve">CDT DAVIVIEN IPC+2.4% 25/11/16     </v>
          </cell>
          <cell r="M243" t="str">
            <v xml:space="preserve">CDTDVI95       </v>
          </cell>
          <cell r="N243" t="str">
            <v xml:space="preserve">COB51CD77480   </v>
          </cell>
          <cell r="O243" t="str">
            <v>HELM COMISIONISTA DE BOLSA SA</v>
          </cell>
          <cell r="P243" t="str">
            <v>830035217</v>
          </cell>
          <cell r="Q243" t="str">
            <v xml:space="preserve">AAA     </v>
          </cell>
          <cell r="R243" t="str">
            <v xml:space="preserve">VRR                 </v>
          </cell>
          <cell r="S243">
            <v>41968</v>
          </cell>
          <cell r="T243">
            <v>42699</v>
          </cell>
          <cell r="U243">
            <v>500000000</v>
          </cell>
          <cell r="V243">
            <v>500000000</v>
          </cell>
          <cell r="W243" t="str">
            <v>IPC EA 1Y</v>
          </cell>
          <cell r="X243">
            <v>2.4</v>
          </cell>
          <cell r="Y243" t="str">
            <v xml:space="preserve">COP IPC Fin, Base 365, Cupon TV         </v>
          </cell>
          <cell r="Z243" t="str">
            <v>F</v>
          </cell>
          <cell r="AA243" t="str">
            <v>Trimestre Vencido</v>
          </cell>
          <cell r="AB243" t="str">
            <v>COP</v>
          </cell>
          <cell r="AC243" t="str">
            <v>COP</v>
          </cell>
          <cell r="AD243" t="str">
            <v>DECEVAL</v>
          </cell>
          <cell r="AE243">
            <v>42305</v>
          </cell>
          <cell r="AF243">
            <v>42305</v>
          </cell>
          <cell r="AG243">
            <v>509615000</v>
          </cell>
          <cell r="AH243">
            <v>1</v>
          </cell>
          <cell r="AI243">
            <v>509615000</v>
          </cell>
          <cell r="AJ243">
            <v>101.923</v>
          </cell>
          <cell r="AK243">
            <v>7.278003</v>
          </cell>
          <cell r="AL243">
            <v>1.8301000000000001</v>
          </cell>
          <cell r="AM243">
            <v>506935000</v>
          </cell>
          <cell r="AN243">
            <v>506935000</v>
          </cell>
          <cell r="AO243">
            <v>0.98850000000000005</v>
          </cell>
          <cell r="AP243">
            <v>504067934.21749997</v>
          </cell>
          <cell r="AQ243">
            <v>507050000</v>
          </cell>
          <cell r="AR243">
            <v>507050000</v>
          </cell>
          <cell r="AS243">
            <v>0.98860000000000003</v>
          </cell>
          <cell r="AT243">
            <v>504193975.58499998</v>
          </cell>
          <cell r="AU243">
            <v>9.5549701571000014</v>
          </cell>
          <cell r="AV243">
            <v>9.5549701571000014</v>
          </cell>
          <cell r="AW243">
            <v>126041.36750000715</v>
          </cell>
          <cell r="AX243">
            <v>101.41</v>
          </cell>
          <cell r="AY243">
            <v>0</v>
          </cell>
          <cell r="AZ243">
            <v>2856024.415</v>
          </cell>
          <cell r="BA243" t="str">
            <v>Precio</v>
          </cell>
          <cell r="BB243" t="str">
            <v>COP IPC FLAT</v>
          </cell>
          <cell r="BC243">
            <v>0.9889</v>
          </cell>
          <cell r="BD243">
            <v>100</v>
          </cell>
          <cell r="BE243">
            <v>0</v>
          </cell>
          <cell r="BF243">
            <v>0</v>
          </cell>
          <cell r="BG243">
            <v>0</v>
          </cell>
          <cell r="BH243">
            <v>256</v>
          </cell>
          <cell r="BI243">
            <v>0.68380000000000007</v>
          </cell>
          <cell r="BJ243">
            <v>0.62930000000000008</v>
          </cell>
          <cell r="BK243" t="str">
            <v xml:space="preserve">VANCAICE  </v>
          </cell>
          <cell r="BL243" t="str">
            <v>VANESSA CAICEDO QUICENO</v>
          </cell>
          <cell r="BM243">
            <v>42443</v>
          </cell>
          <cell r="BO243" t="str">
            <v xml:space="preserve">                              </v>
          </cell>
          <cell r="BP243" t="str">
            <v>26</v>
          </cell>
          <cell r="BQ243" t="str">
            <v xml:space="preserve">          </v>
          </cell>
          <cell r="BR243">
            <v>5</v>
          </cell>
          <cell r="BS243" t="str">
            <v xml:space="preserve">YL NL/365 RD6  </v>
          </cell>
          <cell r="BT243">
            <v>1</v>
          </cell>
          <cell r="BU243" t="str">
            <v xml:space="preserve">MTM </v>
          </cell>
          <cell r="BV243" t="str">
            <v>1304110012</v>
          </cell>
          <cell r="BW243" t="str">
            <v xml:space="preserve"> </v>
          </cell>
          <cell r="BX243">
            <v>2261000</v>
          </cell>
          <cell r="BY243">
            <v>509406555.73248702</v>
          </cell>
          <cell r="BZ243">
            <v>115000</v>
          </cell>
          <cell r="CA243" t="str">
            <v xml:space="preserve">YL NL/365 RD6  </v>
          </cell>
          <cell r="CB243" t="str">
            <v xml:space="preserve">CDT                                                         </v>
          </cell>
          <cell r="CC243" t="str">
            <v>CO</v>
          </cell>
          <cell r="CD243" t="str">
            <v>Gravados ML</v>
          </cell>
          <cell r="CE243">
            <v>500000000</v>
          </cell>
          <cell r="CF243">
            <v>506935000</v>
          </cell>
          <cell r="CG243">
            <v>506935000</v>
          </cell>
          <cell r="CH243">
            <v>507050000</v>
          </cell>
          <cell r="CI243">
            <v>507050000</v>
          </cell>
          <cell r="CJ243">
            <v>504067934.21749997</v>
          </cell>
          <cell r="CK243">
            <v>504193975.58499998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 t="str">
            <v>7130411012</v>
          </cell>
          <cell r="CV243">
            <v>19932500</v>
          </cell>
          <cell r="CW243">
            <v>115000</v>
          </cell>
          <cell r="CX243">
            <v>19932500</v>
          </cell>
          <cell r="CY243">
            <v>19817500</v>
          </cell>
          <cell r="CZ243">
            <v>115000</v>
          </cell>
          <cell r="DA243">
            <v>1</v>
          </cell>
          <cell r="DB243">
            <v>1</v>
          </cell>
          <cell r="DC243">
            <v>1</v>
          </cell>
          <cell r="DD243">
            <v>4898392</v>
          </cell>
          <cell r="DE243">
            <v>7.278003</v>
          </cell>
          <cell r="DF243">
            <v>8.6536000000000008</v>
          </cell>
          <cell r="DH243" t="str">
            <v xml:space="preserve">TV </v>
          </cell>
          <cell r="DI243">
            <v>101.41</v>
          </cell>
          <cell r="DJ243">
            <v>0</v>
          </cell>
          <cell r="DK243">
            <v>507050000</v>
          </cell>
          <cell r="DL243" t="str">
            <v>IPC</v>
          </cell>
        </row>
        <row r="244">
          <cell r="A244">
            <v>4898539</v>
          </cell>
          <cell r="B244" t="str">
            <v xml:space="preserve">NEGOCIABLES    </v>
          </cell>
          <cell r="C244" t="str">
            <v>B</v>
          </cell>
          <cell r="D244" t="str">
            <v xml:space="preserve">FI SPOT              </v>
          </cell>
          <cell r="E244" t="str">
            <v>RTFIDBEN11</v>
          </cell>
          <cell r="F244" t="str">
            <v>BDI_RF-NEG_FBRT</v>
          </cell>
          <cell r="G244">
            <v>0</v>
          </cell>
          <cell r="H244">
            <v>5251851</v>
          </cell>
          <cell r="I244">
            <v>5689452</v>
          </cell>
          <cell r="J244" t="str">
            <v xml:space="preserve">FINANCIERA DE DESARROLLO TERRITORIAL S A FINDETER                                                                                                                                                                                                              </v>
          </cell>
          <cell r="K244" t="str">
            <v xml:space="preserve">800096329                             </v>
          </cell>
          <cell r="L244" t="str">
            <v xml:space="preserve">CDT FINDETER IBR+1.8% 28/4/17      </v>
          </cell>
          <cell r="M244" t="str">
            <v xml:space="preserve">CDTFDT80       </v>
          </cell>
          <cell r="N244" t="str">
            <v xml:space="preserve">COL06CD09692   </v>
          </cell>
          <cell r="O244" t="str">
            <v>FINANCIERA DE DESARROLLO TERRITORIAL S A FINDETER</v>
          </cell>
          <cell r="P244" t="str">
            <v>800096329</v>
          </cell>
          <cell r="Q244" t="str">
            <v xml:space="preserve">AAA     </v>
          </cell>
          <cell r="R244" t="str">
            <v xml:space="preserve">FRC                 </v>
          </cell>
          <cell r="S244">
            <v>42305</v>
          </cell>
          <cell r="T244">
            <v>42853</v>
          </cell>
          <cell r="U244">
            <v>2000000000</v>
          </cell>
          <cell r="V244">
            <v>2000000000</v>
          </cell>
          <cell r="W244" t="str">
            <v>IBR 1M</v>
          </cell>
          <cell r="X244">
            <v>1.8</v>
          </cell>
          <cell r="Y244" t="str">
            <v xml:space="preserve">COP IBR Inicio, Base 360, Cupon MV      </v>
          </cell>
          <cell r="Z244" t="str">
            <v>I</v>
          </cell>
          <cell r="AA244" t="str">
            <v>Mes Vencido</v>
          </cell>
          <cell r="AB244" t="str">
            <v>COP</v>
          </cell>
          <cell r="AC244" t="str">
            <v>COP</v>
          </cell>
          <cell r="AD244" t="str">
            <v>DECEVAL</v>
          </cell>
          <cell r="AE244">
            <v>42305</v>
          </cell>
          <cell r="AF244">
            <v>42305</v>
          </cell>
          <cell r="AG244">
            <v>2000000000</v>
          </cell>
          <cell r="AH244">
            <v>1</v>
          </cell>
          <cell r="AI244">
            <v>2000000000</v>
          </cell>
          <cell r="AJ244">
            <v>100</v>
          </cell>
          <cell r="AK244">
            <v>6.947247</v>
          </cell>
          <cell r="AL244">
            <v>0.11670000000000001</v>
          </cell>
          <cell r="AM244">
            <v>1999300000</v>
          </cell>
          <cell r="AN244">
            <v>1999300000</v>
          </cell>
          <cell r="AO244">
            <v>2.3036000000000003</v>
          </cell>
          <cell r="AP244">
            <v>2006956592.5280001</v>
          </cell>
          <cell r="AQ244">
            <v>1999240000</v>
          </cell>
          <cell r="AR244">
            <v>1999240000</v>
          </cell>
          <cell r="AS244">
            <v>2.3279000000000001</v>
          </cell>
          <cell r="AT244">
            <v>2007388616.944</v>
          </cell>
          <cell r="AU244">
            <v>8.1802724063000003</v>
          </cell>
          <cell r="AV244">
            <v>8.1843320247999998</v>
          </cell>
          <cell r="AW244">
            <v>432024.41599988937</v>
          </cell>
          <cell r="AX244">
            <v>99.962000000000003</v>
          </cell>
          <cell r="AY244">
            <v>0</v>
          </cell>
          <cell r="AZ244">
            <v>-8148616.9440000001</v>
          </cell>
          <cell r="BA244" t="str">
            <v>Precio</v>
          </cell>
          <cell r="BB244" t="str">
            <v>COP IBE FLAT</v>
          </cell>
          <cell r="BC244">
            <v>2.1598999999999999</v>
          </cell>
          <cell r="BD244">
            <v>100</v>
          </cell>
          <cell r="BE244">
            <v>0</v>
          </cell>
          <cell r="BF244">
            <v>0</v>
          </cell>
          <cell r="BG244">
            <v>0</v>
          </cell>
          <cell r="BH244">
            <v>410</v>
          </cell>
          <cell r="BI244">
            <v>1.0749</v>
          </cell>
          <cell r="BJ244">
            <v>0.98980000000000001</v>
          </cell>
          <cell r="BK244" t="str">
            <v xml:space="preserve">NVRENGI   </v>
          </cell>
          <cell r="BL244" t="str">
            <v>NICOLAS VALDERRAMA RENGIFO</v>
          </cell>
          <cell r="BM244">
            <v>42443</v>
          </cell>
          <cell r="BO244" t="str">
            <v xml:space="preserve">                              </v>
          </cell>
          <cell r="BP244" t="str">
            <v>26</v>
          </cell>
          <cell r="BQ244" t="str">
            <v xml:space="preserve">          </v>
          </cell>
          <cell r="BR244">
            <v>11</v>
          </cell>
          <cell r="BS244" t="str">
            <v xml:space="preserve">YLD 30/360 RD6 </v>
          </cell>
          <cell r="BT244">
            <v>1</v>
          </cell>
          <cell r="BU244" t="str">
            <v xml:space="preserve">MTM </v>
          </cell>
          <cell r="BV244" t="str">
            <v>1304110012</v>
          </cell>
          <cell r="BW244" t="str">
            <v xml:space="preserve"> </v>
          </cell>
          <cell r="BX244">
            <v>6962000</v>
          </cell>
          <cell r="BY244">
            <v>2005732382.68925</v>
          </cell>
          <cell r="BZ244">
            <v>-60000</v>
          </cell>
          <cell r="CA244" t="str">
            <v xml:space="preserve">YLD 30/360 RD6 </v>
          </cell>
          <cell r="CB244" t="str">
            <v xml:space="preserve">CDT                                                         </v>
          </cell>
          <cell r="CC244" t="str">
            <v>CO</v>
          </cell>
          <cell r="CD244" t="str">
            <v>Gravados ML</v>
          </cell>
          <cell r="CE244">
            <v>2000000000</v>
          </cell>
          <cell r="CF244">
            <v>1999300000</v>
          </cell>
          <cell r="CG244">
            <v>1999300000</v>
          </cell>
          <cell r="CH244">
            <v>1999240000</v>
          </cell>
          <cell r="CI244">
            <v>1999240000</v>
          </cell>
          <cell r="CJ244">
            <v>2006956592.5280001</v>
          </cell>
          <cell r="CK244">
            <v>2007388616.944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 t="str">
            <v>7130411012</v>
          </cell>
          <cell r="CV244">
            <v>47422000</v>
          </cell>
          <cell r="CW244">
            <v>-60000</v>
          </cell>
          <cell r="CX244">
            <v>47422000</v>
          </cell>
          <cell r="CY244">
            <v>47482000</v>
          </cell>
          <cell r="CZ244">
            <v>-60000</v>
          </cell>
          <cell r="DA244">
            <v>1</v>
          </cell>
          <cell r="DB244">
            <v>1</v>
          </cell>
          <cell r="DC244">
            <v>1</v>
          </cell>
          <cell r="DD244">
            <v>4898539</v>
          </cell>
          <cell r="DE244">
            <v>6.947247</v>
          </cell>
          <cell r="DF244">
            <v>8.5904000000000007</v>
          </cell>
          <cell r="DH244" t="str">
            <v xml:space="preserve">MV </v>
          </cell>
          <cell r="DI244">
            <v>99.961999999999989</v>
          </cell>
          <cell r="DJ244" t="e">
            <v>#N/A</v>
          </cell>
          <cell r="DK244">
            <v>1999240000</v>
          </cell>
          <cell r="DL244" t="str">
            <v>IBR</v>
          </cell>
        </row>
        <row r="245">
          <cell r="A245">
            <v>4901834</v>
          </cell>
          <cell r="B245" t="str">
            <v xml:space="preserve">NEGOCIABLES    </v>
          </cell>
          <cell r="C245" t="str">
            <v>B</v>
          </cell>
          <cell r="D245" t="str">
            <v xml:space="preserve">FI SPOT              </v>
          </cell>
          <cell r="E245" t="str">
            <v>RTFIDBEN11</v>
          </cell>
          <cell r="F245" t="str">
            <v>BDR_RF-NEG_FBRT</v>
          </cell>
          <cell r="G245">
            <v>0</v>
          </cell>
          <cell r="H245">
            <v>5251913</v>
          </cell>
          <cell r="I245">
            <v>5692732</v>
          </cell>
          <cell r="J245" t="str">
            <v xml:space="preserve">BANCO POPULAR S.A.                                                                                                                                                                                                                                             </v>
          </cell>
          <cell r="K245" t="str">
            <v xml:space="preserve">860007738                             </v>
          </cell>
          <cell r="L245" t="str">
            <v xml:space="preserve">CDT POPULAR IBR+1.85% 29/4/17      </v>
          </cell>
          <cell r="M245" t="str">
            <v xml:space="preserve">CDTBPO80       </v>
          </cell>
          <cell r="N245" t="str">
            <v xml:space="preserve">COB02CD13116   </v>
          </cell>
          <cell r="O245" t="str">
            <v>BANCO POPULAR S.A.</v>
          </cell>
          <cell r="P245" t="str">
            <v>860007738</v>
          </cell>
          <cell r="Q245" t="str">
            <v xml:space="preserve">AAA     </v>
          </cell>
          <cell r="R245" t="str">
            <v xml:space="preserve">BRC                 </v>
          </cell>
          <cell r="S245">
            <v>42306</v>
          </cell>
          <cell r="T245">
            <v>42857</v>
          </cell>
          <cell r="U245">
            <v>500000000</v>
          </cell>
          <cell r="V245">
            <v>500000000</v>
          </cell>
          <cell r="W245" t="str">
            <v>IBR 1M</v>
          </cell>
          <cell r="X245">
            <v>1.85</v>
          </cell>
          <cell r="Y245" t="str">
            <v xml:space="preserve">COP IBR Inicio, Base 360, Cupon MV      </v>
          </cell>
          <cell r="Z245" t="str">
            <v>I</v>
          </cell>
          <cell r="AA245" t="str">
            <v>Mes Vencido</v>
          </cell>
          <cell r="AB245" t="str">
            <v>COP</v>
          </cell>
          <cell r="AC245" t="str">
            <v>COP</v>
          </cell>
          <cell r="AD245" t="str">
            <v>DECEVAL</v>
          </cell>
          <cell r="AE245">
            <v>42306</v>
          </cell>
          <cell r="AF245">
            <v>42306</v>
          </cell>
          <cell r="AG245">
            <v>500000000</v>
          </cell>
          <cell r="AH245">
            <v>1</v>
          </cell>
          <cell r="AI245">
            <v>500000000</v>
          </cell>
          <cell r="AJ245">
            <v>100</v>
          </cell>
          <cell r="AK245">
            <v>6.9988449999999993</v>
          </cell>
          <cell r="AL245">
            <v>0.11670000000000001</v>
          </cell>
          <cell r="AM245">
            <v>499985000.016653</v>
          </cell>
          <cell r="AN245">
            <v>499985000.016653</v>
          </cell>
          <cell r="AO245">
            <v>2.3039000000000001</v>
          </cell>
          <cell r="AP245">
            <v>501650311.30265301</v>
          </cell>
          <cell r="AQ245">
            <v>499969999.98332101</v>
          </cell>
          <cell r="AR245">
            <v>499969999.98332101</v>
          </cell>
          <cell r="AS245">
            <v>2.3280000000000003</v>
          </cell>
          <cell r="AT245">
            <v>501758974.56532103</v>
          </cell>
          <cell r="AU245">
            <v>8.2335775478000013</v>
          </cell>
          <cell r="AV245">
            <v>8.2375670282000009</v>
          </cell>
          <cell r="AW245">
            <v>108663.26266801357</v>
          </cell>
          <cell r="AX245">
            <v>99.993999996664101</v>
          </cell>
          <cell r="AY245">
            <v>0</v>
          </cell>
          <cell r="AZ245">
            <v>-1788974.5819999999</v>
          </cell>
          <cell r="BA245" t="str">
            <v>Precio</v>
          </cell>
          <cell r="BB245" t="str">
            <v>COP IBE FLAT</v>
          </cell>
          <cell r="BC245">
            <v>2.1598999999999999</v>
          </cell>
          <cell r="BD245">
            <v>100</v>
          </cell>
          <cell r="BE245">
            <v>0</v>
          </cell>
          <cell r="BF245">
            <v>0</v>
          </cell>
          <cell r="BG245">
            <v>0</v>
          </cell>
          <cell r="BH245">
            <v>414</v>
          </cell>
          <cell r="BI245">
            <v>1.0849</v>
          </cell>
          <cell r="BJ245">
            <v>0.999</v>
          </cell>
          <cell r="BK245" t="str">
            <v xml:space="preserve">NVRENGI   </v>
          </cell>
          <cell r="BL245" t="str">
            <v>NICOLAS VALDERRAMA RENGIFO</v>
          </cell>
          <cell r="BM245">
            <v>42443</v>
          </cell>
          <cell r="BO245" t="str">
            <v xml:space="preserve">                              </v>
          </cell>
          <cell r="BP245" t="str">
            <v>26</v>
          </cell>
          <cell r="BQ245" t="str">
            <v xml:space="preserve">          </v>
          </cell>
          <cell r="BR245">
            <v>11</v>
          </cell>
          <cell r="BS245" t="str">
            <v xml:space="preserve">YLD 30/360 RD6 </v>
          </cell>
          <cell r="BT245">
            <v>1</v>
          </cell>
          <cell r="BU245" t="str">
            <v xml:space="preserve">MTM </v>
          </cell>
          <cell r="BV245" t="str">
            <v>1304110012</v>
          </cell>
          <cell r="BW245" t="str">
            <v xml:space="preserve"> </v>
          </cell>
          <cell r="BX245">
            <v>1642679.7000000002</v>
          </cell>
          <cell r="BY245">
            <v>501745192.24555397</v>
          </cell>
          <cell r="BZ245">
            <v>-15000.033332000001</v>
          </cell>
          <cell r="CA245" t="str">
            <v xml:space="preserve">YLD 30/360 RD6 </v>
          </cell>
          <cell r="CB245" t="str">
            <v xml:space="preserve">CDT                                                         </v>
          </cell>
          <cell r="CC245" t="str">
            <v>CO</v>
          </cell>
          <cell r="CD245" t="str">
            <v>Gravados ML</v>
          </cell>
          <cell r="CE245">
            <v>500000000</v>
          </cell>
          <cell r="CF245">
            <v>499985000.016653</v>
          </cell>
          <cell r="CG245">
            <v>499985000.016653</v>
          </cell>
          <cell r="CH245">
            <v>499969999.98332101</v>
          </cell>
          <cell r="CI245">
            <v>499969999.98332101</v>
          </cell>
          <cell r="CJ245">
            <v>501650311.30265307</v>
          </cell>
          <cell r="CK245">
            <v>501758974.56532103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 t="str">
            <v>7130411012</v>
          </cell>
          <cell r="CV245">
            <v>12103499.983321</v>
          </cell>
          <cell r="CW245">
            <v>-15000.033332000001</v>
          </cell>
          <cell r="CX245">
            <v>12103499.983321</v>
          </cell>
          <cell r="CY245">
            <v>12118500.016652999</v>
          </cell>
          <cell r="CZ245">
            <v>-15000.033332000001</v>
          </cell>
          <cell r="DA245">
            <v>1</v>
          </cell>
          <cell r="DB245">
            <v>1</v>
          </cell>
          <cell r="DC245">
            <v>1</v>
          </cell>
          <cell r="DD245">
            <v>4901834</v>
          </cell>
          <cell r="DE245">
            <v>6.9988449999999993</v>
          </cell>
          <cell r="DF245">
            <v>8.5905000000000005</v>
          </cell>
          <cell r="DH245" t="str">
            <v xml:space="preserve">MV </v>
          </cell>
          <cell r="DI245">
            <v>99.993999996664201</v>
          </cell>
          <cell r="DJ245">
            <v>0</v>
          </cell>
          <cell r="DK245">
            <v>499969999.98000002</v>
          </cell>
          <cell r="DL245" t="str">
            <v>IBR</v>
          </cell>
        </row>
        <row r="246">
          <cell r="A246">
            <v>4918390</v>
          </cell>
          <cell r="B246" t="str">
            <v xml:space="preserve">NEGOCIABLES    </v>
          </cell>
          <cell r="C246" t="str">
            <v>B</v>
          </cell>
          <cell r="D246" t="str">
            <v xml:space="preserve">FI SPOT              </v>
          </cell>
          <cell r="E246" t="str">
            <v>RTFIDBEN11</v>
          </cell>
          <cell r="F246" t="str">
            <v>BDR_RF-NEG_FBRT</v>
          </cell>
          <cell r="G246">
            <v>0</v>
          </cell>
          <cell r="H246">
            <v>5275113</v>
          </cell>
          <cell r="I246">
            <v>5709277</v>
          </cell>
          <cell r="J246" t="str">
            <v xml:space="preserve">BANCO DE OCCIDENTE S A                                                                                                                                                                                                                                         </v>
          </cell>
          <cell r="K246" t="str">
            <v xml:space="preserve">890300279                             </v>
          </cell>
          <cell r="L246" t="str">
            <v xml:space="preserve">CDT OCCIDENTE IBR+1.85% 4/5/17     </v>
          </cell>
          <cell r="M246" t="str">
            <v xml:space="preserve">CDTBOC80P      </v>
          </cell>
          <cell r="N246" t="str">
            <v xml:space="preserve">COB23CD35073   </v>
          </cell>
          <cell r="O246" t="str">
            <v>BANCO DE OCCIDENTE S A</v>
          </cell>
          <cell r="P246" t="str">
            <v>890300279</v>
          </cell>
          <cell r="Q246" t="str">
            <v xml:space="preserve">AAA     </v>
          </cell>
          <cell r="R246" t="str">
            <v xml:space="preserve">BRC                 </v>
          </cell>
          <cell r="S246">
            <v>42312</v>
          </cell>
          <cell r="T246">
            <v>42859</v>
          </cell>
          <cell r="U246">
            <v>1000000000</v>
          </cell>
          <cell r="V246">
            <v>1000000000</v>
          </cell>
          <cell r="W246" t="str">
            <v>IBR 1M</v>
          </cell>
          <cell r="X246">
            <v>1.85</v>
          </cell>
          <cell r="Y246" t="str">
            <v xml:space="preserve">COP IBR Inicio, Base 360, Cupon MV      </v>
          </cell>
          <cell r="Z246" t="str">
            <v>I</v>
          </cell>
          <cell r="AA246" t="str">
            <v>Mes Vencido</v>
          </cell>
          <cell r="AB246" t="str">
            <v>COP</v>
          </cell>
          <cell r="AC246" t="str">
            <v>COP</v>
          </cell>
          <cell r="AD246" t="str">
            <v>DECEVAL</v>
          </cell>
          <cell r="AE246">
            <v>42312</v>
          </cell>
          <cell r="AF246">
            <v>42312</v>
          </cell>
          <cell r="AG246">
            <v>1000000000</v>
          </cell>
          <cell r="AH246">
            <v>1</v>
          </cell>
          <cell r="AI246">
            <v>1000000000</v>
          </cell>
          <cell r="AJ246">
            <v>100</v>
          </cell>
          <cell r="AK246">
            <v>7.2104369999999998</v>
          </cell>
          <cell r="AL246">
            <v>0.11610000000000001</v>
          </cell>
          <cell r="AM246">
            <v>998800000</v>
          </cell>
          <cell r="AN246">
            <v>998800000</v>
          </cell>
          <cell r="AO246">
            <v>2.3109000000000002</v>
          </cell>
          <cell r="AP246">
            <v>1002073764.85</v>
          </cell>
          <cell r="AQ246">
            <v>998760000</v>
          </cell>
          <cell r="AR246">
            <v>998760000</v>
          </cell>
          <cell r="AS246">
            <v>2.3355999999999999</v>
          </cell>
          <cell r="AT246">
            <v>1002291195.2920001</v>
          </cell>
          <cell r="AU246">
            <v>8.2478467032000005</v>
          </cell>
          <cell r="AV246">
            <v>8.2521389878000004</v>
          </cell>
          <cell r="AW246">
            <v>217430.44200003147</v>
          </cell>
          <cell r="AX246">
            <v>99.876000000000005</v>
          </cell>
          <cell r="AY246">
            <v>0</v>
          </cell>
          <cell r="AZ246">
            <v>-3531195.2919999999</v>
          </cell>
          <cell r="BA246" t="str">
            <v>Precio</v>
          </cell>
          <cell r="BB246" t="str">
            <v>COP IBE FLAT</v>
          </cell>
          <cell r="BC246">
            <v>2.1676000000000002</v>
          </cell>
          <cell r="BD246">
            <v>100</v>
          </cell>
          <cell r="BE246">
            <v>0</v>
          </cell>
          <cell r="BF246">
            <v>0</v>
          </cell>
          <cell r="BG246">
            <v>0</v>
          </cell>
          <cell r="BH246">
            <v>416</v>
          </cell>
          <cell r="BI246">
            <v>1.0911</v>
          </cell>
          <cell r="BJ246">
            <v>1.0047000000000001</v>
          </cell>
          <cell r="BK246" t="str">
            <v xml:space="preserve">CASALINA  </v>
          </cell>
          <cell r="BL246" t="str">
            <v>CARLOS SALINA</v>
          </cell>
          <cell r="BM246">
            <v>42443</v>
          </cell>
          <cell r="BO246" t="str">
            <v xml:space="preserve">                              </v>
          </cell>
          <cell r="BP246" t="str">
            <v>26</v>
          </cell>
          <cell r="BQ246" t="str">
            <v xml:space="preserve">          </v>
          </cell>
          <cell r="BR246">
            <v>11</v>
          </cell>
          <cell r="BS246" t="str">
            <v xml:space="preserve">YLD 30/360 RD6 </v>
          </cell>
          <cell r="BT246">
            <v>1</v>
          </cell>
          <cell r="BU246" t="str">
            <v xml:space="preserve">MTM </v>
          </cell>
          <cell r="BV246" t="str">
            <v>1304110012</v>
          </cell>
          <cell r="BW246" t="str">
            <v xml:space="preserve"> </v>
          </cell>
          <cell r="BX246">
            <v>2197000</v>
          </cell>
          <cell r="BY246">
            <v>1003246743.1867399</v>
          </cell>
          <cell r="BZ246">
            <v>-40000</v>
          </cell>
          <cell r="CA246" t="str">
            <v xml:space="preserve">YLD 30/360 RD6 </v>
          </cell>
          <cell r="CB246" t="str">
            <v xml:space="preserve">CDT                                                         </v>
          </cell>
          <cell r="CC246" t="str">
            <v>CO</v>
          </cell>
          <cell r="CD246" t="str">
            <v>Gravados ML</v>
          </cell>
          <cell r="CE246">
            <v>1000000000</v>
          </cell>
          <cell r="CF246">
            <v>998800000</v>
          </cell>
          <cell r="CG246">
            <v>998800000</v>
          </cell>
          <cell r="CH246">
            <v>998760000</v>
          </cell>
          <cell r="CI246">
            <v>998760000</v>
          </cell>
          <cell r="CJ246">
            <v>1002073764.85</v>
          </cell>
          <cell r="CK246">
            <v>1002291195.2920002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 t="str">
            <v>7130411012</v>
          </cell>
          <cell r="CV246">
            <v>23190000</v>
          </cell>
          <cell r="CW246">
            <v>-40000</v>
          </cell>
          <cell r="CX246">
            <v>23190000</v>
          </cell>
          <cell r="CY246">
            <v>23230000</v>
          </cell>
          <cell r="CZ246">
            <v>-40000</v>
          </cell>
          <cell r="DA246">
            <v>1</v>
          </cell>
          <cell r="DB246">
            <v>1</v>
          </cell>
          <cell r="DC246">
            <v>1</v>
          </cell>
          <cell r="DD246">
            <v>4918390</v>
          </cell>
          <cell r="DE246">
            <v>7.2104369999999998</v>
          </cell>
          <cell r="DF246">
            <v>8.5984999999999996</v>
          </cell>
          <cell r="DH246" t="str">
            <v xml:space="preserve">MV </v>
          </cell>
          <cell r="DI246">
            <v>99.876000000000005</v>
          </cell>
          <cell r="DJ246">
            <v>0</v>
          </cell>
          <cell r="DK246">
            <v>998760000</v>
          </cell>
          <cell r="DL246" t="str">
            <v>IBR</v>
          </cell>
        </row>
        <row r="247">
          <cell r="A247">
            <v>4922436</v>
          </cell>
          <cell r="B247" t="str">
            <v xml:space="preserve">NEGOCIABLES    </v>
          </cell>
          <cell r="C247" t="str">
            <v>B</v>
          </cell>
          <cell r="D247" t="str">
            <v xml:space="preserve">FI SPOT              </v>
          </cell>
          <cell r="E247" t="str">
            <v>RTFIDBEN11</v>
          </cell>
          <cell r="F247" t="str">
            <v>BDI_RF-NEG_FBRT</v>
          </cell>
          <cell r="G247">
            <v>0</v>
          </cell>
          <cell r="H247">
            <v>5177633</v>
          </cell>
          <cell r="I247">
            <v>5713335</v>
          </cell>
          <cell r="J247" t="str">
            <v xml:space="preserve">CORPORACION FINANCIERA COLOMBIANA S A CORFICOLOMBIANA S A                                                                                                                                                                                                      </v>
          </cell>
          <cell r="K247" t="str">
            <v xml:space="preserve">890300653                             </v>
          </cell>
          <cell r="L247" t="str">
            <v xml:space="preserve">CDT CORFICOL IPC+1.7% 5/11/16      </v>
          </cell>
          <cell r="M247" t="str">
            <v xml:space="preserve">CDTCFC90       </v>
          </cell>
          <cell r="N247" t="str">
            <v xml:space="preserve">COJ12CD0P7O4   </v>
          </cell>
          <cell r="O247" t="str">
            <v>CORPORACION FINANCIERA COLOMBIANA S A CORFICOLOMBIANA S A</v>
          </cell>
          <cell r="P247" t="str">
            <v>890300653</v>
          </cell>
          <cell r="Q247" t="str">
            <v xml:space="preserve">BRC1+   </v>
          </cell>
          <cell r="R247" t="str">
            <v xml:space="preserve">BRC                 </v>
          </cell>
          <cell r="S247">
            <v>42313</v>
          </cell>
          <cell r="T247">
            <v>42682</v>
          </cell>
          <cell r="U247">
            <v>2000000000</v>
          </cell>
          <cell r="V247">
            <v>2000000000</v>
          </cell>
          <cell r="W247" t="str">
            <v>IPC EA 1Y</v>
          </cell>
          <cell r="X247">
            <v>1.7</v>
          </cell>
          <cell r="Y247" t="str">
            <v xml:space="preserve">COP IPC Inicio, Base 360, Cupon TV      </v>
          </cell>
          <cell r="Z247" t="str">
            <v>I</v>
          </cell>
          <cell r="AA247" t="str">
            <v>Trimestre Vencido</v>
          </cell>
          <cell r="AB247" t="str">
            <v>COP</v>
          </cell>
          <cell r="AC247" t="str">
            <v>COP</v>
          </cell>
          <cell r="AD247" t="str">
            <v>DECEVAL</v>
          </cell>
          <cell r="AE247">
            <v>42313</v>
          </cell>
          <cell r="AF247">
            <v>42313</v>
          </cell>
          <cell r="AG247">
            <v>2000000000</v>
          </cell>
          <cell r="AH247">
            <v>1</v>
          </cell>
          <cell r="AI247">
            <v>2000000000</v>
          </cell>
          <cell r="AJ247">
            <v>100</v>
          </cell>
          <cell r="AK247">
            <v>7.1421549999999998</v>
          </cell>
          <cell r="AL247">
            <v>0</v>
          </cell>
          <cell r="AM247">
            <v>2024120000</v>
          </cell>
          <cell r="AN247">
            <v>2024120000</v>
          </cell>
          <cell r="AO247">
            <v>1.1888000000000001</v>
          </cell>
          <cell r="AP247">
            <v>2021285617.4860001</v>
          </cell>
          <cell r="AQ247">
            <v>2024580000</v>
          </cell>
          <cell r="AR247">
            <v>2024580000</v>
          </cell>
          <cell r="AS247">
            <v>1.1897</v>
          </cell>
          <cell r="AT247">
            <v>2021768363.016</v>
          </cell>
          <cell r="AU247">
            <v>9.1074382279999995</v>
          </cell>
          <cell r="AV247">
            <v>9.1074382278999995</v>
          </cell>
          <cell r="AW247">
            <v>482745.52999997139</v>
          </cell>
          <cell r="AX247">
            <v>101.229</v>
          </cell>
          <cell r="AY247">
            <v>0</v>
          </cell>
          <cell r="AZ247">
            <v>2811636.9840000002</v>
          </cell>
          <cell r="BA247" t="str">
            <v>Precio</v>
          </cell>
          <cell r="BB247" t="str">
            <v>COP IPC FLAT</v>
          </cell>
          <cell r="BC247">
            <v>1.19</v>
          </cell>
          <cell r="BD247">
            <v>100</v>
          </cell>
          <cell r="BE247">
            <v>0</v>
          </cell>
          <cell r="BF247">
            <v>0</v>
          </cell>
          <cell r="BG247">
            <v>0</v>
          </cell>
          <cell r="BH247">
            <v>239</v>
          </cell>
          <cell r="BI247">
            <v>0.63790000000000002</v>
          </cell>
          <cell r="BJ247">
            <v>0.58589999999999998</v>
          </cell>
          <cell r="BK247" t="str">
            <v xml:space="preserve">CASALINA  </v>
          </cell>
          <cell r="BL247" t="str">
            <v>CARLOS SALINA</v>
          </cell>
          <cell r="BM247">
            <v>42443</v>
          </cell>
          <cell r="BO247" t="str">
            <v xml:space="preserve">                              </v>
          </cell>
          <cell r="BP247" t="str">
            <v>26</v>
          </cell>
          <cell r="BQ247" t="str">
            <v xml:space="preserve">          </v>
          </cell>
          <cell r="BR247">
            <v>5</v>
          </cell>
          <cell r="BS247" t="str">
            <v xml:space="preserve">YLD 30/360 RD6 </v>
          </cell>
          <cell r="BT247">
            <v>1</v>
          </cell>
          <cell r="BU247" t="str">
            <v xml:space="preserve">MTM </v>
          </cell>
          <cell r="BV247" t="str">
            <v>1304110012</v>
          </cell>
          <cell r="BW247" t="str">
            <v xml:space="preserve"> </v>
          </cell>
          <cell r="BX247">
            <v>19314000</v>
          </cell>
          <cell r="BY247">
            <v>2019559364.5079999</v>
          </cell>
          <cell r="BZ247">
            <v>460000</v>
          </cell>
          <cell r="CA247" t="str">
            <v xml:space="preserve">YLD 30/360 RD6 </v>
          </cell>
          <cell r="CB247" t="str">
            <v xml:space="preserve">CDT                                                         </v>
          </cell>
          <cell r="CC247" t="str">
            <v>CO</v>
          </cell>
          <cell r="CD247" t="str">
            <v>Gravados ML</v>
          </cell>
          <cell r="CE247">
            <v>2000000000</v>
          </cell>
          <cell r="CF247">
            <v>2024120000</v>
          </cell>
          <cell r="CG247">
            <v>2024120000</v>
          </cell>
          <cell r="CH247">
            <v>2024580000</v>
          </cell>
          <cell r="CI247">
            <v>2024580000</v>
          </cell>
          <cell r="CJ247">
            <v>2021285617.4860001</v>
          </cell>
          <cell r="CK247">
            <v>2021768363.016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 t="str">
            <v>7130411012</v>
          </cell>
          <cell r="CV247">
            <v>59366000</v>
          </cell>
          <cell r="CW247">
            <v>460000</v>
          </cell>
          <cell r="CX247">
            <v>59366000</v>
          </cell>
          <cell r="CY247">
            <v>58906000</v>
          </cell>
          <cell r="CZ247">
            <v>460000</v>
          </cell>
          <cell r="DA247">
            <v>1</v>
          </cell>
          <cell r="DB247">
            <v>1</v>
          </cell>
          <cell r="DC247">
            <v>1</v>
          </cell>
          <cell r="DD247">
            <v>4922436</v>
          </cell>
          <cell r="DE247">
            <v>7.1421549999999998</v>
          </cell>
          <cell r="DF247">
            <v>8.870000000000001</v>
          </cell>
          <cell r="DH247" t="str">
            <v xml:space="preserve">TV </v>
          </cell>
          <cell r="DI247">
            <v>101.22899999999998</v>
          </cell>
          <cell r="DJ247" t="e">
            <v>#N/A</v>
          </cell>
          <cell r="DK247">
            <v>2024580000</v>
          </cell>
          <cell r="DL247" t="str">
            <v>IPC</v>
          </cell>
        </row>
        <row r="248">
          <cell r="A248">
            <v>4922519</v>
          </cell>
          <cell r="B248" t="str">
            <v xml:space="preserve">NEGOCIABLES    </v>
          </cell>
          <cell r="C248" t="str">
            <v>B</v>
          </cell>
          <cell r="D248" t="str">
            <v xml:space="preserve">FI SPOT              </v>
          </cell>
          <cell r="E248" t="str">
            <v>RTFIDBEN11</v>
          </cell>
          <cell r="F248" t="str">
            <v>BDR_RF-NEG_FBRT</v>
          </cell>
          <cell r="G248">
            <v>0</v>
          </cell>
          <cell r="H248">
            <v>5177629</v>
          </cell>
          <cell r="I248">
            <v>5713418</v>
          </cell>
          <cell r="J248" t="str">
            <v xml:space="preserve">CORPORACION FINANCIERA COLOMBIANA S A CORFICOLOMBIANA S A                                                                                                                                                                                                      </v>
          </cell>
          <cell r="K248" t="str">
            <v xml:space="preserve">890300653                             </v>
          </cell>
          <cell r="L248" t="str">
            <v xml:space="preserve">CDT CORFICOL IPC+1.7% 5/11/16      </v>
          </cell>
          <cell r="M248" t="str">
            <v xml:space="preserve">CDTCFC90       </v>
          </cell>
          <cell r="N248" t="str">
            <v xml:space="preserve">COJ12CD0P7O4   </v>
          </cell>
          <cell r="O248" t="str">
            <v>CORPORACION FINANCIERA COLOMBIANA S A CORFICOLOMBIANA S A</v>
          </cell>
          <cell r="P248" t="str">
            <v>890300653</v>
          </cell>
          <cell r="Q248" t="str">
            <v xml:space="preserve">BRC1+   </v>
          </cell>
          <cell r="R248" t="str">
            <v xml:space="preserve">BRC                 </v>
          </cell>
          <cell r="S248">
            <v>42313</v>
          </cell>
          <cell r="T248">
            <v>42682</v>
          </cell>
          <cell r="U248">
            <v>2000000000</v>
          </cell>
          <cell r="V248">
            <v>2000000000</v>
          </cell>
          <cell r="W248" t="str">
            <v>IPC EA 1Y</v>
          </cell>
          <cell r="X248">
            <v>1.7</v>
          </cell>
          <cell r="Y248" t="str">
            <v xml:space="preserve">COP IPC Inicio, Base 360, Cupon TV      </v>
          </cell>
          <cell r="Z248" t="str">
            <v>I</v>
          </cell>
          <cell r="AA248" t="str">
            <v>Trimestre Vencido</v>
          </cell>
          <cell r="AB248" t="str">
            <v>COP</v>
          </cell>
          <cell r="AC248" t="str">
            <v>COP</v>
          </cell>
          <cell r="AD248" t="str">
            <v>DECEVAL</v>
          </cell>
          <cell r="AE248">
            <v>42313</v>
          </cell>
          <cell r="AF248">
            <v>42313</v>
          </cell>
          <cell r="AG248">
            <v>2000000000</v>
          </cell>
          <cell r="AH248">
            <v>1</v>
          </cell>
          <cell r="AI248">
            <v>2000000000</v>
          </cell>
          <cell r="AJ248">
            <v>100</v>
          </cell>
          <cell r="AK248">
            <v>7.1421549999999998</v>
          </cell>
          <cell r="AL248">
            <v>0</v>
          </cell>
          <cell r="AM248">
            <v>2024120000</v>
          </cell>
          <cell r="AN248">
            <v>2024120000</v>
          </cell>
          <cell r="AO248">
            <v>1.1888000000000001</v>
          </cell>
          <cell r="AP248">
            <v>2021285617.4860001</v>
          </cell>
          <cell r="AQ248">
            <v>2024580000</v>
          </cell>
          <cell r="AR248">
            <v>2024580000</v>
          </cell>
          <cell r="AS248">
            <v>1.1897</v>
          </cell>
          <cell r="AT248">
            <v>2021768363.016</v>
          </cell>
          <cell r="AU248">
            <v>9.1074382279999995</v>
          </cell>
          <cell r="AV248">
            <v>9.1074382278999995</v>
          </cell>
          <cell r="AW248">
            <v>482745.52999997139</v>
          </cell>
          <cell r="AX248">
            <v>101.229</v>
          </cell>
          <cell r="AY248">
            <v>0</v>
          </cell>
          <cell r="AZ248">
            <v>2811636.9840000002</v>
          </cell>
          <cell r="BA248" t="str">
            <v>Precio</v>
          </cell>
          <cell r="BB248" t="str">
            <v>COP IPC FLAT</v>
          </cell>
          <cell r="BC248">
            <v>1.19</v>
          </cell>
          <cell r="BD248">
            <v>100</v>
          </cell>
          <cell r="BE248">
            <v>0</v>
          </cell>
          <cell r="BF248">
            <v>0</v>
          </cell>
          <cell r="BG248">
            <v>0</v>
          </cell>
          <cell r="BH248">
            <v>239</v>
          </cell>
          <cell r="BI248">
            <v>0.63790000000000002</v>
          </cell>
          <cell r="BJ248">
            <v>0.58589999999999998</v>
          </cell>
          <cell r="BK248" t="str">
            <v xml:space="preserve">CASALINA  </v>
          </cell>
          <cell r="BL248" t="str">
            <v>CARLOS SALINA</v>
          </cell>
          <cell r="BM248">
            <v>42443</v>
          </cell>
          <cell r="BO248" t="str">
            <v xml:space="preserve">                              </v>
          </cell>
          <cell r="BP248" t="str">
            <v>26</v>
          </cell>
          <cell r="BQ248" t="str">
            <v xml:space="preserve">          </v>
          </cell>
          <cell r="BR248">
            <v>5</v>
          </cell>
          <cell r="BS248" t="str">
            <v xml:space="preserve">YLD 30/360 RD6 </v>
          </cell>
          <cell r="BT248">
            <v>1</v>
          </cell>
          <cell r="BU248" t="str">
            <v xml:space="preserve">MTM </v>
          </cell>
          <cell r="BV248" t="str">
            <v>1304110012</v>
          </cell>
          <cell r="BW248" t="str">
            <v xml:space="preserve"> </v>
          </cell>
          <cell r="BX248">
            <v>19314000</v>
          </cell>
          <cell r="BY248">
            <v>2019559364.5079999</v>
          </cell>
          <cell r="BZ248">
            <v>460000</v>
          </cell>
          <cell r="CA248" t="str">
            <v xml:space="preserve">YLD 30/360 RD6 </v>
          </cell>
          <cell r="CB248" t="str">
            <v xml:space="preserve">CDT                                                         </v>
          </cell>
          <cell r="CC248" t="str">
            <v>CO</v>
          </cell>
          <cell r="CD248" t="str">
            <v>Gravados ML</v>
          </cell>
          <cell r="CE248">
            <v>2000000000</v>
          </cell>
          <cell r="CF248">
            <v>2024120000</v>
          </cell>
          <cell r="CG248">
            <v>2024120000</v>
          </cell>
          <cell r="CH248">
            <v>2024580000</v>
          </cell>
          <cell r="CI248">
            <v>2024580000</v>
          </cell>
          <cell r="CJ248">
            <v>2021285617.4860001</v>
          </cell>
          <cell r="CK248">
            <v>2021768363.016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 t="str">
            <v>7130411012</v>
          </cell>
          <cell r="CV248">
            <v>59366000</v>
          </cell>
          <cell r="CW248">
            <v>460000</v>
          </cell>
          <cell r="CX248">
            <v>59366000</v>
          </cell>
          <cell r="CY248">
            <v>58906000</v>
          </cell>
          <cell r="CZ248">
            <v>460000</v>
          </cell>
          <cell r="DA248">
            <v>1</v>
          </cell>
          <cell r="DB248">
            <v>1</v>
          </cell>
          <cell r="DC248">
            <v>1</v>
          </cell>
          <cell r="DD248">
            <v>4922519</v>
          </cell>
          <cell r="DE248">
            <v>7.1421549999999998</v>
          </cell>
          <cell r="DF248">
            <v>8.870000000000001</v>
          </cell>
          <cell r="DH248" t="str">
            <v xml:space="preserve">TV </v>
          </cell>
          <cell r="DI248">
            <v>101.22899999999998</v>
          </cell>
          <cell r="DJ248">
            <v>0</v>
          </cell>
          <cell r="DK248">
            <v>2024580000</v>
          </cell>
          <cell r="DL248" t="str">
            <v>IPC</v>
          </cell>
        </row>
        <row r="249">
          <cell r="A249">
            <v>4931100</v>
          </cell>
          <cell r="B249" t="str">
            <v xml:space="preserve">NEGOCIABLES    </v>
          </cell>
          <cell r="C249" t="str">
            <v>B</v>
          </cell>
          <cell r="D249" t="str">
            <v xml:space="preserve">FI SPOT              </v>
          </cell>
          <cell r="E249" t="str">
            <v>RTFIDBEN11</v>
          </cell>
          <cell r="F249" t="str">
            <v>BDM_RF-NEG_FBRT</v>
          </cell>
          <cell r="G249">
            <v>0</v>
          </cell>
          <cell r="H249">
            <v>4931104</v>
          </cell>
          <cell r="I249">
            <v>5721993</v>
          </cell>
          <cell r="J249" t="str">
            <v xml:space="preserve">DAVIVIENDA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K249" t="str">
            <v xml:space="preserve">860034313                             </v>
          </cell>
          <cell r="L249" t="str">
            <v xml:space="preserve">CDT DAVIVIEN IPC+1.75% 9/11/16     </v>
          </cell>
          <cell r="M249" t="str">
            <v xml:space="preserve">CDTDVI95       </v>
          </cell>
          <cell r="N249" t="str">
            <v xml:space="preserve">COB51CD89584   </v>
          </cell>
          <cell r="O249" t="str">
            <v>DAVIVIENDA</v>
          </cell>
          <cell r="P249" t="str">
            <v>860034313</v>
          </cell>
          <cell r="Q249" t="str">
            <v xml:space="preserve">BRC1+   </v>
          </cell>
          <cell r="R249" t="str">
            <v xml:space="preserve">BRC                 </v>
          </cell>
          <cell r="S249">
            <v>42317</v>
          </cell>
          <cell r="T249">
            <v>42683</v>
          </cell>
          <cell r="U249">
            <v>1500000000</v>
          </cell>
          <cell r="V249">
            <v>1500000000</v>
          </cell>
          <cell r="W249" t="str">
            <v>IPC EA 1Y</v>
          </cell>
          <cell r="X249">
            <v>1.75</v>
          </cell>
          <cell r="Y249" t="str">
            <v xml:space="preserve">COP IPC Fin, Base 365, Cupon TV         </v>
          </cell>
          <cell r="Z249" t="str">
            <v>F</v>
          </cell>
          <cell r="AA249" t="str">
            <v>Trimestre Vencido</v>
          </cell>
          <cell r="AB249" t="str">
            <v>COP</v>
          </cell>
          <cell r="AC249" t="str">
            <v>COP</v>
          </cell>
          <cell r="AD249" t="str">
            <v>DECEVAL</v>
          </cell>
          <cell r="AE249">
            <v>42317</v>
          </cell>
          <cell r="AF249">
            <v>42317</v>
          </cell>
          <cell r="AG249">
            <v>1500000000</v>
          </cell>
          <cell r="AH249">
            <v>1</v>
          </cell>
          <cell r="AI249">
            <v>1500000000</v>
          </cell>
          <cell r="AJ249">
            <v>100</v>
          </cell>
          <cell r="AK249">
            <v>7.7426729999999999</v>
          </cell>
          <cell r="AL249">
            <v>0</v>
          </cell>
          <cell r="AM249">
            <v>1519635000</v>
          </cell>
          <cell r="AN249">
            <v>1519635000</v>
          </cell>
          <cell r="AO249">
            <v>0.95110000000000006</v>
          </cell>
          <cell r="AP249">
            <v>1511946988.9619999</v>
          </cell>
          <cell r="AQ249">
            <v>1519980000</v>
          </cell>
          <cell r="AR249">
            <v>1519980000</v>
          </cell>
          <cell r="AS249">
            <v>0.95100000000000007</v>
          </cell>
          <cell r="AT249">
            <v>1512321920.892</v>
          </cell>
          <cell r="AU249">
            <v>9.4722946261000001</v>
          </cell>
          <cell r="AV249">
            <v>9.4722946261000001</v>
          </cell>
          <cell r="AW249">
            <v>374931.93000006676</v>
          </cell>
          <cell r="AX249">
            <v>101.33200000000001</v>
          </cell>
          <cell r="AY249">
            <v>0</v>
          </cell>
          <cell r="AZ249">
            <v>7658079.108</v>
          </cell>
          <cell r="BA249" t="str">
            <v>Precio</v>
          </cell>
          <cell r="BB249" t="str">
            <v>COP IPC FLAT</v>
          </cell>
          <cell r="BC249">
            <v>0.95120000000000005</v>
          </cell>
          <cell r="BD249">
            <v>100</v>
          </cell>
          <cell r="BE249">
            <v>0</v>
          </cell>
          <cell r="BF249">
            <v>0</v>
          </cell>
          <cell r="BG249">
            <v>0</v>
          </cell>
          <cell r="BH249">
            <v>240</v>
          </cell>
          <cell r="BI249">
            <v>0.6411</v>
          </cell>
          <cell r="BJ249">
            <v>0.59020000000000006</v>
          </cell>
          <cell r="BK249" t="str">
            <v xml:space="preserve">CASALINA  </v>
          </cell>
          <cell r="BL249" t="str">
            <v>CARLOS SALINA</v>
          </cell>
          <cell r="BM249">
            <v>42443</v>
          </cell>
          <cell r="BO249" t="str">
            <v xml:space="preserve">                              </v>
          </cell>
          <cell r="BP249" t="str">
            <v>26</v>
          </cell>
          <cell r="BQ249" t="str">
            <v xml:space="preserve">          </v>
          </cell>
          <cell r="BR249">
            <v>3</v>
          </cell>
          <cell r="BS249" t="str">
            <v xml:space="preserve">YL NL/365 RD6  </v>
          </cell>
          <cell r="BT249">
            <v>1</v>
          </cell>
          <cell r="BU249" t="str">
            <v xml:space="preserve">MTM </v>
          </cell>
          <cell r="BV249" t="str">
            <v>1304110012</v>
          </cell>
          <cell r="BW249" t="str">
            <v xml:space="preserve"> </v>
          </cell>
          <cell r="BX249">
            <v>12324000</v>
          </cell>
          <cell r="BY249">
            <v>1525107394.98562</v>
          </cell>
          <cell r="BZ249">
            <v>345000</v>
          </cell>
          <cell r="CA249" t="str">
            <v xml:space="preserve">YL NL/365 RD6  </v>
          </cell>
          <cell r="CB249" t="str">
            <v xml:space="preserve">CDT                                                         </v>
          </cell>
          <cell r="CC249" t="str">
            <v>CO</v>
          </cell>
          <cell r="CD249" t="str">
            <v>Gravados ML</v>
          </cell>
          <cell r="CE249">
            <v>1500000000</v>
          </cell>
          <cell r="CF249">
            <v>1519635000</v>
          </cell>
          <cell r="CG249">
            <v>1519635000</v>
          </cell>
          <cell r="CH249">
            <v>1519980000</v>
          </cell>
          <cell r="CI249">
            <v>1519980000</v>
          </cell>
          <cell r="CJ249">
            <v>1511946988.9619999</v>
          </cell>
          <cell r="CK249">
            <v>1512321920.8919997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 t="str">
            <v>7130411012</v>
          </cell>
          <cell r="CV249">
            <v>54088500</v>
          </cell>
          <cell r="CW249">
            <v>345000</v>
          </cell>
          <cell r="CX249">
            <v>54088500</v>
          </cell>
          <cell r="CY249">
            <v>53743500</v>
          </cell>
          <cell r="CZ249">
            <v>345000</v>
          </cell>
          <cell r="DA249">
            <v>1</v>
          </cell>
          <cell r="DB249">
            <v>1</v>
          </cell>
          <cell r="DC249">
            <v>1</v>
          </cell>
          <cell r="DD249">
            <v>4931100</v>
          </cell>
          <cell r="DE249">
            <v>7.7426729999999999</v>
          </cell>
          <cell r="DF249">
            <v>8.6131000000000011</v>
          </cell>
          <cell r="DH249" t="str">
            <v xml:space="preserve">TV </v>
          </cell>
          <cell r="DI249">
            <v>101.33199999999999</v>
          </cell>
          <cell r="DJ249">
            <v>0</v>
          </cell>
          <cell r="DK249">
            <v>1519980000</v>
          </cell>
          <cell r="DL249" t="str">
            <v>IPC</v>
          </cell>
        </row>
        <row r="250">
          <cell r="A250">
            <v>4931107</v>
          </cell>
          <cell r="B250" t="str">
            <v xml:space="preserve">NEGOCIABLES    </v>
          </cell>
          <cell r="C250" t="str">
            <v>B</v>
          </cell>
          <cell r="D250" t="str">
            <v xml:space="preserve">FI SPOT              </v>
          </cell>
          <cell r="E250" t="str">
            <v>RTFIDBEN11</v>
          </cell>
          <cell r="F250" t="str">
            <v>BDM_RF-NEG_FBRT</v>
          </cell>
          <cell r="G250">
            <v>0</v>
          </cell>
          <cell r="H250">
            <v>5011773</v>
          </cell>
          <cell r="I250">
            <v>5722000</v>
          </cell>
          <cell r="J250" t="str">
            <v xml:space="preserve">BANCO POPULAR S.A.                                                                                                                                                                                                                                             </v>
          </cell>
          <cell r="K250" t="str">
            <v xml:space="preserve">860007738                             </v>
          </cell>
          <cell r="L250" t="str">
            <v xml:space="preserve">CDT POPULAR IBR+1.3% 9/6/16        </v>
          </cell>
          <cell r="M250" t="str">
            <v xml:space="preserve">CDTBPO80       </v>
          </cell>
          <cell r="N250" t="str">
            <v xml:space="preserve">COB02CD13199   </v>
          </cell>
          <cell r="O250" t="str">
            <v>BANCO POPULAR S.A.</v>
          </cell>
          <cell r="P250" t="str">
            <v>860007738</v>
          </cell>
          <cell r="Q250" t="str">
            <v xml:space="preserve">BRC1+   </v>
          </cell>
          <cell r="R250" t="str">
            <v xml:space="preserve">BRC                 </v>
          </cell>
          <cell r="S250">
            <v>42317</v>
          </cell>
          <cell r="T250">
            <v>42530</v>
          </cell>
          <cell r="U250">
            <v>2000000000</v>
          </cell>
          <cell r="V250">
            <v>1800000000</v>
          </cell>
          <cell r="W250" t="str">
            <v>IBR 1M</v>
          </cell>
          <cell r="X250">
            <v>1.3</v>
          </cell>
          <cell r="Y250" t="str">
            <v xml:space="preserve">COP IBR Inicio, Base 360, Cupon MV      </v>
          </cell>
          <cell r="Z250" t="str">
            <v>I</v>
          </cell>
          <cell r="AA250" t="str">
            <v>Mes Vencido</v>
          </cell>
          <cell r="AB250" t="str">
            <v>COP</v>
          </cell>
          <cell r="AC250" t="str">
            <v>COP</v>
          </cell>
          <cell r="AD250" t="str">
            <v>DECEVAL</v>
          </cell>
          <cell r="AE250">
            <v>42317</v>
          </cell>
          <cell r="AF250">
            <v>42317</v>
          </cell>
          <cell r="AG250">
            <v>2000000000</v>
          </cell>
          <cell r="AH250">
            <v>1</v>
          </cell>
          <cell r="AI250">
            <v>2000000000</v>
          </cell>
          <cell r="AJ250">
            <v>100</v>
          </cell>
          <cell r="AK250">
            <v>6.6739739999999994</v>
          </cell>
          <cell r="AL250">
            <v>0.11700000000000001</v>
          </cell>
          <cell r="AM250">
            <v>1802718000</v>
          </cell>
          <cell r="AN250">
            <v>1802718000</v>
          </cell>
          <cell r="AO250">
            <v>1.0999000000000001</v>
          </cell>
          <cell r="AP250">
            <v>1801429799.4846001</v>
          </cell>
          <cell r="AQ250">
            <v>1802754000</v>
          </cell>
          <cell r="AR250">
            <v>1802754000</v>
          </cell>
          <cell r="AS250">
            <v>1.1707000000000001</v>
          </cell>
          <cell r="AT250">
            <v>1801791391.3038001</v>
          </cell>
          <cell r="AU250">
            <v>7.6047274111000007</v>
          </cell>
          <cell r="AV250">
            <v>7.6118832634000002</v>
          </cell>
          <cell r="AW250">
            <v>361591.81920003891</v>
          </cell>
          <cell r="AX250">
            <v>100.15300000000001</v>
          </cell>
          <cell r="AY250">
            <v>0</v>
          </cell>
          <cell r="AZ250">
            <v>962608.69620000001</v>
          </cell>
          <cell r="BA250" t="str">
            <v>Precio</v>
          </cell>
          <cell r="BB250" t="str">
            <v>COP IBE FLAT</v>
          </cell>
          <cell r="BC250">
            <v>1.0047000000000001</v>
          </cell>
          <cell r="BD250">
            <v>100</v>
          </cell>
          <cell r="BE250">
            <v>0</v>
          </cell>
          <cell r="BF250">
            <v>0</v>
          </cell>
          <cell r="BG250">
            <v>0</v>
          </cell>
          <cell r="BH250">
            <v>87</v>
          </cell>
          <cell r="BI250">
            <v>0.23680000000000001</v>
          </cell>
          <cell r="BJ250">
            <v>0.22060000000000002</v>
          </cell>
          <cell r="BK250" t="str">
            <v xml:space="preserve">VANCAICE  </v>
          </cell>
          <cell r="BL250" t="str">
            <v>VANESSA CAICEDO QUICENO</v>
          </cell>
          <cell r="BM250">
            <v>42443</v>
          </cell>
          <cell r="BO250" t="str">
            <v xml:space="preserve">                              </v>
          </cell>
          <cell r="BP250" t="str">
            <v>26</v>
          </cell>
          <cell r="BQ250" t="str">
            <v xml:space="preserve">          </v>
          </cell>
          <cell r="BR250">
            <v>9</v>
          </cell>
          <cell r="BS250" t="str">
            <v xml:space="preserve">YLD 30/360 RD6 </v>
          </cell>
          <cell r="BT250">
            <v>1</v>
          </cell>
          <cell r="BU250" t="str">
            <v xml:space="preserve">MTM </v>
          </cell>
          <cell r="BV250" t="str">
            <v>1304110012</v>
          </cell>
          <cell r="BW250" t="str">
            <v xml:space="preserve"> </v>
          </cell>
          <cell r="BX250">
            <v>1841400</v>
          </cell>
          <cell r="BY250">
            <v>1993632245.2253299</v>
          </cell>
          <cell r="BZ250">
            <v>36000</v>
          </cell>
          <cell r="CA250" t="str">
            <v xml:space="preserve">YLD 30/360 RD6 </v>
          </cell>
          <cell r="CB250" t="str">
            <v xml:space="preserve">CDT                                                         </v>
          </cell>
          <cell r="CC250" t="str">
            <v>CO</v>
          </cell>
          <cell r="CD250" t="str">
            <v>Gravados ML</v>
          </cell>
          <cell r="CE250">
            <v>1800000000</v>
          </cell>
          <cell r="CF250">
            <v>1802718000</v>
          </cell>
          <cell r="CG250">
            <v>1802718000</v>
          </cell>
          <cell r="CH250">
            <v>1802754000</v>
          </cell>
          <cell r="CI250">
            <v>1802754000</v>
          </cell>
          <cell r="CJ250">
            <v>1801429799.4846003</v>
          </cell>
          <cell r="CK250">
            <v>1801791391.3038001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 t="str">
            <v>7130411012</v>
          </cell>
          <cell r="CV250">
            <v>-155073400</v>
          </cell>
          <cell r="CW250">
            <v>36000</v>
          </cell>
          <cell r="CX250">
            <v>-155073400</v>
          </cell>
          <cell r="CY250">
            <v>-155109400</v>
          </cell>
          <cell r="CZ250">
            <v>36000</v>
          </cell>
          <cell r="DA250">
            <v>1</v>
          </cell>
          <cell r="DB250">
            <v>1</v>
          </cell>
          <cell r="DC250">
            <v>1</v>
          </cell>
          <cell r="DD250">
            <v>4931107</v>
          </cell>
          <cell r="DE250">
            <v>6.6739739999999994</v>
          </cell>
          <cell r="DF250">
            <v>7.3623000000000003</v>
          </cell>
          <cell r="DH250" t="str">
            <v xml:space="preserve">MV </v>
          </cell>
          <cell r="DI250">
            <v>100.15300000000001</v>
          </cell>
          <cell r="DJ250">
            <v>0</v>
          </cell>
          <cell r="DK250">
            <v>1802754000</v>
          </cell>
          <cell r="DL250" t="str">
            <v>IBR</v>
          </cell>
        </row>
        <row r="251">
          <cell r="A251">
            <v>4934855</v>
          </cell>
          <cell r="B251" t="str">
            <v xml:space="preserve">NEGOCIABLES    </v>
          </cell>
          <cell r="C251" t="str">
            <v>B</v>
          </cell>
          <cell r="D251" t="str">
            <v xml:space="preserve">FI SPOT              </v>
          </cell>
          <cell r="E251" t="str">
            <v>RTFIDBEN11</v>
          </cell>
          <cell r="F251" t="str">
            <v>BDI_RF-NEG_FBRT</v>
          </cell>
          <cell r="G251">
            <v>0</v>
          </cell>
          <cell r="H251">
            <v>4934877</v>
          </cell>
          <cell r="I251">
            <v>5725751</v>
          </cell>
          <cell r="J251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251" t="str">
            <v xml:space="preserve">899999090                             </v>
          </cell>
          <cell r="L251" t="str">
            <v xml:space="preserve">TES COP  10%  24/7/24              </v>
          </cell>
          <cell r="M251" t="str">
            <v xml:space="preserve">TFIT16240724   </v>
          </cell>
          <cell r="N251" t="str">
            <v xml:space="preserve">COL17CT02385   </v>
          </cell>
          <cell r="O251" t="str">
            <v>CREDICORP CAPITAL COLOMBIA SA</v>
          </cell>
          <cell r="P251" t="str">
            <v>860068182</v>
          </cell>
          <cell r="Q251" t="str">
            <v xml:space="preserve">NACION  </v>
          </cell>
          <cell r="R251" t="str">
            <v xml:space="preserve">                    </v>
          </cell>
          <cell r="S251">
            <v>39653</v>
          </cell>
          <cell r="T251">
            <v>45497</v>
          </cell>
          <cell r="U251">
            <v>5000000000</v>
          </cell>
          <cell r="V251">
            <v>5000000000</v>
          </cell>
          <cell r="W251" t="str">
            <v>10</v>
          </cell>
          <cell r="Y251" t="str">
            <v xml:space="preserve">COP TF nominal, Base 365, Cupon AV      </v>
          </cell>
          <cell r="Z251" t="str">
            <v>I</v>
          </cell>
          <cell r="AA251" t="str">
            <v>A?o Vencido</v>
          </cell>
          <cell r="AB251" t="str">
            <v>COP</v>
          </cell>
          <cell r="AC251" t="str">
            <v>COP</v>
          </cell>
          <cell r="AD251" t="str">
            <v>DCV</v>
          </cell>
          <cell r="AE251">
            <v>42318</v>
          </cell>
          <cell r="AF251">
            <v>42318</v>
          </cell>
          <cell r="AG251">
            <v>5768665000</v>
          </cell>
          <cell r="AH251">
            <v>1</v>
          </cell>
          <cell r="AI251">
            <v>5768665000</v>
          </cell>
          <cell r="AJ251">
            <v>115.3733</v>
          </cell>
          <cell r="AK251">
            <v>7.9600729999999995</v>
          </cell>
          <cell r="AL251">
            <v>7.9601000000000006</v>
          </cell>
          <cell r="AM251">
            <v>5857150000</v>
          </cell>
          <cell r="AN251">
            <v>5857150000</v>
          </cell>
          <cell r="AO251">
            <v>8.1554000000000002</v>
          </cell>
          <cell r="AP251">
            <v>5919493554.9099998</v>
          </cell>
          <cell r="AQ251">
            <v>5819550000</v>
          </cell>
          <cell r="AR251">
            <v>5819550000</v>
          </cell>
          <cell r="AS251">
            <v>8.2788000000000004</v>
          </cell>
          <cell r="AT251">
            <v>5920735826.5950003</v>
          </cell>
          <cell r="AU251">
            <v>7.9600732798999996</v>
          </cell>
          <cell r="AV251">
            <v>7.9600732798999996</v>
          </cell>
          <cell r="AW251">
            <v>1242271.6850004196</v>
          </cell>
          <cell r="AX251">
            <v>116.39100000000001</v>
          </cell>
          <cell r="AY251">
            <v>0</v>
          </cell>
          <cell r="AZ251">
            <v>-101185826.595</v>
          </cell>
          <cell r="BA251" t="str">
            <v>Precio</v>
          </cell>
          <cell r="BB251" t="str">
            <v>COP CEC</v>
          </cell>
          <cell r="BC251">
            <v>-5.5900000000000005E-2</v>
          </cell>
          <cell r="BD251">
            <v>100</v>
          </cell>
          <cell r="BE251">
            <v>0</v>
          </cell>
          <cell r="BF251">
            <v>0</v>
          </cell>
          <cell r="BG251">
            <v>0</v>
          </cell>
          <cell r="BH251">
            <v>3054</v>
          </cell>
          <cell r="BI251">
            <v>5.8355000000000006</v>
          </cell>
          <cell r="BJ251">
            <v>5.3893000000000004</v>
          </cell>
          <cell r="BK251" t="str">
            <v xml:space="preserve">CASALINA  </v>
          </cell>
          <cell r="BL251" t="str">
            <v>CARLOS SALINA</v>
          </cell>
          <cell r="BM251">
            <v>42443</v>
          </cell>
          <cell r="BO251" t="str">
            <v xml:space="preserve">                              </v>
          </cell>
          <cell r="BP251" t="str">
            <v>2</v>
          </cell>
          <cell r="BQ251" t="str">
            <v xml:space="preserve">          </v>
          </cell>
          <cell r="BR251">
            <v>3</v>
          </cell>
          <cell r="BS251" t="str">
            <v xml:space="preserve">LIN NL/365 RD6 </v>
          </cell>
          <cell r="BT251">
            <v>1</v>
          </cell>
          <cell r="BU251" t="str">
            <v xml:space="preserve">MTM </v>
          </cell>
          <cell r="BV251" t="str">
            <v>1304010001</v>
          </cell>
          <cell r="BW251" t="str">
            <v xml:space="preserve"> </v>
          </cell>
          <cell r="BX251">
            <v>319180000</v>
          </cell>
          <cell r="BY251">
            <v>5060492705.86761</v>
          </cell>
          <cell r="BZ251">
            <v>-37600000</v>
          </cell>
          <cell r="CA251" t="str">
            <v xml:space="preserve">LIN NL/365 RD6 </v>
          </cell>
          <cell r="CB251" t="str">
            <v xml:space="preserve">TES COP                                                     </v>
          </cell>
          <cell r="CC251" t="str">
            <v>CO</v>
          </cell>
          <cell r="CD251" t="str">
            <v>Gravados ML</v>
          </cell>
          <cell r="CE251">
            <v>5000000000</v>
          </cell>
          <cell r="CF251">
            <v>5857150000</v>
          </cell>
          <cell r="CG251">
            <v>5857150000</v>
          </cell>
          <cell r="CH251">
            <v>5819550000</v>
          </cell>
          <cell r="CI251">
            <v>5819550000</v>
          </cell>
          <cell r="CJ251">
            <v>5919493554.9099998</v>
          </cell>
          <cell r="CK251">
            <v>5920735826.5950003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 t="str">
            <v>7130401001</v>
          </cell>
          <cell r="CV251">
            <v>50885000</v>
          </cell>
          <cell r="CW251">
            <v>-37600000</v>
          </cell>
          <cell r="CX251">
            <v>50885000</v>
          </cell>
          <cell r="CY251">
            <v>88485000</v>
          </cell>
          <cell r="CZ251">
            <v>-37600000</v>
          </cell>
          <cell r="DA251">
            <v>1</v>
          </cell>
          <cell r="DB251">
            <v>1</v>
          </cell>
          <cell r="DC251">
            <v>1</v>
          </cell>
          <cell r="DD251">
            <v>4934855</v>
          </cell>
          <cell r="DE251">
            <v>7.9600729999999995</v>
          </cell>
          <cell r="DF251">
            <v>8.2788000000000004</v>
          </cell>
          <cell r="DH251" t="str">
            <v xml:space="preserve">AV </v>
          </cell>
          <cell r="DI251">
            <v>116.39100000000001</v>
          </cell>
          <cell r="DJ251" t="e">
            <v>#N/A</v>
          </cell>
          <cell r="DK251">
            <v>5819550000</v>
          </cell>
          <cell r="DL251" t="str">
            <v>TASA FIJA</v>
          </cell>
        </row>
        <row r="252">
          <cell r="A252">
            <v>4934864</v>
          </cell>
          <cell r="B252" t="str">
            <v xml:space="preserve">NEGOCIABLES    </v>
          </cell>
          <cell r="C252" t="str">
            <v>B</v>
          </cell>
          <cell r="D252" t="str">
            <v xml:space="preserve">FI SPOT              </v>
          </cell>
          <cell r="E252" t="str">
            <v>RTFIDBEN11</v>
          </cell>
          <cell r="F252" t="str">
            <v>BDI_RF-NEG_FBRT</v>
          </cell>
          <cell r="G252">
            <v>0</v>
          </cell>
          <cell r="H252">
            <v>4934895</v>
          </cell>
          <cell r="I252">
            <v>5725760</v>
          </cell>
          <cell r="J252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252" t="str">
            <v xml:space="preserve">899999090                             </v>
          </cell>
          <cell r="L252" t="str">
            <v xml:space="preserve">TES COP  10%  24/7/24              </v>
          </cell>
          <cell r="M252" t="str">
            <v xml:space="preserve">TFIT16240724   </v>
          </cell>
          <cell r="N252" t="str">
            <v xml:space="preserve">COL17CT02385   </v>
          </cell>
          <cell r="O252" t="str">
            <v>CORREDORES DAVIVIENDA S A COMISIONISTA DE BOLSA</v>
          </cell>
          <cell r="P252" t="str">
            <v>860079174</v>
          </cell>
          <cell r="Q252" t="str">
            <v xml:space="preserve">NACION  </v>
          </cell>
          <cell r="R252" t="str">
            <v xml:space="preserve">                    </v>
          </cell>
          <cell r="S252">
            <v>39653</v>
          </cell>
          <cell r="T252">
            <v>45497</v>
          </cell>
          <cell r="U252">
            <v>5000000000</v>
          </cell>
          <cell r="V252">
            <v>5000000000</v>
          </cell>
          <cell r="W252" t="str">
            <v>10</v>
          </cell>
          <cell r="Y252" t="str">
            <v xml:space="preserve">COP TF nominal, Base 365, Cupon AV      </v>
          </cell>
          <cell r="Z252" t="str">
            <v>I</v>
          </cell>
          <cell r="AA252" t="str">
            <v>A?o Vencido</v>
          </cell>
          <cell r="AB252" t="str">
            <v>COP</v>
          </cell>
          <cell r="AC252" t="str">
            <v>COP</v>
          </cell>
          <cell r="AD252" t="str">
            <v>DCV</v>
          </cell>
          <cell r="AE252">
            <v>42318</v>
          </cell>
          <cell r="AF252">
            <v>42318</v>
          </cell>
          <cell r="AG252">
            <v>5770265000</v>
          </cell>
          <cell r="AH252">
            <v>1</v>
          </cell>
          <cell r="AI252">
            <v>5770265000</v>
          </cell>
          <cell r="AJ252">
            <v>115.40530000000001</v>
          </cell>
          <cell r="AK252">
            <v>7.9552449999999997</v>
          </cell>
          <cell r="AL252">
            <v>7.9552000000000005</v>
          </cell>
          <cell r="AM252">
            <v>5857150000</v>
          </cell>
          <cell r="AN252">
            <v>5857150000</v>
          </cell>
          <cell r="AO252">
            <v>8.1554000000000002</v>
          </cell>
          <cell r="AP252">
            <v>5921046151.7849998</v>
          </cell>
          <cell r="AQ252">
            <v>5819550000</v>
          </cell>
          <cell r="AR252">
            <v>5819550000</v>
          </cell>
          <cell r="AS252">
            <v>8.2788000000000004</v>
          </cell>
          <cell r="AT252">
            <v>5922288023.6500101</v>
          </cell>
          <cell r="AU252">
            <v>7.9552450883999999</v>
          </cell>
          <cell r="AV252">
            <v>7.9552450883999999</v>
          </cell>
          <cell r="AW252">
            <v>1241871.8650102615</v>
          </cell>
          <cell r="AX252">
            <v>116.39100000000001</v>
          </cell>
          <cell r="AY252">
            <v>0</v>
          </cell>
          <cell r="AZ252">
            <v>-102738023.65001</v>
          </cell>
          <cell r="BA252" t="str">
            <v>Precio</v>
          </cell>
          <cell r="BB252" t="str">
            <v>COP CEC</v>
          </cell>
          <cell r="BC252">
            <v>-5.5900000000000005E-2</v>
          </cell>
          <cell r="BD252">
            <v>100</v>
          </cell>
          <cell r="BE252">
            <v>0</v>
          </cell>
          <cell r="BF252">
            <v>0</v>
          </cell>
          <cell r="BG252">
            <v>0</v>
          </cell>
          <cell r="BH252">
            <v>3054</v>
          </cell>
          <cell r="BI252">
            <v>5.8355000000000006</v>
          </cell>
          <cell r="BJ252">
            <v>5.3893000000000004</v>
          </cell>
          <cell r="BK252" t="str">
            <v xml:space="preserve">CASALINA  </v>
          </cell>
          <cell r="BL252" t="str">
            <v>CARLOS SALINA</v>
          </cell>
          <cell r="BM252">
            <v>42443</v>
          </cell>
          <cell r="BO252" t="str">
            <v xml:space="preserve">                              </v>
          </cell>
          <cell r="BP252" t="str">
            <v>2</v>
          </cell>
          <cell r="BQ252" t="str">
            <v xml:space="preserve">          </v>
          </cell>
          <cell r="BR252">
            <v>3</v>
          </cell>
          <cell r="BS252" t="str">
            <v xml:space="preserve">LIN NL/365 RD6 </v>
          </cell>
          <cell r="BT252">
            <v>1</v>
          </cell>
          <cell r="BU252" t="str">
            <v xml:space="preserve">MTM </v>
          </cell>
          <cell r="BV252" t="str">
            <v>1304010001</v>
          </cell>
          <cell r="BW252" t="str">
            <v xml:space="preserve"> </v>
          </cell>
          <cell r="BX252">
            <v>319180000</v>
          </cell>
          <cell r="BY252">
            <v>5062123597.6474905</v>
          </cell>
          <cell r="BZ252">
            <v>-37600000</v>
          </cell>
          <cell r="CA252" t="str">
            <v xml:space="preserve">LIN NL/365 RD6 </v>
          </cell>
          <cell r="CB252" t="str">
            <v xml:space="preserve">TES COP                                                     </v>
          </cell>
          <cell r="CC252" t="str">
            <v>CO</v>
          </cell>
          <cell r="CD252" t="str">
            <v>Gravados ML</v>
          </cell>
          <cell r="CE252">
            <v>5000000000</v>
          </cell>
          <cell r="CF252">
            <v>5857150000</v>
          </cell>
          <cell r="CG252">
            <v>5857150000</v>
          </cell>
          <cell r="CH252">
            <v>5819550000</v>
          </cell>
          <cell r="CI252">
            <v>5819550000</v>
          </cell>
          <cell r="CJ252">
            <v>5921046151.7849998</v>
          </cell>
          <cell r="CK252">
            <v>5922288023.6500101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 t="str">
            <v>7130401001</v>
          </cell>
          <cell r="CV252">
            <v>49285000</v>
          </cell>
          <cell r="CW252">
            <v>-37600000</v>
          </cell>
          <cell r="CX252">
            <v>49285000</v>
          </cell>
          <cell r="CY252">
            <v>86885000</v>
          </cell>
          <cell r="CZ252">
            <v>-37600000</v>
          </cell>
          <cell r="DA252">
            <v>1</v>
          </cell>
          <cell r="DB252">
            <v>1</v>
          </cell>
          <cell r="DC252">
            <v>1</v>
          </cell>
          <cell r="DD252">
            <v>4934864</v>
          </cell>
          <cell r="DE252">
            <v>7.9552449999999997</v>
          </cell>
          <cell r="DF252">
            <v>8.2788000000000004</v>
          </cell>
          <cell r="DH252" t="str">
            <v xml:space="preserve">AV </v>
          </cell>
          <cell r="DI252">
            <v>116.39100000000001</v>
          </cell>
          <cell r="DJ252" t="e">
            <v>#N/A</v>
          </cell>
          <cell r="DK252">
            <v>5819550000</v>
          </cell>
          <cell r="DL252" t="str">
            <v>TASA FIJA</v>
          </cell>
        </row>
        <row r="253">
          <cell r="A253">
            <v>4934899</v>
          </cell>
          <cell r="B253" t="str">
            <v xml:space="preserve">NEGOCIABLES    </v>
          </cell>
          <cell r="C253" t="str">
            <v>B</v>
          </cell>
          <cell r="D253" t="str">
            <v xml:space="preserve">FI SPOT              </v>
          </cell>
          <cell r="E253" t="str">
            <v>RTFIDBEN11</v>
          </cell>
          <cell r="F253" t="str">
            <v>BDI_RF-NEG_FBRT</v>
          </cell>
          <cell r="G253">
            <v>0</v>
          </cell>
          <cell r="H253">
            <v>4934909</v>
          </cell>
          <cell r="I253">
            <v>5725795</v>
          </cell>
          <cell r="J253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253" t="str">
            <v xml:space="preserve">899999090                             </v>
          </cell>
          <cell r="L253" t="str">
            <v xml:space="preserve">TES COP  10%  24/7/24              </v>
          </cell>
          <cell r="M253" t="str">
            <v xml:space="preserve">TFIT16240724   </v>
          </cell>
          <cell r="N253" t="str">
            <v xml:space="preserve">COL17CT02385   </v>
          </cell>
          <cell r="O253" t="str">
            <v>BANCO COLPATRIA RED MULTIBANCA COLPATRIA S A COLPATRIA RED</v>
          </cell>
          <cell r="P253" t="str">
            <v>860034594</v>
          </cell>
          <cell r="Q253" t="str">
            <v xml:space="preserve">NACION  </v>
          </cell>
          <cell r="R253" t="str">
            <v xml:space="preserve">                    </v>
          </cell>
          <cell r="S253">
            <v>39653</v>
          </cell>
          <cell r="T253">
            <v>45497</v>
          </cell>
          <cell r="U253">
            <v>3000000000</v>
          </cell>
          <cell r="V253">
            <v>3000000000</v>
          </cell>
          <cell r="W253" t="str">
            <v>10</v>
          </cell>
          <cell r="Y253" t="str">
            <v xml:space="preserve">COP TF nominal, Base 365, Cupon AV      </v>
          </cell>
          <cell r="Z253" t="str">
            <v>I</v>
          </cell>
          <cell r="AA253" t="str">
            <v>A?o Vencido</v>
          </cell>
          <cell r="AB253" t="str">
            <v>COP</v>
          </cell>
          <cell r="AC253" t="str">
            <v>COP</v>
          </cell>
          <cell r="AD253" t="str">
            <v>DCV</v>
          </cell>
          <cell r="AE253">
            <v>42318</v>
          </cell>
          <cell r="AF253">
            <v>42318</v>
          </cell>
          <cell r="AG253">
            <v>3461769000</v>
          </cell>
          <cell r="AH253">
            <v>1</v>
          </cell>
          <cell r="AI253">
            <v>3461769000</v>
          </cell>
          <cell r="AJ253">
            <v>115.39230000000001</v>
          </cell>
          <cell r="AK253">
            <v>7.9572059999999993</v>
          </cell>
          <cell r="AL253">
            <v>7.9572000000000003</v>
          </cell>
          <cell r="AM253">
            <v>3514290000</v>
          </cell>
          <cell r="AN253">
            <v>3514290000</v>
          </cell>
          <cell r="AO253">
            <v>8.1554000000000002</v>
          </cell>
          <cell r="AP253">
            <v>3552249246.8610001</v>
          </cell>
          <cell r="AQ253">
            <v>3491730000</v>
          </cell>
          <cell r="AR253">
            <v>3491730000</v>
          </cell>
          <cell r="AS253">
            <v>8.2788000000000004</v>
          </cell>
          <cell r="AT253">
            <v>3552994467.447</v>
          </cell>
          <cell r="AU253">
            <v>7.9572063174999998</v>
          </cell>
          <cell r="AV253">
            <v>7.9572063174999998</v>
          </cell>
          <cell r="AW253">
            <v>745220.58599996567</v>
          </cell>
          <cell r="AX253">
            <v>116.39100000000001</v>
          </cell>
          <cell r="AY253">
            <v>0</v>
          </cell>
          <cell r="AZ253">
            <v>-61264467.446999997</v>
          </cell>
          <cell r="BA253" t="str">
            <v>Precio</v>
          </cell>
          <cell r="BB253" t="str">
            <v>COP CEC</v>
          </cell>
          <cell r="BC253">
            <v>-5.5900000000000005E-2</v>
          </cell>
          <cell r="BD253">
            <v>100</v>
          </cell>
          <cell r="BE253">
            <v>0</v>
          </cell>
          <cell r="BF253">
            <v>0</v>
          </cell>
          <cell r="BG253">
            <v>0</v>
          </cell>
          <cell r="BH253">
            <v>3054</v>
          </cell>
          <cell r="BI253">
            <v>5.8355000000000006</v>
          </cell>
          <cell r="BJ253">
            <v>5.3893000000000004</v>
          </cell>
          <cell r="BK253" t="str">
            <v xml:space="preserve">CASALINA  </v>
          </cell>
          <cell r="BL253" t="str">
            <v>CARLOS SALINA</v>
          </cell>
          <cell r="BM253">
            <v>42443</v>
          </cell>
          <cell r="BO253" t="str">
            <v xml:space="preserve">                              </v>
          </cell>
          <cell r="BP253" t="str">
            <v>2</v>
          </cell>
          <cell r="BQ253" t="str">
            <v xml:space="preserve">          </v>
          </cell>
          <cell r="BR253">
            <v>3</v>
          </cell>
          <cell r="BS253" t="str">
            <v xml:space="preserve">LIN NL/365 RD6 </v>
          </cell>
          <cell r="BT253">
            <v>1</v>
          </cell>
          <cell r="BU253" t="str">
            <v xml:space="preserve">MTM </v>
          </cell>
          <cell r="BV253" t="str">
            <v>1304010001</v>
          </cell>
          <cell r="BW253" t="str">
            <v xml:space="preserve"> </v>
          </cell>
          <cell r="BX253">
            <v>191508000</v>
          </cell>
          <cell r="BY253">
            <v>3036876628.7171497</v>
          </cell>
          <cell r="BZ253">
            <v>-22560000</v>
          </cell>
          <cell r="CA253" t="str">
            <v xml:space="preserve">LIN NL/365 RD6 </v>
          </cell>
          <cell r="CB253" t="str">
            <v xml:space="preserve">TES COP                                                     </v>
          </cell>
          <cell r="CC253" t="str">
            <v>CO</v>
          </cell>
          <cell r="CD253" t="str">
            <v>Gravados ML</v>
          </cell>
          <cell r="CE253">
            <v>3000000000</v>
          </cell>
          <cell r="CF253">
            <v>3514290000</v>
          </cell>
          <cell r="CG253">
            <v>3514290000</v>
          </cell>
          <cell r="CH253">
            <v>3491730000</v>
          </cell>
          <cell r="CI253">
            <v>3491730000</v>
          </cell>
          <cell r="CJ253">
            <v>3552249246.8609996</v>
          </cell>
          <cell r="CK253">
            <v>3552994467.447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0</v>
          </cell>
          <cell r="CS253" t="str">
            <v>7130401001</v>
          </cell>
          <cell r="CV253">
            <v>29961000</v>
          </cell>
          <cell r="CW253">
            <v>-22560000</v>
          </cell>
          <cell r="CX253">
            <v>29961000</v>
          </cell>
          <cell r="CY253">
            <v>52521000</v>
          </cell>
          <cell r="CZ253">
            <v>-22560000</v>
          </cell>
          <cell r="DA253">
            <v>1</v>
          </cell>
          <cell r="DB253">
            <v>1</v>
          </cell>
          <cell r="DC253">
            <v>1</v>
          </cell>
          <cell r="DD253">
            <v>4934899</v>
          </cell>
          <cell r="DE253">
            <v>7.9572059999999993</v>
          </cell>
          <cell r="DF253">
            <v>8.2788000000000004</v>
          </cell>
          <cell r="DH253" t="str">
            <v xml:space="preserve">AV </v>
          </cell>
          <cell r="DI253">
            <v>116.39100000000001</v>
          </cell>
          <cell r="DJ253" t="e">
            <v>#N/A</v>
          </cell>
          <cell r="DK253">
            <v>3491730000</v>
          </cell>
          <cell r="DL253" t="str">
            <v>TASA FIJA</v>
          </cell>
        </row>
        <row r="254">
          <cell r="A254">
            <v>4936316</v>
          </cell>
          <cell r="B254" t="str">
            <v xml:space="preserve">NEGOCIABLES    </v>
          </cell>
          <cell r="C254" t="str">
            <v>B</v>
          </cell>
          <cell r="D254" t="str">
            <v xml:space="preserve">FI SPOT              </v>
          </cell>
          <cell r="E254" t="str">
            <v>RTFIDBEN11</v>
          </cell>
          <cell r="F254" t="str">
            <v>BDI_RF-NEG_FBRT</v>
          </cell>
          <cell r="G254">
            <v>0</v>
          </cell>
          <cell r="H254">
            <v>4936333</v>
          </cell>
          <cell r="I254">
            <v>5727202</v>
          </cell>
          <cell r="J254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254" t="str">
            <v xml:space="preserve">899999090                             </v>
          </cell>
          <cell r="L254" t="str">
            <v xml:space="preserve">TES COP  11%  24/7/20              </v>
          </cell>
          <cell r="M254" t="str">
            <v xml:space="preserve">TFIT15240720   </v>
          </cell>
          <cell r="N254" t="str">
            <v xml:space="preserve">COL17CT02302   </v>
          </cell>
          <cell r="O254" t="str">
            <v>CREDICORP CAPITAL COLOMBIA SA</v>
          </cell>
          <cell r="P254" t="str">
            <v>860068182</v>
          </cell>
          <cell r="Q254" t="str">
            <v xml:space="preserve">NACION  </v>
          </cell>
          <cell r="R254" t="str">
            <v xml:space="preserve">                    </v>
          </cell>
          <cell r="S254">
            <v>38557</v>
          </cell>
          <cell r="T254">
            <v>44036</v>
          </cell>
          <cell r="U254">
            <v>1500000000</v>
          </cell>
          <cell r="V254">
            <v>1500000000</v>
          </cell>
          <cell r="W254" t="str">
            <v>11</v>
          </cell>
          <cell r="Y254" t="str">
            <v xml:space="preserve">COP TF nominal, Base 365, Cupon AV      </v>
          </cell>
          <cell r="Z254" t="str">
            <v>I</v>
          </cell>
          <cell r="AA254" t="str">
            <v>A?o Vencido</v>
          </cell>
          <cell r="AB254" t="str">
            <v>COP</v>
          </cell>
          <cell r="AC254" t="str">
            <v>COP</v>
          </cell>
          <cell r="AD254" t="str">
            <v>DCV</v>
          </cell>
          <cell r="AE254">
            <v>42319</v>
          </cell>
          <cell r="AF254">
            <v>42319</v>
          </cell>
          <cell r="AG254">
            <v>1766896500</v>
          </cell>
          <cell r="AH254">
            <v>1</v>
          </cell>
          <cell r="AI254">
            <v>1766896500</v>
          </cell>
          <cell r="AJ254">
            <v>117.79310000000001</v>
          </cell>
          <cell r="AK254">
            <v>7.2353099999999992</v>
          </cell>
          <cell r="AL254">
            <v>7.2353000000000005</v>
          </cell>
          <cell r="AM254">
            <v>1786950000</v>
          </cell>
          <cell r="AN254">
            <v>1786950000</v>
          </cell>
          <cell r="AO254">
            <v>7.6024000000000003</v>
          </cell>
          <cell r="AP254">
            <v>1808637037.0515001</v>
          </cell>
          <cell r="AQ254">
            <v>1781910000</v>
          </cell>
          <cell r="AR254">
            <v>1781910000</v>
          </cell>
          <cell r="AS254">
            <v>7.6948000000000008</v>
          </cell>
          <cell r="AT254">
            <v>1808983215.5190001</v>
          </cell>
          <cell r="AU254">
            <v>7.2353099526000006</v>
          </cell>
          <cell r="AV254">
            <v>7.2353099526000006</v>
          </cell>
          <cell r="AW254">
            <v>346178.46749997139</v>
          </cell>
          <cell r="AX254">
            <v>118.79400000000001</v>
          </cell>
          <cell r="AY254">
            <v>0</v>
          </cell>
          <cell r="AZ254">
            <v>-27073215.519000001</v>
          </cell>
          <cell r="BA254" t="str">
            <v>Precio</v>
          </cell>
          <cell r="BB254" t="str">
            <v>COP CEC</v>
          </cell>
          <cell r="BC254">
            <v>2.07E-2</v>
          </cell>
          <cell r="BD254">
            <v>100</v>
          </cell>
          <cell r="BE254">
            <v>0</v>
          </cell>
          <cell r="BF254">
            <v>0</v>
          </cell>
          <cell r="BG254">
            <v>0</v>
          </cell>
          <cell r="BH254">
            <v>1593</v>
          </cell>
          <cell r="BI254">
            <v>3.5223</v>
          </cell>
          <cell r="BJ254">
            <v>3.2706</v>
          </cell>
          <cell r="BK254" t="str">
            <v xml:space="preserve">CASALINA  </v>
          </cell>
          <cell r="BL254" t="str">
            <v>CARLOS SALINA</v>
          </cell>
          <cell r="BM254">
            <v>42443</v>
          </cell>
          <cell r="BO254" t="str">
            <v xml:space="preserve">                              </v>
          </cell>
          <cell r="BP254" t="str">
            <v>2</v>
          </cell>
          <cell r="BQ254" t="str">
            <v xml:space="preserve">          </v>
          </cell>
          <cell r="BR254">
            <v>3</v>
          </cell>
          <cell r="BS254" t="str">
            <v xml:space="preserve">LIN NL/365 RD6 </v>
          </cell>
          <cell r="BT254">
            <v>1</v>
          </cell>
          <cell r="BU254" t="str">
            <v xml:space="preserve">MTM </v>
          </cell>
          <cell r="BV254" t="str">
            <v>1304010001</v>
          </cell>
          <cell r="BW254" t="str">
            <v xml:space="preserve"> </v>
          </cell>
          <cell r="BX254">
            <v>105328500</v>
          </cell>
          <cell r="BY254">
            <v>1518853182.00425</v>
          </cell>
          <cell r="BZ254">
            <v>-5040000</v>
          </cell>
          <cell r="CA254" t="str">
            <v xml:space="preserve">LIN NL/365 RD6 </v>
          </cell>
          <cell r="CB254" t="str">
            <v xml:space="preserve">TES COP                                                     </v>
          </cell>
          <cell r="CC254" t="str">
            <v>CO</v>
          </cell>
          <cell r="CD254" t="str">
            <v>Gravados ML</v>
          </cell>
          <cell r="CE254">
            <v>1500000000</v>
          </cell>
          <cell r="CF254">
            <v>1786950000</v>
          </cell>
          <cell r="CG254">
            <v>1786950000</v>
          </cell>
          <cell r="CH254">
            <v>1781910000</v>
          </cell>
          <cell r="CI254">
            <v>1781910000</v>
          </cell>
          <cell r="CJ254">
            <v>1808637037.0514998</v>
          </cell>
          <cell r="CK254">
            <v>1808983215.5190001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 t="str">
            <v>7130401001</v>
          </cell>
          <cell r="CV254">
            <v>15013500</v>
          </cell>
          <cell r="CW254">
            <v>-5040000</v>
          </cell>
          <cell r="CX254">
            <v>15013500</v>
          </cell>
          <cell r="CY254">
            <v>20053500</v>
          </cell>
          <cell r="CZ254">
            <v>-5040000</v>
          </cell>
          <cell r="DA254">
            <v>1</v>
          </cell>
          <cell r="DB254">
            <v>1</v>
          </cell>
          <cell r="DC254">
            <v>1</v>
          </cell>
          <cell r="DD254">
            <v>4936316</v>
          </cell>
          <cell r="DE254">
            <v>7.2353099999999992</v>
          </cell>
          <cell r="DF254">
            <v>7.6948000000000008</v>
          </cell>
          <cell r="DH254" t="str">
            <v xml:space="preserve">AV </v>
          </cell>
          <cell r="DI254">
            <v>118.794</v>
          </cell>
          <cell r="DJ254" t="e">
            <v>#N/A</v>
          </cell>
          <cell r="DK254">
            <v>1781910000</v>
          </cell>
          <cell r="DL254" t="str">
            <v>TASA FIJA</v>
          </cell>
        </row>
        <row r="255">
          <cell r="A255">
            <v>4936349</v>
          </cell>
          <cell r="B255" t="str">
            <v xml:space="preserve">NEGOCIABLES    </v>
          </cell>
          <cell r="C255" t="str">
            <v>B</v>
          </cell>
          <cell r="D255" t="str">
            <v xml:space="preserve">FI SPOT              </v>
          </cell>
          <cell r="E255" t="str">
            <v>RTFIDBEN11</v>
          </cell>
          <cell r="F255" t="str">
            <v>BDI_RF-NEG_FBRT</v>
          </cell>
          <cell r="G255">
            <v>0</v>
          </cell>
          <cell r="H255">
            <v>4936366</v>
          </cell>
          <cell r="I255">
            <v>5727235</v>
          </cell>
          <cell r="J255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255" t="str">
            <v xml:space="preserve">899999090                             </v>
          </cell>
          <cell r="L255" t="str">
            <v xml:space="preserve">TES COP  11%  24/7/20              </v>
          </cell>
          <cell r="M255" t="str">
            <v xml:space="preserve">TFIT15240720   </v>
          </cell>
          <cell r="N255" t="str">
            <v xml:space="preserve">COL17CT02302   </v>
          </cell>
          <cell r="O255" t="str">
            <v>BANCO COLPATRIA RED MULTIBANCA COLPATRIA S A COLPATRIA RED</v>
          </cell>
          <cell r="P255" t="str">
            <v>860034594</v>
          </cell>
          <cell r="Q255" t="str">
            <v xml:space="preserve">NACION  </v>
          </cell>
          <cell r="R255" t="str">
            <v xml:space="preserve">                    </v>
          </cell>
          <cell r="S255">
            <v>38557</v>
          </cell>
          <cell r="T255">
            <v>44036</v>
          </cell>
          <cell r="U255">
            <v>5000000000</v>
          </cell>
          <cell r="V255">
            <v>5000000000</v>
          </cell>
          <cell r="W255" t="str">
            <v>11</v>
          </cell>
          <cell r="Y255" t="str">
            <v xml:space="preserve">COP TF nominal, Base 365, Cupon AV      </v>
          </cell>
          <cell r="Z255" t="str">
            <v>I</v>
          </cell>
          <cell r="AA255" t="str">
            <v>A?o Vencido</v>
          </cell>
          <cell r="AB255" t="str">
            <v>COP</v>
          </cell>
          <cell r="AC255" t="str">
            <v>COP</v>
          </cell>
          <cell r="AD255" t="str">
            <v>DCV</v>
          </cell>
          <cell r="AE255">
            <v>42319</v>
          </cell>
          <cell r="AF255">
            <v>42319</v>
          </cell>
          <cell r="AG255">
            <v>5890305000</v>
          </cell>
          <cell r="AH255">
            <v>1</v>
          </cell>
          <cell r="AI255">
            <v>5890305000</v>
          </cell>
          <cell r="AJ255">
            <v>117.8061</v>
          </cell>
          <cell r="AK255">
            <v>7.2322499999999996</v>
          </cell>
          <cell r="AL255">
            <v>7.2322000000000006</v>
          </cell>
          <cell r="AM255">
            <v>5956500000</v>
          </cell>
          <cell r="AN255">
            <v>5956500000</v>
          </cell>
          <cell r="AO255">
            <v>7.6024000000000003</v>
          </cell>
          <cell r="AP255">
            <v>6029397970.1000004</v>
          </cell>
          <cell r="AQ255">
            <v>5939700000</v>
          </cell>
          <cell r="AR255">
            <v>5939700000</v>
          </cell>
          <cell r="AS255">
            <v>7.6948000000000008</v>
          </cell>
          <cell r="AT255">
            <v>6030551543.1999998</v>
          </cell>
          <cell r="AU255">
            <v>7.2322499437000003</v>
          </cell>
          <cell r="AV255">
            <v>7.2322499437000003</v>
          </cell>
          <cell r="AW255">
            <v>1153573.0999994278</v>
          </cell>
          <cell r="AX255">
            <v>118.79400000000001</v>
          </cell>
          <cell r="AY255">
            <v>0</v>
          </cell>
          <cell r="AZ255">
            <v>-90851543.200000003</v>
          </cell>
          <cell r="BA255" t="str">
            <v>Precio</v>
          </cell>
          <cell r="BB255" t="str">
            <v>COP CEC</v>
          </cell>
          <cell r="BC255">
            <v>2.07E-2</v>
          </cell>
          <cell r="BD255">
            <v>100</v>
          </cell>
          <cell r="BE255">
            <v>0</v>
          </cell>
          <cell r="BF255">
            <v>0</v>
          </cell>
          <cell r="BG255">
            <v>0</v>
          </cell>
          <cell r="BH255">
            <v>1593</v>
          </cell>
          <cell r="BI255">
            <v>3.5223</v>
          </cell>
          <cell r="BJ255">
            <v>3.2706</v>
          </cell>
          <cell r="BK255" t="str">
            <v xml:space="preserve">CASALINA  </v>
          </cell>
          <cell r="BL255" t="str">
            <v>CARLOS SALINA</v>
          </cell>
          <cell r="BM255">
            <v>42443</v>
          </cell>
          <cell r="BO255" t="str">
            <v xml:space="preserve">                              </v>
          </cell>
          <cell r="BP255" t="str">
            <v>2</v>
          </cell>
          <cell r="BQ255" t="str">
            <v xml:space="preserve">          </v>
          </cell>
          <cell r="BR255">
            <v>3</v>
          </cell>
          <cell r="BS255" t="str">
            <v xml:space="preserve">LIN NL/365 RD6 </v>
          </cell>
          <cell r="BT255">
            <v>1</v>
          </cell>
          <cell r="BU255" t="str">
            <v xml:space="preserve">MTM </v>
          </cell>
          <cell r="BV255" t="str">
            <v>1304010001</v>
          </cell>
          <cell r="BW255" t="str">
            <v xml:space="preserve"> </v>
          </cell>
          <cell r="BX255">
            <v>351095000</v>
          </cell>
          <cell r="BY255">
            <v>5063506398.77635</v>
          </cell>
          <cell r="BZ255">
            <v>-16800000</v>
          </cell>
          <cell r="CA255" t="str">
            <v xml:space="preserve">LIN NL/365 RD6 </v>
          </cell>
          <cell r="CB255" t="str">
            <v xml:space="preserve">TES COP                                                     </v>
          </cell>
          <cell r="CC255" t="str">
            <v>CO</v>
          </cell>
          <cell r="CD255" t="str">
            <v>Gravados ML</v>
          </cell>
          <cell r="CE255">
            <v>5000000000</v>
          </cell>
          <cell r="CF255">
            <v>5956500000</v>
          </cell>
          <cell r="CG255">
            <v>5956500000</v>
          </cell>
          <cell r="CH255">
            <v>5939700000</v>
          </cell>
          <cell r="CI255">
            <v>5939700000</v>
          </cell>
          <cell r="CJ255">
            <v>6029397970.1000004</v>
          </cell>
          <cell r="CK255">
            <v>6030551543.1999998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 t="str">
            <v>7130401001</v>
          </cell>
          <cell r="CV255">
            <v>49395000</v>
          </cell>
          <cell r="CW255">
            <v>-16800000</v>
          </cell>
          <cell r="CX255">
            <v>49395000</v>
          </cell>
          <cell r="CY255">
            <v>66195000</v>
          </cell>
          <cell r="CZ255">
            <v>-16800000</v>
          </cell>
          <cell r="DA255">
            <v>1</v>
          </cell>
          <cell r="DB255">
            <v>1</v>
          </cell>
          <cell r="DC255">
            <v>1</v>
          </cell>
          <cell r="DD255">
            <v>4936349</v>
          </cell>
          <cell r="DE255">
            <v>7.2322499999999996</v>
          </cell>
          <cell r="DF255">
            <v>7.6948000000000008</v>
          </cell>
          <cell r="DH255" t="str">
            <v xml:space="preserve">AV </v>
          </cell>
          <cell r="DI255">
            <v>118.794</v>
          </cell>
          <cell r="DJ255" t="e">
            <v>#N/A</v>
          </cell>
          <cell r="DK255">
            <v>5939700000</v>
          </cell>
          <cell r="DL255" t="str">
            <v>TASA FIJA</v>
          </cell>
        </row>
        <row r="256">
          <cell r="A256">
            <v>4936606</v>
          </cell>
          <cell r="B256" t="str">
            <v xml:space="preserve">NEGOCIABLES    </v>
          </cell>
          <cell r="C256" t="str">
            <v>B</v>
          </cell>
          <cell r="D256" t="str">
            <v xml:space="preserve">FI SPOT              </v>
          </cell>
          <cell r="E256" t="str">
            <v>RTFIDBEN11</v>
          </cell>
          <cell r="F256" t="str">
            <v>BDI_RF-NEG_FBRT</v>
          </cell>
          <cell r="G256">
            <v>0</v>
          </cell>
          <cell r="H256">
            <v>4936694</v>
          </cell>
          <cell r="I256">
            <v>5727493</v>
          </cell>
          <cell r="J256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256" t="str">
            <v xml:space="preserve">899999090                             </v>
          </cell>
          <cell r="L256" t="str">
            <v xml:space="preserve">TES COP  11%  24/7/20              </v>
          </cell>
          <cell r="M256" t="str">
            <v xml:space="preserve">TFIT15240720   </v>
          </cell>
          <cell r="N256" t="str">
            <v xml:space="preserve">COL17CT02302   </v>
          </cell>
          <cell r="O256" t="str">
            <v>BTG PACTUAL SA COMISIONISTA DE BOLSA</v>
          </cell>
          <cell r="P256" t="str">
            <v>890907157</v>
          </cell>
          <cell r="Q256" t="str">
            <v xml:space="preserve">NACION  </v>
          </cell>
          <cell r="R256" t="str">
            <v xml:space="preserve">                    </v>
          </cell>
          <cell r="S256">
            <v>38557</v>
          </cell>
          <cell r="T256">
            <v>44036</v>
          </cell>
          <cell r="U256">
            <v>1000000000</v>
          </cell>
          <cell r="V256">
            <v>1000000000</v>
          </cell>
          <cell r="W256" t="str">
            <v>11</v>
          </cell>
          <cell r="Y256" t="str">
            <v xml:space="preserve">COP TF nominal, Base 365, Cupon AV      </v>
          </cell>
          <cell r="Z256" t="str">
            <v>I</v>
          </cell>
          <cell r="AA256" t="str">
            <v>A?o Vencido</v>
          </cell>
          <cell r="AB256" t="str">
            <v>COP</v>
          </cell>
          <cell r="AC256" t="str">
            <v>COP</v>
          </cell>
          <cell r="AD256" t="str">
            <v>DCV</v>
          </cell>
          <cell r="AE256">
            <v>42319</v>
          </cell>
          <cell r="AF256">
            <v>42319</v>
          </cell>
          <cell r="AG256">
            <v>1178971000</v>
          </cell>
          <cell r="AH256">
            <v>1</v>
          </cell>
          <cell r="AI256">
            <v>1178971000</v>
          </cell>
          <cell r="AJ256">
            <v>117.89710000000001</v>
          </cell>
          <cell r="AK256">
            <v>7.2108429999999997</v>
          </cell>
          <cell r="AL256">
            <v>7.2108000000000008</v>
          </cell>
          <cell r="AM256">
            <v>1191300000</v>
          </cell>
          <cell r="AN256">
            <v>1191300000</v>
          </cell>
          <cell r="AO256">
            <v>7.6024000000000003</v>
          </cell>
          <cell r="AP256">
            <v>1206730551.224</v>
          </cell>
          <cell r="AQ256">
            <v>1187940000</v>
          </cell>
          <cell r="AR256">
            <v>1187940000</v>
          </cell>
          <cell r="AS256">
            <v>7.6948000000000008</v>
          </cell>
          <cell r="AT256">
            <v>1206960768.4549999</v>
          </cell>
          <cell r="AU256">
            <v>7.2108429483999998</v>
          </cell>
          <cell r="AV256">
            <v>7.2108429483999998</v>
          </cell>
          <cell r="AW256">
            <v>230217.23099994659</v>
          </cell>
          <cell r="AX256">
            <v>118.79400000000001</v>
          </cell>
          <cell r="AY256">
            <v>0</v>
          </cell>
          <cell r="AZ256">
            <v>-19020768.454999998</v>
          </cell>
          <cell r="BA256" t="str">
            <v>Precio</v>
          </cell>
          <cell r="BB256" t="str">
            <v>COP CEC</v>
          </cell>
          <cell r="BC256">
            <v>2.07E-2</v>
          </cell>
          <cell r="BD256">
            <v>100</v>
          </cell>
          <cell r="BE256">
            <v>0</v>
          </cell>
          <cell r="BF256">
            <v>0</v>
          </cell>
          <cell r="BG256">
            <v>0</v>
          </cell>
          <cell r="BH256">
            <v>1593</v>
          </cell>
          <cell r="BI256">
            <v>3.5223</v>
          </cell>
          <cell r="BJ256">
            <v>3.2706</v>
          </cell>
          <cell r="BK256" t="str">
            <v xml:space="preserve">CASALINA  </v>
          </cell>
          <cell r="BL256" t="str">
            <v>CARLOS SALINA</v>
          </cell>
          <cell r="BM256">
            <v>42443</v>
          </cell>
          <cell r="BO256" t="str">
            <v xml:space="preserve">                              </v>
          </cell>
          <cell r="BP256" t="str">
            <v>2</v>
          </cell>
          <cell r="BQ256" t="str">
            <v xml:space="preserve">          </v>
          </cell>
          <cell r="BR256">
            <v>3</v>
          </cell>
          <cell r="BS256" t="str">
            <v xml:space="preserve">LIN NL/365 RD6 </v>
          </cell>
          <cell r="BT256">
            <v>1</v>
          </cell>
          <cell r="BU256" t="str">
            <v xml:space="preserve">MTM </v>
          </cell>
          <cell r="BV256" t="str">
            <v>1304010001</v>
          </cell>
          <cell r="BW256" t="str">
            <v xml:space="preserve"> </v>
          </cell>
          <cell r="BX256">
            <v>70219000</v>
          </cell>
          <cell r="BY256">
            <v>1013628722.0223299</v>
          </cell>
          <cell r="BZ256">
            <v>-3360000</v>
          </cell>
          <cell r="CA256" t="str">
            <v xml:space="preserve">LIN NL/365 RD6 </v>
          </cell>
          <cell r="CB256" t="str">
            <v xml:space="preserve">TES COP                                                     </v>
          </cell>
          <cell r="CC256" t="str">
            <v>CO</v>
          </cell>
          <cell r="CD256" t="str">
            <v>Gravados ML</v>
          </cell>
          <cell r="CE256">
            <v>1000000000</v>
          </cell>
          <cell r="CF256">
            <v>1191300000</v>
          </cell>
          <cell r="CG256">
            <v>1191300000</v>
          </cell>
          <cell r="CH256">
            <v>1187940000</v>
          </cell>
          <cell r="CI256">
            <v>1187940000</v>
          </cell>
          <cell r="CJ256">
            <v>1206730551.224</v>
          </cell>
          <cell r="CK256">
            <v>1206960768.4549999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 t="str">
            <v>7130401001</v>
          </cell>
          <cell r="CV256">
            <v>8969000</v>
          </cell>
          <cell r="CW256">
            <v>-3360000</v>
          </cell>
          <cell r="CX256">
            <v>8969000</v>
          </cell>
          <cell r="CY256">
            <v>12329000</v>
          </cell>
          <cell r="CZ256">
            <v>-3360000</v>
          </cell>
          <cell r="DA256">
            <v>1</v>
          </cell>
          <cell r="DB256">
            <v>1</v>
          </cell>
          <cell r="DC256">
            <v>1</v>
          </cell>
          <cell r="DD256">
            <v>4936606</v>
          </cell>
          <cell r="DE256">
            <v>7.2108429999999997</v>
          </cell>
          <cell r="DF256">
            <v>7.6948000000000008</v>
          </cell>
          <cell r="DH256" t="str">
            <v xml:space="preserve">AV </v>
          </cell>
          <cell r="DI256">
            <v>118.794</v>
          </cell>
          <cell r="DJ256" t="e">
            <v>#N/A</v>
          </cell>
          <cell r="DK256">
            <v>1187940000</v>
          </cell>
          <cell r="DL256" t="str">
            <v>TASA FIJA</v>
          </cell>
        </row>
        <row r="257">
          <cell r="A257">
            <v>4937216</v>
          </cell>
          <cell r="B257" t="str">
            <v xml:space="preserve">NEGOCIABLES    </v>
          </cell>
          <cell r="C257" t="str">
            <v>B</v>
          </cell>
          <cell r="D257" t="str">
            <v xml:space="preserve">FI SPOT              </v>
          </cell>
          <cell r="E257" t="str">
            <v>RTFIDBEN11</v>
          </cell>
          <cell r="F257" t="str">
            <v>BDI_RF-NEG_FBRT</v>
          </cell>
          <cell r="G257">
            <v>0</v>
          </cell>
          <cell r="H257">
            <v>4937419</v>
          </cell>
          <cell r="I257">
            <v>5728101</v>
          </cell>
          <cell r="J257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257" t="str">
            <v xml:space="preserve">899999090                             </v>
          </cell>
          <cell r="L257" t="str">
            <v xml:space="preserve">TES COP  11%  24/7/20              </v>
          </cell>
          <cell r="M257" t="str">
            <v xml:space="preserve">TFIT15240720   </v>
          </cell>
          <cell r="N257" t="str">
            <v xml:space="preserve">COL17CT02302   </v>
          </cell>
          <cell r="O257" t="str">
            <v>CREDICORP CAPITAL COLOMBIA SA</v>
          </cell>
          <cell r="P257" t="str">
            <v>860068182</v>
          </cell>
          <cell r="Q257" t="str">
            <v xml:space="preserve">NACION  </v>
          </cell>
          <cell r="R257" t="str">
            <v xml:space="preserve">                    </v>
          </cell>
          <cell r="S257">
            <v>38557</v>
          </cell>
          <cell r="T257">
            <v>44036</v>
          </cell>
          <cell r="U257">
            <v>1000000000</v>
          </cell>
          <cell r="V257">
            <v>1000000000</v>
          </cell>
          <cell r="W257" t="str">
            <v>11</v>
          </cell>
          <cell r="Y257" t="str">
            <v xml:space="preserve">COP TF nominal, Base 365, Cupon AV      </v>
          </cell>
          <cell r="Z257" t="str">
            <v>I</v>
          </cell>
          <cell r="AA257" t="str">
            <v>A?o Vencido</v>
          </cell>
          <cell r="AB257" t="str">
            <v>COP</v>
          </cell>
          <cell r="AC257" t="str">
            <v>COP</v>
          </cell>
          <cell r="AD257" t="str">
            <v>DCV</v>
          </cell>
          <cell r="AE257">
            <v>42319</v>
          </cell>
          <cell r="AF257">
            <v>42319</v>
          </cell>
          <cell r="AG257">
            <v>1178351000</v>
          </cell>
          <cell r="AH257">
            <v>1</v>
          </cell>
          <cell r="AI257">
            <v>1178351000</v>
          </cell>
          <cell r="AJ257">
            <v>117.83510000000001</v>
          </cell>
          <cell r="AK257">
            <v>7.2254249999999995</v>
          </cell>
          <cell r="AL257">
            <v>7.2254000000000005</v>
          </cell>
          <cell r="AM257">
            <v>1191300000</v>
          </cell>
          <cell r="AN257">
            <v>1191300000</v>
          </cell>
          <cell r="AO257">
            <v>7.6024000000000003</v>
          </cell>
          <cell r="AP257">
            <v>1206150783.51</v>
          </cell>
          <cell r="AQ257">
            <v>1187940000</v>
          </cell>
          <cell r="AR257">
            <v>1187940000</v>
          </cell>
          <cell r="AS257">
            <v>7.6948000000000008</v>
          </cell>
          <cell r="AT257">
            <v>1206381339.661</v>
          </cell>
          <cell r="AU257">
            <v>7.2254254523999997</v>
          </cell>
          <cell r="AV257">
            <v>7.2254254523999997</v>
          </cell>
          <cell r="AW257">
            <v>230556.15100002289</v>
          </cell>
          <cell r="AX257">
            <v>118.79400000000001</v>
          </cell>
          <cell r="AY257">
            <v>0</v>
          </cell>
          <cell r="AZ257">
            <v>-18441339.660999998</v>
          </cell>
          <cell r="BA257" t="str">
            <v>Precio</v>
          </cell>
          <cell r="BB257" t="str">
            <v>COP CEC</v>
          </cell>
          <cell r="BC257">
            <v>2.07E-2</v>
          </cell>
          <cell r="BD257">
            <v>100</v>
          </cell>
          <cell r="BE257">
            <v>0</v>
          </cell>
          <cell r="BF257">
            <v>0</v>
          </cell>
          <cell r="BG257">
            <v>0</v>
          </cell>
          <cell r="BH257">
            <v>1593</v>
          </cell>
          <cell r="BI257">
            <v>3.5223</v>
          </cell>
          <cell r="BJ257">
            <v>3.2706</v>
          </cell>
          <cell r="BK257" t="str">
            <v xml:space="preserve">CASALINA  </v>
          </cell>
          <cell r="BL257" t="str">
            <v>CARLOS SALINA</v>
          </cell>
          <cell r="BM257">
            <v>42443</v>
          </cell>
          <cell r="BO257" t="str">
            <v xml:space="preserve">                              </v>
          </cell>
          <cell r="BP257" t="str">
            <v>2</v>
          </cell>
          <cell r="BQ257" t="str">
            <v xml:space="preserve">          </v>
          </cell>
          <cell r="BR257">
            <v>3</v>
          </cell>
          <cell r="BS257" t="str">
            <v xml:space="preserve">LIN NL/365 RD6 </v>
          </cell>
          <cell r="BT257">
            <v>1</v>
          </cell>
          <cell r="BU257" t="str">
            <v xml:space="preserve">MTM </v>
          </cell>
          <cell r="BV257" t="str">
            <v>1304010001</v>
          </cell>
          <cell r="BW257" t="str">
            <v xml:space="preserve"> </v>
          </cell>
          <cell r="BX257">
            <v>70219000</v>
          </cell>
          <cell r="BY257">
            <v>1012996838.27994</v>
          </cell>
          <cell r="BZ257">
            <v>-3360000</v>
          </cell>
          <cell r="CA257" t="str">
            <v xml:space="preserve">LIN NL/365 RD6 </v>
          </cell>
          <cell r="CB257" t="str">
            <v xml:space="preserve">TES COP                                                     </v>
          </cell>
          <cell r="CC257" t="str">
            <v>CO</v>
          </cell>
          <cell r="CD257" t="str">
            <v>Gravados ML</v>
          </cell>
          <cell r="CE257">
            <v>1000000000</v>
          </cell>
          <cell r="CF257">
            <v>1191300000</v>
          </cell>
          <cell r="CG257">
            <v>1191300000</v>
          </cell>
          <cell r="CH257">
            <v>1187940000</v>
          </cell>
          <cell r="CI257">
            <v>1187940000</v>
          </cell>
          <cell r="CJ257">
            <v>1206150783.51</v>
          </cell>
          <cell r="CK257">
            <v>1206381339.661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 t="str">
            <v>7130401001</v>
          </cell>
          <cell r="CV257">
            <v>9589000</v>
          </cell>
          <cell r="CW257">
            <v>-3360000</v>
          </cell>
          <cell r="CX257">
            <v>9589000</v>
          </cell>
          <cell r="CY257">
            <v>12949000</v>
          </cell>
          <cell r="CZ257">
            <v>-3360000</v>
          </cell>
          <cell r="DA257">
            <v>1</v>
          </cell>
          <cell r="DB257">
            <v>1</v>
          </cell>
          <cell r="DC257">
            <v>1</v>
          </cell>
          <cell r="DD257">
            <v>4937216</v>
          </cell>
          <cell r="DE257">
            <v>7.2254249999999995</v>
          </cell>
          <cell r="DF257">
            <v>7.6948000000000008</v>
          </cell>
          <cell r="DH257" t="str">
            <v xml:space="preserve">AV </v>
          </cell>
          <cell r="DI257">
            <v>118.794</v>
          </cell>
          <cell r="DJ257" t="e">
            <v>#N/A</v>
          </cell>
          <cell r="DK257">
            <v>1187940000</v>
          </cell>
          <cell r="DL257" t="str">
            <v>TASA FIJA</v>
          </cell>
        </row>
        <row r="258">
          <cell r="A258">
            <v>4937415</v>
          </cell>
          <cell r="B258" t="str">
            <v xml:space="preserve">NEGOCIABLES    </v>
          </cell>
          <cell r="C258" t="str">
            <v>B</v>
          </cell>
          <cell r="D258" t="str">
            <v xml:space="preserve">FI SPOT              </v>
          </cell>
          <cell r="E258" t="str">
            <v>RTFIDBEN11</v>
          </cell>
          <cell r="F258" t="str">
            <v>BDI_RF-NEG_FBRT</v>
          </cell>
          <cell r="G258">
            <v>0</v>
          </cell>
          <cell r="H258">
            <v>4937425</v>
          </cell>
          <cell r="I258">
            <v>5728299</v>
          </cell>
          <cell r="J258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258" t="str">
            <v xml:space="preserve">899999090                             </v>
          </cell>
          <cell r="L258" t="str">
            <v xml:space="preserve">TES COP  11%  24/7/20              </v>
          </cell>
          <cell r="M258" t="str">
            <v xml:space="preserve">TFIT15240720   </v>
          </cell>
          <cell r="N258" t="str">
            <v xml:space="preserve">COL17CT02302   </v>
          </cell>
          <cell r="O258" t="str">
            <v>CORREDORES DAVIVIENDA S A COMISIONISTA DE BOLSA</v>
          </cell>
          <cell r="P258" t="str">
            <v>860079174</v>
          </cell>
          <cell r="Q258" t="str">
            <v xml:space="preserve">NACION  </v>
          </cell>
          <cell r="R258" t="str">
            <v xml:space="preserve">                    </v>
          </cell>
          <cell r="S258">
            <v>38557</v>
          </cell>
          <cell r="T258">
            <v>44036</v>
          </cell>
          <cell r="U258">
            <v>2000000000</v>
          </cell>
          <cell r="V258">
            <v>2000000000</v>
          </cell>
          <cell r="W258" t="str">
            <v>11</v>
          </cell>
          <cell r="Y258" t="str">
            <v xml:space="preserve">COP TF nominal, Base 365, Cupon AV      </v>
          </cell>
          <cell r="Z258" t="str">
            <v>I</v>
          </cell>
          <cell r="AA258" t="str">
            <v>A?o Vencido</v>
          </cell>
          <cell r="AB258" t="str">
            <v>COP</v>
          </cell>
          <cell r="AC258" t="str">
            <v>COP</v>
          </cell>
          <cell r="AD258" t="str">
            <v>DCV</v>
          </cell>
          <cell r="AE258">
            <v>42319</v>
          </cell>
          <cell r="AF258">
            <v>42319</v>
          </cell>
          <cell r="AG258">
            <v>2356962000</v>
          </cell>
          <cell r="AH258">
            <v>1</v>
          </cell>
          <cell r="AI258">
            <v>2356962000</v>
          </cell>
          <cell r="AJ258">
            <v>117.8481</v>
          </cell>
          <cell r="AK258">
            <v>7.2223669999999993</v>
          </cell>
          <cell r="AL258">
            <v>7.2224000000000004</v>
          </cell>
          <cell r="AM258">
            <v>2382600000</v>
          </cell>
          <cell r="AN258">
            <v>2382600000</v>
          </cell>
          <cell r="AO258">
            <v>7.6024000000000003</v>
          </cell>
          <cell r="AP258">
            <v>2412544699.1900001</v>
          </cell>
          <cell r="AQ258">
            <v>2375880000</v>
          </cell>
          <cell r="AR258">
            <v>2375880000</v>
          </cell>
          <cell r="AS258">
            <v>7.6948000000000008</v>
          </cell>
          <cell r="AT258">
            <v>2413005669.3920002</v>
          </cell>
          <cell r="AU258">
            <v>7.2223669515999998</v>
          </cell>
          <cell r="AV258">
            <v>7.2223669515999998</v>
          </cell>
          <cell r="AW258">
            <v>460970.20200014114</v>
          </cell>
          <cell r="AX258">
            <v>118.79400000000001</v>
          </cell>
          <cell r="AY258">
            <v>0</v>
          </cell>
          <cell r="AZ258">
            <v>-37125669.391999997</v>
          </cell>
          <cell r="BA258" t="str">
            <v>Precio</v>
          </cell>
          <cell r="BB258" t="str">
            <v>COP CEC</v>
          </cell>
          <cell r="BC258">
            <v>2.07E-2</v>
          </cell>
          <cell r="BD258">
            <v>100</v>
          </cell>
          <cell r="BE258">
            <v>0</v>
          </cell>
          <cell r="BF258">
            <v>0</v>
          </cell>
          <cell r="BG258">
            <v>0</v>
          </cell>
          <cell r="BH258">
            <v>1593</v>
          </cell>
          <cell r="BI258">
            <v>3.5223</v>
          </cell>
          <cell r="BJ258">
            <v>3.2706</v>
          </cell>
          <cell r="BK258" t="str">
            <v xml:space="preserve">CASALINA  </v>
          </cell>
          <cell r="BL258" t="str">
            <v>CARLOS SALINA</v>
          </cell>
          <cell r="BM258">
            <v>42443</v>
          </cell>
          <cell r="BO258" t="str">
            <v xml:space="preserve">                              </v>
          </cell>
          <cell r="BP258" t="str">
            <v>2</v>
          </cell>
          <cell r="BQ258" t="str">
            <v xml:space="preserve">          </v>
          </cell>
          <cell r="BR258">
            <v>3</v>
          </cell>
          <cell r="BS258" t="str">
            <v xml:space="preserve">LIN NL/365 RD6 </v>
          </cell>
          <cell r="BT258">
            <v>1</v>
          </cell>
          <cell r="BU258" t="str">
            <v xml:space="preserve">MTM </v>
          </cell>
          <cell r="BV258" t="str">
            <v>1304010001</v>
          </cell>
          <cell r="BW258" t="str">
            <v xml:space="preserve"> </v>
          </cell>
          <cell r="BX258">
            <v>140438000</v>
          </cell>
          <cell r="BY258">
            <v>2026258660.0647502</v>
          </cell>
          <cell r="BZ258">
            <v>-6720000</v>
          </cell>
          <cell r="CA258" t="str">
            <v xml:space="preserve">LIN NL/365 RD6 </v>
          </cell>
          <cell r="CB258" t="str">
            <v xml:space="preserve">TES COP                                                     </v>
          </cell>
          <cell r="CC258" t="str">
            <v>CO</v>
          </cell>
          <cell r="CD258" t="str">
            <v>Gravados ML</v>
          </cell>
          <cell r="CE258">
            <v>2000000000</v>
          </cell>
          <cell r="CF258">
            <v>2382600000</v>
          </cell>
          <cell r="CG258">
            <v>2382600000</v>
          </cell>
          <cell r="CH258">
            <v>2375880000</v>
          </cell>
          <cell r="CI258">
            <v>2375880000</v>
          </cell>
          <cell r="CJ258">
            <v>2412544699.1900001</v>
          </cell>
          <cell r="CK258">
            <v>2413005669.3920002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 t="str">
            <v>7130401001</v>
          </cell>
          <cell r="CV258">
            <v>18918000</v>
          </cell>
          <cell r="CW258">
            <v>-6720000</v>
          </cell>
          <cell r="CX258">
            <v>18918000</v>
          </cell>
          <cell r="CY258">
            <v>25638000</v>
          </cell>
          <cell r="CZ258">
            <v>-6720000</v>
          </cell>
          <cell r="DA258">
            <v>1</v>
          </cell>
          <cell r="DB258">
            <v>1</v>
          </cell>
          <cell r="DC258">
            <v>1</v>
          </cell>
          <cell r="DD258">
            <v>4937415</v>
          </cell>
          <cell r="DE258">
            <v>7.2223669999999993</v>
          </cell>
          <cell r="DF258">
            <v>7.6948000000000008</v>
          </cell>
          <cell r="DH258" t="str">
            <v xml:space="preserve">AV </v>
          </cell>
          <cell r="DI258">
            <v>118.794</v>
          </cell>
          <cell r="DJ258" t="e">
            <v>#N/A</v>
          </cell>
          <cell r="DK258">
            <v>2375880000</v>
          </cell>
          <cell r="DL258" t="str">
            <v>TASA FIJA</v>
          </cell>
        </row>
        <row r="259">
          <cell r="A259">
            <v>4937554</v>
          </cell>
          <cell r="B259" t="str">
            <v xml:space="preserve">NEGOCIABLES    </v>
          </cell>
          <cell r="C259" t="str">
            <v>B</v>
          </cell>
          <cell r="D259" t="str">
            <v xml:space="preserve">FI SPOT              </v>
          </cell>
          <cell r="E259" t="str">
            <v>RTFIDBEN11</v>
          </cell>
          <cell r="F259" t="str">
            <v>BDI_RF-NEG_FBRT</v>
          </cell>
          <cell r="G259">
            <v>0</v>
          </cell>
          <cell r="H259">
            <v>4937689</v>
          </cell>
          <cell r="I259">
            <v>5728438</v>
          </cell>
          <cell r="J259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259" t="str">
            <v xml:space="preserve">899999090                             </v>
          </cell>
          <cell r="L259" t="str">
            <v xml:space="preserve">TES COP  11%  24/7/20              </v>
          </cell>
          <cell r="M259" t="str">
            <v xml:space="preserve">TFIT15240720   </v>
          </cell>
          <cell r="N259" t="str">
            <v xml:space="preserve">COL17CT02302   </v>
          </cell>
          <cell r="O259" t="str">
            <v>CREDICORP CAPITAL COLOMBIA SA</v>
          </cell>
          <cell r="P259" t="str">
            <v>860068182</v>
          </cell>
          <cell r="Q259" t="str">
            <v xml:space="preserve">NACION  </v>
          </cell>
          <cell r="R259" t="str">
            <v xml:space="preserve">                    </v>
          </cell>
          <cell r="S259">
            <v>38557</v>
          </cell>
          <cell r="T259">
            <v>44036</v>
          </cell>
          <cell r="U259">
            <v>1000000000</v>
          </cell>
          <cell r="V259">
            <v>1000000000</v>
          </cell>
          <cell r="W259" t="str">
            <v>11</v>
          </cell>
          <cell r="Y259" t="str">
            <v xml:space="preserve">COP TF nominal, Base 365, Cupon AV      </v>
          </cell>
          <cell r="Z259" t="str">
            <v>I</v>
          </cell>
          <cell r="AA259" t="str">
            <v>A?o Vencido</v>
          </cell>
          <cell r="AB259" t="str">
            <v>COP</v>
          </cell>
          <cell r="AC259" t="str">
            <v>COP</v>
          </cell>
          <cell r="AD259" t="str">
            <v>DCV</v>
          </cell>
          <cell r="AE259">
            <v>42319</v>
          </cell>
          <cell r="AF259">
            <v>42319</v>
          </cell>
          <cell r="AG259">
            <v>1178151000</v>
          </cell>
          <cell r="AH259">
            <v>1</v>
          </cell>
          <cell r="AI259">
            <v>1178151000</v>
          </cell>
          <cell r="AJ259">
            <v>117.8151</v>
          </cell>
          <cell r="AK259">
            <v>7.2301319999999993</v>
          </cell>
          <cell r="AL259">
            <v>7.2301000000000002</v>
          </cell>
          <cell r="AM259">
            <v>1191300000</v>
          </cell>
          <cell r="AN259">
            <v>1191300000</v>
          </cell>
          <cell r="AO259">
            <v>7.6024000000000003</v>
          </cell>
          <cell r="AP259">
            <v>1205963756.8099999</v>
          </cell>
          <cell r="AQ259">
            <v>1187940000</v>
          </cell>
          <cell r="AR259">
            <v>1187940000</v>
          </cell>
          <cell r="AS259">
            <v>7.6948000000000008</v>
          </cell>
          <cell r="AT259">
            <v>1206194422.2539999</v>
          </cell>
          <cell r="AU259">
            <v>7.2301317495000008</v>
          </cell>
          <cell r="AV259">
            <v>7.2301317495000008</v>
          </cell>
          <cell r="AW259">
            <v>230665.44400000572</v>
          </cell>
          <cell r="AX259">
            <v>118.79400000000001</v>
          </cell>
          <cell r="AY259">
            <v>0</v>
          </cell>
          <cell r="AZ259">
            <v>-18254422.254000001</v>
          </cell>
          <cell r="BA259" t="str">
            <v>Precio</v>
          </cell>
          <cell r="BB259" t="str">
            <v>COP CEC</v>
          </cell>
          <cell r="BC259">
            <v>2.07E-2</v>
          </cell>
          <cell r="BD259">
            <v>100</v>
          </cell>
          <cell r="BE259">
            <v>0</v>
          </cell>
          <cell r="BF259">
            <v>0</v>
          </cell>
          <cell r="BG259">
            <v>0</v>
          </cell>
          <cell r="BH259">
            <v>1593</v>
          </cell>
          <cell r="BI259">
            <v>3.5223</v>
          </cell>
          <cell r="BJ259">
            <v>3.2706</v>
          </cell>
          <cell r="BK259" t="str">
            <v xml:space="preserve">CASALINA  </v>
          </cell>
          <cell r="BL259" t="str">
            <v>CARLOS SALINA</v>
          </cell>
          <cell r="BM259">
            <v>42443</v>
          </cell>
          <cell r="BO259" t="str">
            <v xml:space="preserve">                              </v>
          </cell>
          <cell r="BP259" t="str">
            <v>2</v>
          </cell>
          <cell r="BQ259" t="str">
            <v xml:space="preserve">          </v>
          </cell>
          <cell r="BR259">
            <v>3</v>
          </cell>
          <cell r="BS259" t="str">
            <v xml:space="preserve">LIN NL/365 RD6 </v>
          </cell>
          <cell r="BT259">
            <v>1</v>
          </cell>
          <cell r="BU259" t="str">
            <v xml:space="preserve">MTM </v>
          </cell>
          <cell r="BV259" t="str">
            <v>1304010001</v>
          </cell>
          <cell r="BW259" t="str">
            <v xml:space="preserve"> </v>
          </cell>
          <cell r="BX259">
            <v>70219000</v>
          </cell>
          <cell r="BY259">
            <v>1012793004.8146501</v>
          </cell>
          <cell r="BZ259">
            <v>-3360000</v>
          </cell>
          <cell r="CA259" t="str">
            <v xml:space="preserve">LIN NL/365 RD6 </v>
          </cell>
          <cell r="CB259" t="str">
            <v xml:space="preserve">TES COP                                                     </v>
          </cell>
          <cell r="CC259" t="str">
            <v>CO</v>
          </cell>
          <cell r="CD259" t="str">
            <v>Gravados ML</v>
          </cell>
          <cell r="CE259">
            <v>1000000000</v>
          </cell>
          <cell r="CF259">
            <v>1191300000</v>
          </cell>
          <cell r="CG259">
            <v>1191300000</v>
          </cell>
          <cell r="CH259">
            <v>1187940000</v>
          </cell>
          <cell r="CI259">
            <v>1187940000</v>
          </cell>
          <cell r="CJ259">
            <v>1205963756.8099999</v>
          </cell>
          <cell r="CK259">
            <v>1206194422.2539999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 t="str">
            <v>7130401001</v>
          </cell>
          <cell r="CV259">
            <v>9789000</v>
          </cell>
          <cell r="CW259">
            <v>-3360000</v>
          </cell>
          <cell r="CX259">
            <v>9789000</v>
          </cell>
          <cell r="CY259">
            <v>13149000</v>
          </cell>
          <cell r="CZ259">
            <v>-3360000</v>
          </cell>
          <cell r="DA259">
            <v>1</v>
          </cell>
          <cell r="DB259">
            <v>1</v>
          </cell>
          <cell r="DC259">
            <v>1</v>
          </cell>
          <cell r="DD259">
            <v>4937554</v>
          </cell>
          <cell r="DE259">
            <v>7.2301319999999993</v>
          </cell>
          <cell r="DF259">
            <v>7.6948000000000008</v>
          </cell>
          <cell r="DH259" t="str">
            <v xml:space="preserve">AV </v>
          </cell>
          <cell r="DI259">
            <v>118.794</v>
          </cell>
          <cell r="DJ259" t="e">
            <v>#N/A</v>
          </cell>
          <cell r="DK259">
            <v>1187940000</v>
          </cell>
          <cell r="DL259" t="str">
            <v>TASA FIJA</v>
          </cell>
        </row>
        <row r="260">
          <cell r="A260">
            <v>4937677</v>
          </cell>
          <cell r="B260" t="str">
            <v xml:space="preserve">NEGOCIABLES    </v>
          </cell>
          <cell r="C260" t="str">
            <v>B</v>
          </cell>
          <cell r="D260" t="str">
            <v xml:space="preserve">FI SPOT              </v>
          </cell>
          <cell r="E260" t="str">
            <v>RTFIDBEN11</v>
          </cell>
          <cell r="F260" t="str">
            <v>BDI_RF-NEG_FBRT</v>
          </cell>
          <cell r="G260">
            <v>0</v>
          </cell>
          <cell r="H260">
            <v>4937698</v>
          </cell>
          <cell r="I260">
            <v>5728561</v>
          </cell>
          <cell r="J260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260" t="str">
            <v xml:space="preserve">899999090                             </v>
          </cell>
          <cell r="L260" t="str">
            <v xml:space="preserve">TES COP  11%  24/7/20              </v>
          </cell>
          <cell r="M260" t="str">
            <v xml:space="preserve">TFIT15240720   </v>
          </cell>
          <cell r="N260" t="str">
            <v xml:space="preserve">COL17CT02302   </v>
          </cell>
          <cell r="O260" t="str">
            <v>BANCO COLPATRIA RED MULTIBANCA COLPATRIA S A COLPATRIA RED</v>
          </cell>
          <cell r="P260" t="str">
            <v>860034594</v>
          </cell>
          <cell r="Q260" t="str">
            <v xml:space="preserve">NACION  </v>
          </cell>
          <cell r="R260" t="str">
            <v xml:space="preserve">                    </v>
          </cell>
          <cell r="S260">
            <v>38557</v>
          </cell>
          <cell r="T260">
            <v>44036</v>
          </cell>
          <cell r="U260">
            <v>2000000000</v>
          </cell>
          <cell r="V260">
            <v>2000000000</v>
          </cell>
          <cell r="W260" t="str">
            <v>11</v>
          </cell>
          <cell r="Y260" t="str">
            <v xml:space="preserve">COP TF nominal, Base 365, Cupon AV      </v>
          </cell>
          <cell r="Z260" t="str">
            <v>I</v>
          </cell>
          <cell r="AA260" t="str">
            <v>A?o Vencido</v>
          </cell>
          <cell r="AB260" t="str">
            <v>COP</v>
          </cell>
          <cell r="AC260" t="str">
            <v>COP</v>
          </cell>
          <cell r="AD260" t="str">
            <v>DCV</v>
          </cell>
          <cell r="AE260">
            <v>42319</v>
          </cell>
          <cell r="AF260">
            <v>42319</v>
          </cell>
          <cell r="AG260">
            <v>2356282000</v>
          </cell>
          <cell r="AH260">
            <v>1</v>
          </cell>
          <cell r="AI260">
            <v>2356282000</v>
          </cell>
          <cell r="AJ260">
            <v>117.81410000000001</v>
          </cell>
          <cell r="AK260">
            <v>7.2303669999999993</v>
          </cell>
          <cell r="AL260">
            <v>7.2304000000000004</v>
          </cell>
          <cell r="AM260">
            <v>2382600000</v>
          </cell>
          <cell r="AN260">
            <v>2382600000</v>
          </cell>
          <cell r="AO260">
            <v>7.6024000000000003</v>
          </cell>
          <cell r="AP260">
            <v>2411908810.822</v>
          </cell>
          <cell r="AQ260">
            <v>2375880000</v>
          </cell>
          <cell r="AR260">
            <v>2375880000</v>
          </cell>
          <cell r="AS260">
            <v>7.6948000000000008</v>
          </cell>
          <cell r="AT260">
            <v>2412370152.638</v>
          </cell>
          <cell r="AU260">
            <v>7.2303670934000008</v>
          </cell>
          <cell r="AV260">
            <v>7.2303670934000008</v>
          </cell>
          <cell r="AW260">
            <v>461341.81599998474</v>
          </cell>
          <cell r="AX260">
            <v>118.79400000000001</v>
          </cell>
          <cell r="AY260">
            <v>0</v>
          </cell>
          <cell r="AZ260">
            <v>-36490152.637999997</v>
          </cell>
          <cell r="BA260" t="str">
            <v>Precio</v>
          </cell>
          <cell r="BB260" t="str">
            <v>COP CEC</v>
          </cell>
          <cell r="BC260">
            <v>2.07E-2</v>
          </cell>
          <cell r="BD260">
            <v>100</v>
          </cell>
          <cell r="BE260">
            <v>0</v>
          </cell>
          <cell r="BF260">
            <v>0</v>
          </cell>
          <cell r="BG260">
            <v>0</v>
          </cell>
          <cell r="BH260">
            <v>1593</v>
          </cell>
          <cell r="BI260">
            <v>3.5223</v>
          </cell>
          <cell r="BJ260">
            <v>3.2706</v>
          </cell>
          <cell r="BK260" t="str">
            <v xml:space="preserve">CASALINA  </v>
          </cell>
          <cell r="BL260" t="str">
            <v>CARLOS SALINA</v>
          </cell>
          <cell r="BM260">
            <v>42443</v>
          </cell>
          <cell r="BO260" t="str">
            <v xml:space="preserve">                              </v>
          </cell>
          <cell r="BP260" t="str">
            <v>2</v>
          </cell>
          <cell r="BQ260" t="str">
            <v xml:space="preserve">          </v>
          </cell>
          <cell r="BR260">
            <v>3</v>
          </cell>
          <cell r="BS260" t="str">
            <v xml:space="preserve">LIN NL/365 RD6 </v>
          </cell>
          <cell r="BT260">
            <v>1</v>
          </cell>
          <cell r="BU260" t="str">
            <v xml:space="preserve">MTM </v>
          </cell>
          <cell r="BV260" t="str">
            <v>1304010001</v>
          </cell>
          <cell r="BW260" t="str">
            <v xml:space="preserve"> </v>
          </cell>
          <cell r="BX260">
            <v>140438000</v>
          </cell>
          <cell r="BY260">
            <v>2025565626.2827702</v>
          </cell>
          <cell r="BZ260">
            <v>-6720000</v>
          </cell>
          <cell r="CA260" t="str">
            <v xml:space="preserve">LIN NL/365 RD6 </v>
          </cell>
          <cell r="CB260" t="str">
            <v xml:space="preserve">TES COP                                                     </v>
          </cell>
          <cell r="CC260" t="str">
            <v>CO</v>
          </cell>
          <cell r="CD260" t="str">
            <v>Gravados ML</v>
          </cell>
          <cell r="CE260">
            <v>2000000000</v>
          </cell>
          <cell r="CF260">
            <v>2382600000</v>
          </cell>
          <cell r="CG260">
            <v>2382600000</v>
          </cell>
          <cell r="CH260">
            <v>2375880000</v>
          </cell>
          <cell r="CI260">
            <v>2375880000</v>
          </cell>
          <cell r="CJ260">
            <v>2411908810.822</v>
          </cell>
          <cell r="CK260">
            <v>2412370152.638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 t="str">
            <v>7130401001</v>
          </cell>
          <cell r="CV260">
            <v>19598000</v>
          </cell>
          <cell r="CW260">
            <v>-6720000</v>
          </cell>
          <cell r="CX260">
            <v>19598000</v>
          </cell>
          <cell r="CY260">
            <v>26318000</v>
          </cell>
          <cell r="CZ260">
            <v>-6720000</v>
          </cell>
          <cell r="DA260">
            <v>1</v>
          </cell>
          <cell r="DB260">
            <v>1</v>
          </cell>
          <cell r="DC260">
            <v>1</v>
          </cell>
          <cell r="DD260">
            <v>4937677</v>
          </cell>
          <cell r="DE260">
            <v>7.2303669999999993</v>
          </cell>
          <cell r="DF260">
            <v>7.6948000000000008</v>
          </cell>
          <cell r="DH260" t="str">
            <v xml:space="preserve">AV </v>
          </cell>
          <cell r="DI260">
            <v>118.794</v>
          </cell>
          <cell r="DJ260" t="e">
            <v>#N/A</v>
          </cell>
          <cell r="DK260">
            <v>2375880000</v>
          </cell>
          <cell r="DL260" t="str">
            <v>TASA FIJA</v>
          </cell>
        </row>
        <row r="261">
          <cell r="A261">
            <v>4937876</v>
          </cell>
          <cell r="B261" t="str">
            <v xml:space="preserve">NEGOCIABLES    </v>
          </cell>
          <cell r="C261" t="str">
            <v>B</v>
          </cell>
          <cell r="D261" t="str">
            <v xml:space="preserve">FI SPOT              </v>
          </cell>
          <cell r="E261" t="str">
            <v>RTFIDBEN11</v>
          </cell>
          <cell r="F261" t="str">
            <v>BDI_RF-NEG_FBRT</v>
          </cell>
          <cell r="G261">
            <v>0</v>
          </cell>
          <cell r="H261">
            <v>4937993</v>
          </cell>
          <cell r="I261">
            <v>5728736</v>
          </cell>
          <cell r="J261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261" t="str">
            <v xml:space="preserve">899999090                             </v>
          </cell>
          <cell r="L261" t="str">
            <v xml:space="preserve">TES COP  11%  24/7/20              </v>
          </cell>
          <cell r="M261" t="str">
            <v xml:space="preserve">TFIT15240720   </v>
          </cell>
          <cell r="N261" t="str">
            <v xml:space="preserve">COL17CT02302   </v>
          </cell>
          <cell r="O261" t="str">
            <v>BANCO DE COMERCIO EXTERIOR DE COLOMBIA S A BANCOLDEX</v>
          </cell>
          <cell r="P261" t="str">
            <v>800149923</v>
          </cell>
          <cell r="Q261" t="str">
            <v xml:space="preserve">NACION  </v>
          </cell>
          <cell r="R261" t="str">
            <v xml:space="preserve">                    </v>
          </cell>
          <cell r="S261">
            <v>38557</v>
          </cell>
          <cell r="T261">
            <v>44036</v>
          </cell>
          <cell r="U261">
            <v>1500000000</v>
          </cell>
          <cell r="V261">
            <v>1500000000</v>
          </cell>
          <cell r="W261" t="str">
            <v>11</v>
          </cell>
          <cell r="Y261" t="str">
            <v xml:space="preserve">COP TF nominal, Base 365, Cupon AV      </v>
          </cell>
          <cell r="Z261" t="str">
            <v>I</v>
          </cell>
          <cell r="AA261" t="str">
            <v>A?o Vencido</v>
          </cell>
          <cell r="AB261" t="str">
            <v>COP</v>
          </cell>
          <cell r="AC261" t="str">
            <v>COP</v>
          </cell>
          <cell r="AD261" t="str">
            <v>DCV</v>
          </cell>
          <cell r="AE261">
            <v>42319</v>
          </cell>
          <cell r="AF261">
            <v>42319</v>
          </cell>
          <cell r="AG261">
            <v>1768486500</v>
          </cell>
          <cell r="AH261">
            <v>1</v>
          </cell>
          <cell r="AI261">
            <v>1768486500</v>
          </cell>
          <cell r="AJ261">
            <v>117.8991</v>
          </cell>
          <cell r="AK261">
            <v>7.2103729999999997</v>
          </cell>
          <cell r="AL261">
            <v>7.2103999999999999</v>
          </cell>
          <cell r="AM261">
            <v>1786950000</v>
          </cell>
          <cell r="AN261">
            <v>1786950000</v>
          </cell>
          <cell r="AO261">
            <v>7.6024000000000003</v>
          </cell>
          <cell r="AP261">
            <v>1810123879.5450001</v>
          </cell>
          <cell r="AQ261">
            <v>1781910000</v>
          </cell>
          <cell r="AR261">
            <v>1781910000</v>
          </cell>
          <cell r="AS261">
            <v>7.6948000000000008</v>
          </cell>
          <cell r="AT261">
            <v>1810469188.9875</v>
          </cell>
          <cell r="AU261">
            <v>7.2103727215999998</v>
          </cell>
          <cell r="AV261">
            <v>7.2103727215999998</v>
          </cell>
          <cell r="AW261">
            <v>345309.44249987602</v>
          </cell>
          <cell r="AX261">
            <v>118.79400000000001</v>
          </cell>
          <cell r="AY261">
            <v>0</v>
          </cell>
          <cell r="AZ261">
            <v>-28559188.987500001</v>
          </cell>
          <cell r="BA261" t="str">
            <v>Precio</v>
          </cell>
          <cell r="BB261" t="str">
            <v>COP CEC</v>
          </cell>
          <cell r="BC261">
            <v>2.07E-2</v>
          </cell>
          <cell r="BD261">
            <v>100</v>
          </cell>
          <cell r="BE261">
            <v>0</v>
          </cell>
          <cell r="BF261">
            <v>0</v>
          </cell>
          <cell r="BG261">
            <v>0</v>
          </cell>
          <cell r="BH261">
            <v>1593</v>
          </cell>
          <cell r="BI261">
            <v>3.5223</v>
          </cell>
          <cell r="BJ261">
            <v>3.2706</v>
          </cell>
          <cell r="BK261" t="str">
            <v xml:space="preserve">CASALINA  </v>
          </cell>
          <cell r="BL261" t="str">
            <v>CARLOS SALINA</v>
          </cell>
          <cell r="BM261">
            <v>42443</v>
          </cell>
          <cell r="BO261" t="str">
            <v xml:space="preserve">                              </v>
          </cell>
          <cell r="BP261" t="str">
            <v>2</v>
          </cell>
          <cell r="BQ261" t="str">
            <v xml:space="preserve">          </v>
          </cell>
          <cell r="BR261">
            <v>3</v>
          </cell>
          <cell r="BS261" t="str">
            <v xml:space="preserve">LIN NL/365 RD6 </v>
          </cell>
          <cell r="BT261">
            <v>1</v>
          </cell>
          <cell r="BU261" t="str">
            <v xml:space="preserve">MTM </v>
          </cell>
          <cell r="BV261" t="str">
            <v>1304010001</v>
          </cell>
          <cell r="BW261" t="str">
            <v xml:space="preserve"> </v>
          </cell>
          <cell r="BX261">
            <v>105328500</v>
          </cell>
          <cell r="BY261">
            <v>1520473658.0532901</v>
          </cell>
          <cell r="BZ261">
            <v>-5040000</v>
          </cell>
          <cell r="CA261" t="str">
            <v xml:space="preserve">LIN NL/365 RD6 </v>
          </cell>
          <cell r="CB261" t="str">
            <v xml:space="preserve">TES COP                                                     </v>
          </cell>
          <cell r="CC261" t="str">
            <v>CO</v>
          </cell>
          <cell r="CD261" t="str">
            <v>Gravados ML</v>
          </cell>
          <cell r="CE261">
            <v>1500000000</v>
          </cell>
          <cell r="CF261">
            <v>1786950000</v>
          </cell>
          <cell r="CG261">
            <v>1786950000</v>
          </cell>
          <cell r="CH261">
            <v>1781910000</v>
          </cell>
          <cell r="CI261">
            <v>1781910000</v>
          </cell>
          <cell r="CJ261">
            <v>1810123879.5450001</v>
          </cell>
          <cell r="CK261">
            <v>1810469188.9875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 t="str">
            <v>7130401001</v>
          </cell>
          <cell r="CV261">
            <v>13423500</v>
          </cell>
          <cell r="CW261">
            <v>-5040000</v>
          </cell>
          <cell r="CX261">
            <v>13423500</v>
          </cell>
          <cell r="CY261">
            <v>18463500</v>
          </cell>
          <cell r="CZ261">
            <v>-5040000</v>
          </cell>
          <cell r="DA261">
            <v>1</v>
          </cell>
          <cell r="DB261">
            <v>1</v>
          </cell>
          <cell r="DC261">
            <v>1</v>
          </cell>
          <cell r="DD261">
            <v>4937876</v>
          </cell>
          <cell r="DE261">
            <v>7.2103729999999997</v>
          </cell>
          <cell r="DF261">
            <v>7.6948000000000008</v>
          </cell>
          <cell r="DH261" t="str">
            <v xml:space="preserve">AV </v>
          </cell>
          <cell r="DI261">
            <v>118.794</v>
          </cell>
          <cell r="DJ261" t="e">
            <v>#N/A</v>
          </cell>
          <cell r="DK261">
            <v>1781910000</v>
          </cell>
          <cell r="DL261" t="str">
            <v>TASA FIJA</v>
          </cell>
        </row>
        <row r="262">
          <cell r="A262">
            <v>4942596</v>
          </cell>
          <cell r="B262" t="str">
            <v xml:space="preserve">NEGOCIABLES    </v>
          </cell>
          <cell r="C262" t="str">
            <v>B</v>
          </cell>
          <cell r="D262" t="str">
            <v xml:space="preserve">FI SPOT              </v>
          </cell>
          <cell r="E262" t="str">
            <v>RTFIDBEN11</v>
          </cell>
          <cell r="F262" t="str">
            <v>BDM_RF-NEG_FBRT</v>
          </cell>
          <cell r="G262">
            <v>0</v>
          </cell>
          <cell r="H262">
            <v>5305847</v>
          </cell>
          <cell r="I262">
            <v>5733440</v>
          </cell>
          <cell r="J262" t="str">
            <v xml:space="preserve">BANCO DE OCCIDENTE S A                                                                                                                                                                                                                                         </v>
          </cell>
          <cell r="K262" t="str">
            <v xml:space="preserve">890300279                             </v>
          </cell>
          <cell r="L262" t="str">
            <v xml:space="preserve">CDT OCCIDENTE IBR+1.25% 12/5/16    </v>
          </cell>
          <cell r="M262" t="str">
            <v xml:space="preserve">CDTBOC80P      </v>
          </cell>
          <cell r="N262" t="str">
            <v xml:space="preserve">COB23CD35339   </v>
          </cell>
          <cell r="O262" t="str">
            <v>BANCO DE OCCIDENTE S A</v>
          </cell>
          <cell r="P262" t="str">
            <v>890300279</v>
          </cell>
          <cell r="Q262" t="str">
            <v xml:space="preserve">BRC1+   </v>
          </cell>
          <cell r="R262" t="str">
            <v xml:space="preserve">BRC                 </v>
          </cell>
          <cell r="S262">
            <v>42320</v>
          </cell>
          <cell r="T262">
            <v>42502</v>
          </cell>
          <cell r="U262">
            <v>1000000000</v>
          </cell>
          <cell r="V262">
            <v>1000000000</v>
          </cell>
          <cell r="W262" t="str">
            <v>IBR 1M</v>
          </cell>
          <cell r="X262">
            <v>1.25</v>
          </cell>
          <cell r="Y262" t="str">
            <v xml:space="preserve">COP IBR Inicio, Base 360, Cupon MV      </v>
          </cell>
          <cell r="Z262" t="str">
            <v>I</v>
          </cell>
          <cell r="AA262" t="str">
            <v>Mes Vencido</v>
          </cell>
          <cell r="AB262" t="str">
            <v>COP</v>
          </cell>
          <cell r="AC262" t="str">
            <v>COP</v>
          </cell>
          <cell r="AD262" t="str">
            <v>DECEVAL</v>
          </cell>
          <cell r="AE262">
            <v>42320</v>
          </cell>
          <cell r="AF262">
            <v>42320</v>
          </cell>
          <cell r="AG262">
            <v>1000000000</v>
          </cell>
          <cell r="AH262">
            <v>1</v>
          </cell>
          <cell r="AI262">
            <v>1000000000</v>
          </cell>
          <cell r="AJ262">
            <v>100</v>
          </cell>
          <cell r="AK262">
            <v>6.6814369999999998</v>
          </cell>
          <cell r="AL262">
            <v>-5.4100000000000002E-2</v>
          </cell>
          <cell r="AM262">
            <v>1000540000</v>
          </cell>
          <cell r="AN262">
            <v>1000540000</v>
          </cell>
          <cell r="AO262">
            <v>1.1868000000000001</v>
          </cell>
          <cell r="AP262">
            <v>1000217919.154</v>
          </cell>
          <cell r="AQ262">
            <v>1000730000</v>
          </cell>
          <cell r="AR262">
            <v>1000730000</v>
          </cell>
          <cell r="AS262">
            <v>1.1850000000000001</v>
          </cell>
          <cell r="AT262">
            <v>1000418248.538</v>
          </cell>
          <cell r="AU262">
            <v>7.5853665196</v>
          </cell>
          <cell r="AV262">
            <v>7.5946384528999999</v>
          </cell>
          <cell r="AW262">
            <v>200329.38399994373</v>
          </cell>
          <cell r="AX262">
            <v>100.07300000000001</v>
          </cell>
          <cell r="AY262">
            <v>0</v>
          </cell>
          <cell r="AZ262">
            <v>311751.462</v>
          </cell>
          <cell r="BA262" t="str">
            <v>Precio</v>
          </cell>
          <cell r="BB262" t="str">
            <v>COP IBE FLAT</v>
          </cell>
          <cell r="BC262">
            <v>1.0174000000000001</v>
          </cell>
          <cell r="BD262">
            <v>100</v>
          </cell>
          <cell r="BE262">
            <v>0</v>
          </cell>
          <cell r="BF262">
            <v>0</v>
          </cell>
          <cell r="BG262">
            <v>0</v>
          </cell>
          <cell r="BH262">
            <v>59</v>
          </cell>
          <cell r="BI262">
            <v>0.16110000000000002</v>
          </cell>
          <cell r="BJ262">
            <v>0.15010000000000001</v>
          </cell>
          <cell r="BK262" t="str">
            <v xml:space="preserve">VANCAICE  </v>
          </cell>
          <cell r="BL262" t="str">
            <v>VANESSA CAICEDO QUICENO</v>
          </cell>
          <cell r="BM262">
            <v>42443</v>
          </cell>
          <cell r="BO262" t="str">
            <v xml:space="preserve">                              </v>
          </cell>
          <cell r="BP262" t="str">
            <v>26</v>
          </cell>
          <cell r="BQ262" t="str">
            <v xml:space="preserve">          </v>
          </cell>
          <cell r="BR262">
            <v>12</v>
          </cell>
          <cell r="BS262" t="str">
            <v xml:space="preserve">YLD 30/360 RD6 </v>
          </cell>
          <cell r="BT262">
            <v>1</v>
          </cell>
          <cell r="BU262" t="str">
            <v xml:space="preserve">MTM </v>
          </cell>
          <cell r="BV262" t="str">
            <v>1304110012</v>
          </cell>
          <cell r="BW262" t="str">
            <v xml:space="preserve"> </v>
          </cell>
          <cell r="BX262">
            <v>408000</v>
          </cell>
          <cell r="BY262">
            <v>1004655547.85037</v>
          </cell>
          <cell r="BZ262">
            <v>190000</v>
          </cell>
          <cell r="CA262" t="str">
            <v xml:space="preserve">YLD 30/360 RD6 </v>
          </cell>
          <cell r="CB262" t="str">
            <v xml:space="preserve">CDT                                                         </v>
          </cell>
          <cell r="CC262" t="str">
            <v>CO</v>
          </cell>
          <cell r="CD262" t="str">
            <v>Gravados ML</v>
          </cell>
          <cell r="CE262">
            <v>1000000000</v>
          </cell>
          <cell r="CF262">
            <v>1000540000</v>
          </cell>
          <cell r="CG262">
            <v>1000540000</v>
          </cell>
          <cell r="CH262">
            <v>1000730000</v>
          </cell>
          <cell r="CI262">
            <v>1000730000</v>
          </cell>
          <cell r="CJ262">
            <v>1000217919.154</v>
          </cell>
          <cell r="CK262">
            <v>1000418248.538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 t="str">
            <v>7130411012</v>
          </cell>
          <cell r="CV262">
            <v>23517000</v>
          </cell>
          <cell r="CW262">
            <v>190000</v>
          </cell>
          <cell r="CX262">
            <v>23517000</v>
          </cell>
          <cell r="CY262">
            <v>23327000</v>
          </cell>
          <cell r="CZ262">
            <v>190000</v>
          </cell>
          <cell r="DA262">
            <v>1</v>
          </cell>
          <cell r="DB262">
            <v>1</v>
          </cell>
          <cell r="DC262">
            <v>1</v>
          </cell>
          <cell r="DD262">
            <v>4942596</v>
          </cell>
          <cell r="DE262">
            <v>6.6814369999999998</v>
          </cell>
          <cell r="DF262">
            <v>7.3775000000000004</v>
          </cell>
          <cell r="DH262" t="str">
            <v xml:space="preserve">MV </v>
          </cell>
          <cell r="DI262">
            <v>100.07299999999999</v>
          </cell>
          <cell r="DJ262">
            <v>0</v>
          </cell>
          <cell r="DK262">
            <v>1000730000</v>
          </cell>
          <cell r="DL262" t="str">
            <v>IBR</v>
          </cell>
        </row>
        <row r="263">
          <cell r="A263">
            <v>4942815</v>
          </cell>
          <cell r="B263" t="str">
            <v xml:space="preserve">NEGOCIABLES    </v>
          </cell>
          <cell r="C263" t="str">
            <v>B</v>
          </cell>
          <cell r="D263" t="str">
            <v xml:space="preserve">FI SPOT              </v>
          </cell>
          <cell r="E263" t="str">
            <v>RTFIDBEN11</v>
          </cell>
          <cell r="F263" t="str">
            <v>BDI_RF-NEG_FBRT</v>
          </cell>
          <cell r="G263">
            <v>0</v>
          </cell>
          <cell r="H263">
            <v>5196926</v>
          </cell>
          <cell r="I263">
            <v>5733650</v>
          </cell>
          <cell r="J263" t="str">
            <v xml:space="preserve">CORPORACION FINANCIERA COLOMBIANA S A CORFICOLOMBIANA S A                                                                                                                                                                                                      </v>
          </cell>
          <cell r="K263" t="str">
            <v xml:space="preserve">890300653                             </v>
          </cell>
          <cell r="L263" t="str">
            <v xml:space="preserve">CDT CORFICOL IPC+1.7% 12/11/16     </v>
          </cell>
          <cell r="M263" t="str">
            <v xml:space="preserve">CDTCFC90       </v>
          </cell>
          <cell r="N263" t="str">
            <v xml:space="preserve">COJ12CD0P7T3   </v>
          </cell>
          <cell r="O263" t="str">
            <v>CORPORACION FINANCIERA COLOMBIANA S A CORFICOLOMBIANA S A</v>
          </cell>
          <cell r="P263" t="str">
            <v>890300653</v>
          </cell>
          <cell r="Q263" t="str">
            <v xml:space="preserve">BRC1+   </v>
          </cell>
          <cell r="R263" t="str">
            <v xml:space="preserve">BRC                 </v>
          </cell>
          <cell r="S263">
            <v>42320</v>
          </cell>
          <cell r="T263">
            <v>42689</v>
          </cell>
          <cell r="U263">
            <v>1000000000</v>
          </cell>
          <cell r="V263">
            <v>1000000000</v>
          </cell>
          <cell r="W263" t="str">
            <v>IPC EA 1Y</v>
          </cell>
          <cell r="X263">
            <v>1.7</v>
          </cell>
          <cell r="Y263" t="str">
            <v xml:space="preserve">COP IPC Inicio, Base 360, Cupon TV      </v>
          </cell>
          <cell r="Z263" t="str">
            <v>I</v>
          </cell>
          <cell r="AA263" t="str">
            <v>Trimestre Vencido</v>
          </cell>
          <cell r="AB263" t="str">
            <v>COP</v>
          </cell>
          <cell r="AC263" t="str">
            <v>COP</v>
          </cell>
          <cell r="AD263" t="str">
            <v>DECEVAL</v>
          </cell>
          <cell r="AE263">
            <v>42320</v>
          </cell>
          <cell r="AF263">
            <v>42320</v>
          </cell>
          <cell r="AG263">
            <v>1000000000</v>
          </cell>
          <cell r="AH263">
            <v>1</v>
          </cell>
          <cell r="AI263">
            <v>1000000000</v>
          </cell>
          <cell r="AJ263">
            <v>100</v>
          </cell>
          <cell r="AK263">
            <v>7.6917819999999999</v>
          </cell>
          <cell r="AL263">
            <v>0</v>
          </cell>
          <cell r="AM263">
            <v>1011960000</v>
          </cell>
          <cell r="AN263">
            <v>1011960000</v>
          </cell>
          <cell r="AO263">
            <v>0.95430000000000004</v>
          </cell>
          <cell r="AP263">
            <v>1008315521.712</v>
          </cell>
          <cell r="AQ263">
            <v>1012180000</v>
          </cell>
          <cell r="AR263">
            <v>1012180000</v>
          </cell>
          <cell r="AS263">
            <v>0.95569999999999999</v>
          </cell>
          <cell r="AT263">
            <v>1008558992.9220001</v>
          </cell>
          <cell r="AU263">
            <v>9.2122959893000012</v>
          </cell>
          <cell r="AV263">
            <v>9.2122959894000012</v>
          </cell>
          <cell r="AW263">
            <v>243471.21000003815</v>
          </cell>
          <cell r="AX263">
            <v>101.218</v>
          </cell>
          <cell r="AY263">
            <v>0</v>
          </cell>
          <cell r="AZ263">
            <v>3621007.0780000002</v>
          </cell>
          <cell r="BA263" t="str">
            <v>Precio</v>
          </cell>
          <cell r="BB263" t="str">
            <v>COP IPC FLAT</v>
          </cell>
          <cell r="BC263">
            <v>0.95600000000000007</v>
          </cell>
          <cell r="BD263">
            <v>100</v>
          </cell>
          <cell r="BE263">
            <v>0</v>
          </cell>
          <cell r="BF263">
            <v>0</v>
          </cell>
          <cell r="BG263">
            <v>0</v>
          </cell>
          <cell r="BH263">
            <v>246</v>
          </cell>
          <cell r="BI263">
            <v>0.65710000000000002</v>
          </cell>
          <cell r="BJ263">
            <v>0.60499999999999998</v>
          </cell>
          <cell r="BK263" t="str">
            <v xml:space="preserve">NVRENGI   </v>
          </cell>
          <cell r="BL263" t="str">
            <v>NICOLAS VALDERRAMA RENGIFO</v>
          </cell>
          <cell r="BM263">
            <v>42443</v>
          </cell>
          <cell r="BO263" t="str">
            <v xml:space="preserve">                              </v>
          </cell>
          <cell r="BP263" t="str">
            <v>26</v>
          </cell>
          <cell r="BQ263" t="str">
            <v xml:space="preserve">          </v>
          </cell>
          <cell r="BR263">
            <v>5</v>
          </cell>
          <cell r="BS263" t="str">
            <v xml:space="preserve">YLD 30/360 RD6 </v>
          </cell>
          <cell r="BT263">
            <v>1</v>
          </cell>
          <cell r="BU263" t="str">
            <v xml:space="preserve">MTM </v>
          </cell>
          <cell r="BV263" t="str">
            <v>1304110012</v>
          </cell>
          <cell r="BW263" t="str">
            <v xml:space="preserve"> </v>
          </cell>
          <cell r="BX263">
            <v>7917000</v>
          </cell>
          <cell r="BY263">
            <v>1011942538.7981099</v>
          </cell>
          <cell r="BZ263">
            <v>220000</v>
          </cell>
          <cell r="CA263" t="str">
            <v xml:space="preserve">YLD 30/360 RD6 </v>
          </cell>
          <cell r="CB263" t="str">
            <v xml:space="preserve">CDT                                                         </v>
          </cell>
          <cell r="CC263" t="str">
            <v>CO</v>
          </cell>
          <cell r="CD263" t="str">
            <v>Gravados ML</v>
          </cell>
          <cell r="CE263">
            <v>1000000000</v>
          </cell>
          <cell r="CF263">
            <v>1011960000</v>
          </cell>
          <cell r="CG263">
            <v>1011960000</v>
          </cell>
          <cell r="CH263">
            <v>1012180000</v>
          </cell>
          <cell r="CI263">
            <v>1012180000</v>
          </cell>
          <cell r="CJ263">
            <v>1008315521.712</v>
          </cell>
          <cell r="CK263">
            <v>1008558992.9220002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 t="str">
            <v>7130411012</v>
          </cell>
          <cell r="CV263">
            <v>30875000</v>
          </cell>
          <cell r="CW263">
            <v>220000</v>
          </cell>
          <cell r="CX263">
            <v>30875000</v>
          </cell>
          <cell r="CY263">
            <v>30655000</v>
          </cell>
          <cell r="CZ263">
            <v>220000</v>
          </cell>
          <cell r="DA263">
            <v>1</v>
          </cell>
          <cell r="DB263">
            <v>1</v>
          </cell>
          <cell r="DC263">
            <v>1</v>
          </cell>
          <cell r="DD263">
            <v>4942815</v>
          </cell>
          <cell r="DE263">
            <v>7.6917819999999999</v>
          </cell>
          <cell r="DF263">
            <v>8.6182999999999996</v>
          </cell>
          <cell r="DH263" t="str">
            <v xml:space="preserve">TV </v>
          </cell>
          <cell r="DI263">
            <v>101.218</v>
          </cell>
          <cell r="DJ263" t="e">
            <v>#N/A</v>
          </cell>
          <cell r="DK263">
            <v>1012180000</v>
          </cell>
          <cell r="DL263" t="str">
            <v>IPC</v>
          </cell>
        </row>
        <row r="264">
          <cell r="A264">
            <v>4961127</v>
          </cell>
          <cell r="B264" t="str">
            <v xml:space="preserve">NEGOCIABLES    </v>
          </cell>
          <cell r="C264" t="str">
            <v>B</v>
          </cell>
          <cell r="D264" t="str">
            <v xml:space="preserve">FI SPOT              </v>
          </cell>
          <cell r="E264" t="str">
            <v>RTFIDBEN11</v>
          </cell>
          <cell r="F264" t="str">
            <v>BDR_RF-NEG_FBRT</v>
          </cell>
          <cell r="G264">
            <v>0</v>
          </cell>
          <cell r="H264">
            <v>5221268</v>
          </cell>
          <cell r="I264">
            <v>5751941</v>
          </cell>
          <cell r="J264" t="str">
            <v xml:space="preserve">BANCO G N B SUDAMERIS S A                                                                                                                                                                                                                                      </v>
          </cell>
          <cell r="K264" t="str">
            <v xml:space="preserve">860050750                             </v>
          </cell>
          <cell r="L264" t="str">
            <v xml:space="preserve">CDT SUDAMERIS IBR+1.3% 19/5/16     </v>
          </cell>
          <cell r="M264" t="str">
            <v xml:space="preserve">CDTBSC80       </v>
          </cell>
          <cell r="N264" t="str">
            <v xml:space="preserve">COB12CD87333   </v>
          </cell>
          <cell r="O264" t="str">
            <v>BANCO G N B SUDAMERIS S A</v>
          </cell>
          <cell r="P264" t="str">
            <v>860050750</v>
          </cell>
          <cell r="Q264" t="str">
            <v xml:space="preserve">BRC1+   </v>
          </cell>
          <cell r="R264" t="str">
            <v xml:space="preserve">BRC                 </v>
          </cell>
          <cell r="S264">
            <v>42327</v>
          </cell>
          <cell r="T264">
            <v>42509</v>
          </cell>
          <cell r="U264">
            <v>500000000</v>
          </cell>
          <cell r="V264">
            <v>500000000</v>
          </cell>
          <cell r="W264" t="str">
            <v>IBR 1M</v>
          </cell>
          <cell r="X264">
            <v>1.3</v>
          </cell>
          <cell r="Y264" t="str">
            <v xml:space="preserve">COP IBR Inicio, Base 360, Cupon MV      </v>
          </cell>
          <cell r="Z264" t="str">
            <v>I</v>
          </cell>
          <cell r="AA264" t="str">
            <v>Mes Vencido</v>
          </cell>
          <cell r="AB264" t="str">
            <v>COP</v>
          </cell>
          <cell r="AC264" t="str">
            <v>COP</v>
          </cell>
          <cell r="AD264" t="str">
            <v>DECEVAL</v>
          </cell>
          <cell r="AE264">
            <v>42327</v>
          </cell>
          <cell r="AF264">
            <v>42327</v>
          </cell>
          <cell r="AG264">
            <v>500000000</v>
          </cell>
          <cell r="AH264">
            <v>1</v>
          </cell>
          <cell r="AI264">
            <v>500000000</v>
          </cell>
          <cell r="AJ264">
            <v>100</v>
          </cell>
          <cell r="AK264">
            <v>6.7597739999999993</v>
          </cell>
          <cell r="AL264">
            <v>0.1198</v>
          </cell>
          <cell r="AM264">
            <v>503075000</v>
          </cell>
          <cell r="AN264">
            <v>503075000</v>
          </cell>
          <cell r="AO264">
            <v>0.76490000000000002</v>
          </cell>
          <cell r="AP264">
            <v>502466340.80250001</v>
          </cell>
          <cell r="AQ264">
            <v>503170000</v>
          </cell>
          <cell r="AR264">
            <v>503170000</v>
          </cell>
          <cell r="AS264">
            <v>0.76140000000000008</v>
          </cell>
          <cell r="AT264">
            <v>502567676.222</v>
          </cell>
          <cell r="AU264">
            <v>7.644666656700001</v>
          </cell>
          <cell r="AV264">
            <v>7.6492411729000009</v>
          </cell>
          <cell r="AW264">
            <v>101335.41949999332</v>
          </cell>
          <cell r="AX264">
            <v>100.634</v>
          </cell>
          <cell r="AY264">
            <v>0</v>
          </cell>
          <cell r="AZ264">
            <v>602323.77800000005</v>
          </cell>
          <cell r="BA264" t="str">
            <v>Precio</v>
          </cell>
          <cell r="BB264" t="str">
            <v>COP IBE FLAT</v>
          </cell>
          <cell r="BC264">
            <v>0.59289999999999998</v>
          </cell>
          <cell r="BD264">
            <v>100</v>
          </cell>
          <cell r="BE264">
            <v>0</v>
          </cell>
          <cell r="BF264">
            <v>0</v>
          </cell>
          <cell r="BG264">
            <v>0</v>
          </cell>
          <cell r="BH264">
            <v>66</v>
          </cell>
          <cell r="BI264">
            <v>0.17930000000000001</v>
          </cell>
          <cell r="BJ264">
            <v>0.16770000000000002</v>
          </cell>
          <cell r="BK264" t="str">
            <v xml:space="preserve">NVRENGI   </v>
          </cell>
          <cell r="BL264" t="str">
            <v>NICOLAS VALDERRAMA RENGIFO</v>
          </cell>
          <cell r="BM264">
            <v>42443</v>
          </cell>
          <cell r="BO264" t="str">
            <v xml:space="preserve">                              </v>
          </cell>
          <cell r="BP264" t="str">
            <v>26</v>
          </cell>
          <cell r="BQ264" t="str">
            <v xml:space="preserve">          </v>
          </cell>
          <cell r="BR264">
            <v>10</v>
          </cell>
          <cell r="BS264" t="str">
            <v xml:space="preserve">YLD 30/360 RD6 </v>
          </cell>
          <cell r="BT264">
            <v>1</v>
          </cell>
          <cell r="BU264" t="str">
            <v xml:space="preserve">MTM </v>
          </cell>
          <cell r="BV264" t="str">
            <v>1304110012</v>
          </cell>
          <cell r="BW264" t="str">
            <v xml:space="preserve"> </v>
          </cell>
          <cell r="BX264">
            <v>2554500</v>
          </cell>
          <cell r="BY264">
            <v>502717738.85350901</v>
          </cell>
          <cell r="BZ264">
            <v>95000</v>
          </cell>
          <cell r="CA264" t="str">
            <v xml:space="preserve">YLD 30/360 RD6 </v>
          </cell>
          <cell r="CB264" t="str">
            <v xml:space="preserve">CDT                                                         </v>
          </cell>
          <cell r="CC264" t="str">
            <v>CO</v>
          </cell>
          <cell r="CD264" t="str">
            <v>Gravados ML</v>
          </cell>
          <cell r="CE264">
            <v>500000000</v>
          </cell>
          <cell r="CF264">
            <v>503075000</v>
          </cell>
          <cell r="CG264">
            <v>503075000</v>
          </cell>
          <cell r="CH264">
            <v>503170000</v>
          </cell>
          <cell r="CI264">
            <v>503170000</v>
          </cell>
          <cell r="CJ264">
            <v>502466340.80250001</v>
          </cell>
          <cell r="CK264">
            <v>502567676.22199994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 t="str">
            <v>7130411012</v>
          </cell>
          <cell r="CV264">
            <v>11671000</v>
          </cell>
          <cell r="CW264">
            <v>95000</v>
          </cell>
          <cell r="CX264">
            <v>11671000</v>
          </cell>
          <cell r="CY264">
            <v>11576000</v>
          </cell>
          <cell r="CZ264">
            <v>95000</v>
          </cell>
          <cell r="DA264">
            <v>1</v>
          </cell>
          <cell r="DB264">
            <v>1</v>
          </cell>
          <cell r="DC264">
            <v>1</v>
          </cell>
          <cell r="DD264">
            <v>4961127</v>
          </cell>
          <cell r="DE264">
            <v>6.7597739999999993</v>
          </cell>
          <cell r="DF264">
            <v>6.9279999999999999</v>
          </cell>
          <cell r="DH264" t="str">
            <v xml:space="preserve">MV </v>
          </cell>
          <cell r="DI264">
            <v>100.634</v>
          </cell>
          <cell r="DJ264">
            <v>0</v>
          </cell>
          <cell r="DK264">
            <v>503170000</v>
          </cell>
          <cell r="DL264" t="str">
            <v>IBR</v>
          </cell>
        </row>
        <row r="265">
          <cell r="A265">
            <v>4965667</v>
          </cell>
          <cell r="B265" t="str">
            <v xml:space="preserve">NEGOCIABLES    </v>
          </cell>
          <cell r="C265" t="str">
            <v>B</v>
          </cell>
          <cell r="D265" t="str">
            <v xml:space="preserve">FI SPOT              </v>
          </cell>
          <cell r="E265" t="str">
            <v>RTFIDBEN11</v>
          </cell>
          <cell r="F265" t="str">
            <v>BDR_RF-NEG_FBRT</v>
          </cell>
          <cell r="G265">
            <v>0</v>
          </cell>
          <cell r="H265">
            <v>5225778</v>
          </cell>
          <cell r="I265">
            <v>5756455</v>
          </cell>
          <cell r="J265" t="str">
            <v xml:space="preserve">BANCO POPULAR S.A.                                                                                                                                                                                                                                             </v>
          </cell>
          <cell r="K265" t="str">
            <v xml:space="preserve">860007738                             </v>
          </cell>
          <cell r="L265" t="str">
            <v xml:space="preserve">CDT POPULAR IBR+1.6% 20/11/16      </v>
          </cell>
          <cell r="M265" t="str">
            <v xml:space="preserve">CDTBPO80       </v>
          </cell>
          <cell r="N265" t="str">
            <v xml:space="preserve">COB02CD13322   </v>
          </cell>
          <cell r="O265" t="str">
            <v>BANCO POPULAR S.A.</v>
          </cell>
          <cell r="P265" t="str">
            <v>860007738</v>
          </cell>
          <cell r="Q265" t="str">
            <v xml:space="preserve">BRC1+   </v>
          </cell>
          <cell r="R265" t="str">
            <v xml:space="preserve">BRC                 </v>
          </cell>
          <cell r="S265">
            <v>42328</v>
          </cell>
          <cell r="T265">
            <v>42695</v>
          </cell>
          <cell r="U265">
            <v>1500000000</v>
          </cell>
          <cell r="V265">
            <v>1500000000</v>
          </cell>
          <cell r="W265" t="str">
            <v>IBR 1M</v>
          </cell>
          <cell r="X265">
            <v>1.6</v>
          </cell>
          <cell r="Y265" t="str">
            <v xml:space="preserve">COP IBR Inicio, Base 360, Cupon MV      </v>
          </cell>
          <cell r="Z265" t="str">
            <v>I</v>
          </cell>
          <cell r="AA265" t="str">
            <v>Mes Vencido</v>
          </cell>
          <cell r="AB265" t="str">
            <v>COP</v>
          </cell>
          <cell r="AC265" t="str">
            <v>COP</v>
          </cell>
          <cell r="AD265" t="str">
            <v>DECEVAL</v>
          </cell>
          <cell r="AE265">
            <v>42328</v>
          </cell>
          <cell r="AF265">
            <v>42328</v>
          </cell>
          <cell r="AG265">
            <v>1500000000</v>
          </cell>
          <cell r="AH265">
            <v>1</v>
          </cell>
          <cell r="AI265">
            <v>1500000000</v>
          </cell>
          <cell r="AJ265">
            <v>100</v>
          </cell>
          <cell r="AK265">
            <v>7.0545219999999995</v>
          </cell>
          <cell r="AL265">
            <v>0.1207</v>
          </cell>
          <cell r="AM265">
            <v>1506645000</v>
          </cell>
          <cell r="AN265">
            <v>1506645000</v>
          </cell>
          <cell r="AO265">
            <v>1.7905</v>
          </cell>
          <cell r="AP265">
            <v>1507217962.497</v>
          </cell>
          <cell r="AQ265">
            <v>1506435000</v>
          </cell>
          <cell r="AR265">
            <v>1506435000</v>
          </cell>
          <cell r="AS265">
            <v>1.8437000000000001</v>
          </cell>
          <cell r="AT265">
            <v>1507533961.3515</v>
          </cell>
          <cell r="AU265">
            <v>7.9591432574000001</v>
          </cell>
          <cell r="AV265">
            <v>7.9632230553000003</v>
          </cell>
          <cell r="AW265">
            <v>315998.85450005531</v>
          </cell>
          <cell r="AX265">
            <v>100.429</v>
          </cell>
          <cell r="AY265">
            <v>0</v>
          </cell>
          <cell r="AZ265">
            <v>-1098961.3515000001</v>
          </cell>
          <cell r="BA265" t="str">
            <v>Precio</v>
          </cell>
          <cell r="BB265" t="str">
            <v>COP IBE FLAT</v>
          </cell>
          <cell r="BC265">
            <v>1.6754</v>
          </cell>
          <cell r="BD265">
            <v>100</v>
          </cell>
          <cell r="BE265">
            <v>0</v>
          </cell>
          <cell r="BF265">
            <v>0</v>
          </cell>
          <cell r="BG265">
            <v>0</v>
          </cell>
          <cell r="BH265">
            <v>252</v>
          </cell>
          <cell r="BI265">
            <v>0.67130000000000001</v>
          </cell>
          <cell r="BJ265">
            <v>0.62109999999999999</v>
          </cell>
          <cell r="BK265" t="str">
            <v xml:space="preserve">NVRENGI   </v>
          </cell>
          <cell r="BL265" t="str">
            <v>NICOLAS VALDERRAMA RENGIFO</v>
          </cell>
          <cell r="BM265">
            <v>42443</v>
          </cell>
          <cell r="BO265" t="str">
            <v xml:space="preserve">                              </v>
          </cell>
          <cell r="BP265" t="str">
            <v>26</v>
          </cell>
          <cell r="BQ265" t="str">
            <v xml:space="preserve">          </v>
          </cell>
          <cell r="BR265">
            <v>9</v>
          </cell>
          <cell r="BS265" t="str">
            <v xml:space="preserve">YLD 30/360 RD6 </v>
          </cell>
          <cell r="BT265">
            <v>1</v>
          </cell>
          <cell r="BU265" t="str">
            <v xml:space="preserve">MTM </v>
          </cell>
          <cell r="BV265" t="str">
            <v>1304110012</v>
          </cell>
          <cell r="BW265" t="str">
            <v xml:space="preserve"> </v>
          </cell>
          <cell r="BX265">
            <v>7654500</v>
          </cell>
          <cell r="BY265">
            <v>1506459940.96913</v>
          </cell>
          <cell r="BZ265">
            <v>-210000</v>
          </cell>
          <cell r="CA265" t="str">
            <v xml:space="preserve">YLD 30/360 RD6 </v>
          </cell>
          <cell r="CB265" t="str">
            <v xml:space="preserve">CDT                                                         </v>
          </cell>
          <cell r="CC265" t="str">
            <v>CO</v>
          </cell>
          <cell r="CD265" t="str">
            <v>Gravados ML</v>
          </cell>
          <cell r="CE265">
            <v>1500000000</v>
          </cell>
          <cell r="CF265">
            <v>1506645000</v>
          </cell>
          <cell r="CG265">
            <v>1506645000</v>
          </cell>
          <cell r="CH265">
            <v>1506435000</v>
          </cell>
          <cell r="CI265">
            <v>1506435000</v>
          </cell>
          <cell r="CJ265">
            <v>1507217962.4970002</v>
          </cell>
          <cell r="CK265">
            <v>1507533961.3515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 t="str">
            <v>7130411012</v>
          </cell>
          <cell r="CV265">
            <v>33105000</v>
          </cell>
          <cell r="CW265">
            <v>-210000</v>
          </cell>
          <cell r="CX265">
            <v>33105000</v>
          </cell>
          <cell r="CY265">
            <v>33315000</v>
          </cell>
          <cell r="CZ265">
            <v>-210000</v>
          </cell>
          <cell r="DA265">
            <v>1</v>
          </cell>
          <cell r="DB265">
            <v>1</v>
          </cell>
          <cell r="DC265">
            <v>1</v>
          </cell>
          <cell r="DD265">
            <v>4965667</v>
          </cell>
          <cell r="DE265">
            <v>7.0545219999999995</v>
          </cell>
          <cell r="DF265">
            <v>8.0765000000000011</v>
          </cell>
          <cell r="DH265" t="str">
            <v xml:space="preserve">MV </v>
          </cell>
          <cell r="DI265">
            <v>100.42899999999999</v>
          </cell>
          <cell r="DJ265">
            <v>0</v>
          </cell>
          <cell r="DK265">
            <v>1506435000</v>
          </cell>
          <cell r="DL265" t="str">
            <v>IBR</v>
          </cell>
        </row>
        <row r="266">
          <cell r="A266">
            <v>4965909</v>
          </cell>
          <cell r="B266" t="str">
            <v xml:space="preserve">NEGOCIABLES    </v>
          </cell>
          <cell r="C266" t="str">
            <v>B</v>
          </cell>
          <cell r="D266" t="str">
            <v xml:space="preserve">FI SPOT              </v>
          </cell>
          <cell r="E266" t="str">
            <v>RTFIDBEN11</v>
          </cell>
          <cell r="F266" t="str">
            <v>BDM_RF-NEG_FBRT</v>
          </cell>
          <cell r="G266">
            <v>0</v>
          </cell>
          <cell r="H266">
            <v>5225786</v>
          </cell>
          <cell r="I266">
            <v>5756705</v>
          </cell>
          <cell r="J266" t="str">
            <v xml:space="preserve">BANCO POPULAR S.A.                                                                                                                                                                                                                                             </v>
          </cell>
          <cell r="K266" t="str">
            <v xml:space="preserve">860007738                             </v>
          </cell>
          <cell r="L266" t="str">
            <v xml:space="preserve">CDT POPULAR IBR+1.6% 20/11/16      </v>
          </cell>
          <cell r="M266" t="str">
            <v xml:space="preserve">CDTBPO80       </v>
          </cell>
          <cell r="N266" t="str">
            <v xml:space="preserve">COB02CD13322   </v>
          </cell>
          <cell r="O266" t="str">
            <v>BANCO POPULAR S.A.</v>
          </cell>
          <cell r="P266" t="str">
            <v>860007738</v>
          </cell>
          <cell r="Q266" t="str">
            <v xml:space="preserve">BRC1+   </v>
          </cell>
          <cell r="R266" t="str">
            <v xml:space="preserve">BRC                 </v>
          </cell>
          <cell r="S266">
            <v>42328</v>
          </cell>
          <cell r="T266">
            <v>42695</v>
          </cell>
          <cell r="U266">
            <v>1000000000</v>
          </cell>
          <cell r="V266">
            <v>1000000000</v>
          </cell>
          <cell r="W266" t="str">
            <v>IBR 1M</v>
          </cell>
          <cell r="X266">
            <v>1.6</v>
          </cell>
          <cell r="Y266" t="str">
            <v xml:space="preserve">COP IBR Inicio, Base 360, Cupon MV      </v>
          </cell>
          <cell r="Z266" t="str">
            <v>I</v>
          </cell>
          <cell r="AA266" t="str">
            <v>Mes Vencido</v>
          </cell>
          <cell r="AB266" t="str">
            <v>COP</v>
          </cell>
          <cell r="AC266" t="str">
            <v>COP</v>
          </cell>
          <cell r="AD266" t="str">
            <v>DECEVAL</v>
          </cell>
          <cell r="AE266">
            <v>42328</v>
          </cell>
          <cell r="AF266">
            <v>42328</v>
          </cell>
          <cell r="AG266">
            <v>1000000000</v>
          </cell>
          <cell r="AH266">
            <v>1</v>
          </cell>
          <cell r="AI266">
            <v>1000000000</v>
          </cell>
          <cell r="AJ266">
            <v>100</v>
          </cell>
          <cell r="AK266">
            <v>7.0545219999999995</v>
          </cell>
          <cell r="AL266">
            <v>0.1207</v>
          </cell>
          <cell r="AM266">
            <v>1004430000</v>
          </cell>
          <cell r="AN266">
            <v>1004430000</v>
          </cell>
          <cell r="AO266">
            <v>1.7905</v>
          </cell>
          <cell r="AP266">
            <v>1004811974.998</v>
          </cell>
          <cell r="AQ266">
            <v>1004290000</v>
          </cell>
          <cell r="AR266">
            <v>1004290000</v>
          </cell>
          <cell r="AS266">
            <v>1.8437000000000001</v>
          </cell>
          <cell r="AT266">
            <v>1005022640.901</v>
          </cell>
          <cell r="AU266">
            <v>7.9591432574000001</v>
          </cell>
          <cell r="AV266">
            <v>7.9632230553000003</v>
          </cell>
          <cell r="AW266">
            <v>210665.90299999714</v>
          </cell>
          <cell r="AX266">
            <v>100.429</v>
          </cell>
          <cell r="AY266">
            <v>0</v>
          </cell>
          <cell r="AZ266">
            <v>-732640.90099999995</v>
          </cell>
          <cell r="BA266" t="str">
            <v>Precio</v>
          </cell>
          <cell r="BB266" t="str">
            <v>COP IBE FLAT</v>
          </cell>
          <cell r="BC266">
            <v>1.6754</v>
          </cell>
          <cell r="BD266">
            <v>100</v>
          </cell>
          <cell r="BE266">
            <v>0</v>
          </cell>
          <cell r="BF266">
            <v>0</v>
          </cell>
          <cell r="BG266">
            <v>0</v>
          </cell>
          <cell r="BH266">
            <v>252</v>
          </cell>
          <cell r="BI266">
            <v>0.67130000000000001</v>
          </cell>
          <cell r="BJ266">
            <v>0.62109999999999999</v>
          </cell>
          <cell r="BK266" t="str">
            <v xml:space="preserve">NVRENGI   </v>
          </cell>
          <cell r="BL266" t="str">
            <v>NICOLAS VALDERRAMA RENGIFO</v>
          </cell>
          <cell r="BM266">
            <v>42443</v>
          </cell>
          <cell r="BO266" t="str">
            <v xml:space="preserve">                              </v>
          </cell>
          <cell r="BP266" t="str">
            <v>26</v>
          </cell>
          <cell r="BQ266" t="str">
            <v xml:space="preserve">          </v>
          </cell>
          <cell r="BR266">
            <v>9</v>
          </cell>
          <cell r="BS266" t="str">
            <v xml:space="preserve">YLD 30/360 RD6 </v>
          </cell>
          <cell r="BT266">
            <v>1</v>
          </cell>
          <cell r="BU266" t="str">
            <v xml:space="preserve">MTM </v>
          </cell>
          <cell r="BV266" t="str">
            <v>1304110012</v>
          </cell>
          <cell r="BW266" t="str">
            <v xml:space="preserve"> </v>
          </cell>
          <cell r="BX266">
            <v>5103000</v>
          </cell>
          <cell r="BY266">
            <v>1004306627.31276</v>
          </cell>
          <cell r="BZ266">
            <v>-140000</v>
          </cell>
          <cell r="CA266" t="str">
            <v xml:space="preserve">YLD 30/360 RD6 </v>
          </cell>
          <cell r="CB266" t="str">
            <v xml:space="preserve">CDT                                                         </v>
          </cell>
          <cell r="CC266" t="str">
            <v>CO</v>
          </cell>
          <cell r="CD266" t="str">
            <v>Gravados ML</v>
          </cell>
          <cell r="CE266">
            <v>1000000000</v>
          </cell>
          <cell r="CF266">
            <v>1004430000</v>
          </cell>
          <cell r="CG266">
            <v>1004430000</v>
          </cell>
          <cell r="CH266">
            <v>1004290000</v>
          </cell>
          <cell r="CI266">
            <v>1004290000</v>
          </cell>
          <cell r="CJ266">
            <v>1004811974.998</v>
          </cell>
          <cell r="CK266">
            <v>1005022640.901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 t="str">
            <v>7130411012</v>
          </cell>
          <cell r="CV266">
            <v>22070000</v>
          </cell>
          <cell r="CW266">
            <v>-140000</v>
          </cell>
          <cell r="CX266">
            <v>22070000</v>
          </cell>
          <cell r="CY266">
            <v>22210000</v>
          </cell>
          <cell r="CZ266">
            <v>-140000</v>
          </cell>
          <cell r="DA266">
            <v>1</v>
          </cell>
          <cell r="DB266">
            <v>1</v>
          </cell>
          <cell r="DC266">
            <v>1</v>
          </cell>
          <cell r="DD266">
            <v>4965909</v>
          </cell>
          <cell r="DE266">
            <v>7.0545219999999995</v>
          </cell>
          <cell r="DF266">
            <v>8.0765000000000011</v>
          </cell>
          <cell r="DH266" t="str">
            <v xml:space="preserve">MV </v>
          </cell>
          <cell r="DI266">
            <v>100.42899999999999</v>
          </cell>
          <cell r="DJ266">
            <v>0</v>
          </cell>
          <cell r="DK266">
            <v>1004290000</v>
          </cell>
          <cell r="DL266" t="str">
            <v>IBR</v>
          </cell>
        </row>
        <row r="267">
          <cell r="A267">
            <v>4966690</v>
          </cell>
          <cell r="B267" t="str">
            <v xml:space="preserve">NEGOCIABLES    </v>
          </cell>
          <cell r="C267" t="str">
            <v>B</v>
          </cell>
          <cell r="D267" t="str">
            <v xml:space="preserve">FI SPOT              </v>
          </cell>
          <cell r="E267" t="str">
            <v>RTFIDBEN11</v>
          </cell>
          <cell r="F267" t="str">
            <v>BDM_RF-NEG_FBRT</v>
          </cell>
          <cell r="G267">
            <v>0</v>
          </cell>
          <cell r="H267">
            <v>5225754</v>
          </cell>
          <cell r="I267">
            <v>5757486</v>
          </cell>
          <cell r="J267" t="str">
            <v xml:space="preserve">BANCO COLPATRIA RED MULTIBANCA COLPATRIA S A COLPATRIA RED                                                                                                                                                                                                     </v>
          </cell>
          <cell r="K267" t="str">
            <v xml:space="preserve">860034594                             </v>
          </cell>
          <cell r="L267" t="str">
            <v xml:space="preserve">CDT COLPATRIA IBR+1.35% 20/6/16    </v>
          </cell>
          <cell r="M267" t="str">
            <v xml:space="preserve">CDTCLP80       </v>
          </cell>
          <cell r="N267" t="str">
            <v xml:space="preserve">COB19CD04QP4   </v>
          </cell>
          <cell r="O267" t="str">
            <v>BANCO COLPATRIA RED MULTIBANCA COLPATRIA S A COLPATRIA RED</v>
          </cell>
          <cell r="P267" t="str">
            <v>860034594</v>
          </cell>
          <cell r="Q267" t="str">
            <v xml:space="preserve">BRC1+   </v>
          </cell>
          <cell r="R267" t="str">
            <v xml:space="preserve">BRC                 </v>
          </cell>
          <cell r="S267">
            <v>42328</v>
          </cell>
          <cell r="T267">
            <v>42541</v>
          </cell>
          <cell r="U267">
            <v>500000000</v>
          </cell>
          <cell r="V267">
            <v>500000000</v>
          </cell>
          <cell r="W267" t="str">
            <v>IBR 1M</v>
          </cell>
          <cell r="X267">
            <v>1.35</v>
          </cell>
          <cell r="Y267" t="str">
            <v xml:space="preserve">COP IBR Inicio, Base 360, Cupon MV      </v>
          </cell>
          <cell r="Z267" t="str">
            <v>I</v>
          </cell>
          <cell r="AA267" t="str">
            <v>Mes Vencido</v>
          </cell>
          <cell r="AB267" t="str">
            <v>COP</v>
          </cell>
          <cell r="AC267" t="str">
            <v>COP</v>
          </cell>
          <cell r="AD267" t="str">
            <v>DECEVAL</v>
          </cell>
          <cell r="AE267">
            <v>42328</v>
          </cell>
          <cell r="AF267">
            <v>42328</v>
          </cell>
          <cell r="AG267">
            <v>500000000</v>
          </cell>
          <cell r="AH267">
            <v>1</v>
          </cell>
          <cell r="AI267">
            <v>500000000</v>
          </cell>
          <cell r="AJ267">
            <v>100</v>
          </cell>
          <cell r="AK267">
            <v>6.8185690000000001</v>
          </cell>
          <cell r="AL267">
            <v>0.1207</v>
          </cell>
          <cell r="AM267">
            <v>502560000</v>
          </cell>
          <cell r="AN267">
            <v>502560000</v>
          </cell>
          <cell r="AO267">
            <v>1.3177000000000001</v>
          </cell>
          <cell r="AP267">
            <v>502351006.78299999</v>
          </cell>
          <cell r="AQ267">
            <v>502610000</v>
          </cell>
          <cell r="AR267">
            <v>502610000</v>
          </cell>
          <cell r="AS267">
            <v>1.3551</v>
          </cell>
          <cell r="AT267">
            <v>502452831.051</v>
          </cell>
          <cell r="AU267">
            <v>7.6848282692999996</v>
          </cell>
          <cell r="AV267">
            <v>7.6892957094999996</v>
          </cell>
          <cell r="AW267">
            <v>101824.26800000668</v>
          </cell>
          <cell r="AX267">
            <v>100.52200000000001</v>
          </cell>
          <cell r="AY267">
            <v>0</v>
          </cell>
          <cell r="AZ267">
            <v>157168.94899999999</v>
          </cell>
          <cell r="BA267" t="str">
            <v>Precio</v>
          </cell>
          <cell r="BB267" t="str">
            <v>COP IBE FLAT</v>
          </cell>
          <cell r="BC267">
            <v>1.1888000000000001</v>
          </cell>
          <cell r="BD267">
            <v>100</v>
          </cell>
          <cell r="BE267">
            <v>0</v>
          </cell>
          <cell r="BF267">
            <v>0</v>
          </cell>
          <cell r="BG267">
            <v>0</v>
          </cell>
          <cell r="BH267">
            <v>98</v>
          </cell>
          <cell r="BI267">
            <v>0.26540000000000002</v>
          </cell>
          <cell r="BJ267">
            <v>0.24680000000000002</v>
          </cell>
          <cell r="BK267" t="str">
            <v xml:space="preserve">NVRENGI   </v>
          </cell>
          <cell r="BL267" t="str">
            <v>NICOLAS VALDERRAMA RENGIFO</v>
          </cell>
          <cell r="BM267">
            <v>42443</v>
          </cell>
          <cell r="BO267" t="str">
            <v xml:space="preserve">                              </v>
          </cell>
          <cell r="BP267" t="str">
            <v>26</v>
          </cell>
          <cell r="BQ267" t="str">
            <v xml:space="preserve">          </v>
          </cell>
          <cell r="BR267">
            <v>9</v>
          </cell>
          <cell r="BS267" t="str">
            <v xml:space="preserve">YLD 30/360 RD6 </v>
          </cell>
          <cell r="BT267">
            <v>1</v>
          </cell>
          <cell r="BU267" t="str">
            <v xml:space="preserve">MTM </v>
          </cell>
          <cell r="BV267" t="str">
            <v>1304110012</v>
          </cell>
          <cell r="BW267" t="str">
            <v xml:space="preserve"> </v>
          </cell>
          <cell r="BX267">
            <v>2468500</v>
          </cell>
          <cell r="BY267">
            <v>502302594.38580501</v>
          </cell>
          <cell r="BZ267">
            <v>50000</v>
          </cell>
          <cell r="CA267" t="str">
            <v xml:space="preserve">YLD 30/360 RD6 </v>
          </cell>
          <cell r="CB267" t="str">
            <v xml:space="preserve">CDT                                                         </v>
          </cell>
          <cell r="CC267" t="str">
            <v>CO</v>
          </cell>
          <cell r="CD267" t="str">
            <v>Gravados ML</v>
          </cell>
          <cell r="CE267">
            <v>500000000</v>
          </cell>
          <cell r="CF267">
            <v>502560000</v>
          </cell>
          <cell r="CG267">
            <v>502560000</v>
          </cell>
          <cell r="CH267">
            <v>502610000</v>
          </cell>
          <cell r="CI267">
            <v>502610000</v>
          </cell>
          <cell r="CJ267">
            <v>502351006.78300005</v>
          </cell>
          <cell r="CK267">
            <v>502452831.051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 t="str">
            <v>7130411012</v>
          </cell>
          <cell r="CV267">
            <v>11187000</v>
          </cell>
          <cell r="CW267">
            <v>50000</v>
          </cell>
          <cell r="CX267">
            <v>11187000</v>
          </cell>
          <cell r="CY267">
            <v>11137000</v>
          </cell>
          <cell r="CZ267">
            <v>50000</v>
          </cell>
          <cell r="DA267">
            <v>1</v>
          </cell>
          <cell r="DB267">
            <v>1</v>
          </cell>
          <cell r="DC267">
            <v>1</v>
          </cell>
          <cell r="DD267">
            <v>4966690</v>
          </cell>
          <cell r="DE267">
            <v>6.8185690000000001</v>
          </cell>
          <cell r="DF267">
            <v>7.5580000000000007</v>
          </cell>
          <cell r="DH267" t="str">
            <v xml:space="preserve">MV </v>
          </cell>
          <cell r="DI267">
            <v>100.52200000000001</v>
          </cell>
          <cell r="DJ267">
            <v>0</v>
          </cell>
          <cell r="DK267">
            <v>502610000</v>
          </cell>
          <cell r="DL267" t="str">
            <v>IBR</v>
          </cell>
        </row>
        <row r="268">
          <cell r="A268">
            <v>4970942</v>
          </cell>
          <cell r="B268" t="str">
            <v xml:space="preserve">NEGOCIABLES    </v>
          </cell>
          <cell r="C268" t="str">
            <v>B</v>
          </cell>
          <cell r="D268" t="str">
            <v xml:space="preserve">FI SPOT              </v>
          </cell>
          <cell r="E268" t="str">
            <v>RTFIDBEN11</v>
          </cell>
          <cell r="F268" t="str">
            <v>BDR_RF-NEG_FBRT</v>
          </cell>
          <cell r="G268">
            <v>0</v>
          </cell>
          <cell r="H268">
            <v>5231799</v>
          </cell>
          <cell r="I268">
            <v>5761736</v>
          </cell>
          <cell r="J268" t="str">
            <v xml:space="preserve">BANCO DE OCCIDENTE S A                                                                                                                                                                                                                                         </v>
          </cell>
          <cell r="K268" t="str">
            <v xml:space="preserve">890300279                             </v>
          </cell>
          <cell r="L268" t="str">
            <v xml:space="preserve">CDT OCCIDENTE IBR+1.45% 23/8/16    </v>
          </cell>
          <cell r="M268" t="str">
            <v xml:space="preserve">CDTBOC80P      </v>
          </cell>
          <cell r="N268" t="str">
            <v xml:space="preserve">COB23CD35529   </v>
          </cell>
          <cell r="O268" t="str">
            <v>BANCO DE OCCIDENTE S A</v>
          </cell>
          <cell r="P268" t="str">
            <v>890300279</v>
          </cell>
          <cell r="Q268" t="str">
            <v xml:space="preserve">BRC1+   </v>
          </cell>
          <cell r="R268" t="str">
            <v xml:space="preserve">BRC                 </v>
          </cell>
          <cell r="S268">
            <v>42331</v>
          </cell>
          <cell r="T268">
            <v>42605</v>
          </cell>
          <cell r="U268">
            <v>1000000000</v>
          </cell>
          <cell r="V268">
            <v>1000000000</v>
          </cell>
          <cell r="W268" t="str">
            <v>IBR 1M</v>
          </cell>
          <cell r="X268">
            <v>1.45</v>
          </cell>
          <cell r="Y268" t="str">
            <v xml:space="preserve">COP IBR Inicio, Base 360, Cupon MV      </v>
          </cell>
          <cell r="Z268" t="str">
            <v>I</v>
          </cell>
          <cell r="AA268" t="str">
            <v>Mes Vencido</v>
          </cell>
          <cell r="AB268" t="str">
            <v>COP</v>
          </cell>
          <cell r="AC268" t="str">
            <v>COP</v>
          </cell>
          <cell r="AD268" t="str">
            <v>DECEVAL</v>
          </cell>
          <cell r="AE268">
            <v>42331</v>
          </cell>
          <cell r="AF268">
            <v>42331</v>
          </cell>
          <cell r="AG268">
            <v>1000000000</v>
          </cell>
          <cell r="AH268">
            <v>1</v>
          </cell>
          <cell r="AI268">
            <v>1000000000</v>
          </cell>
          <cell r="AJ268">
            <v>100</v>
          </cell>
          <cell r="AK268">
            <v>6.9139010000000001</v>
          </cell>
          <cell r="AL268">
            <v>0.1207</v>
          </cell>
          <cell r="AM268">
            <v>1004890000</v>
          </cell>
          <cell r="AN268">
            <v>1004890000</v>
          </cell>
          <cell r="AO268">
            <v>1.4093</v>
          </cell>
          <cell r="AP268">
            <v>1004186166.545</v>
          </cell>
          <cell r="AQ268">
            <v>1004920000</v>
          </cell>
          <cell r="AR268">
            <v>1004920000</v>
          </cell>
          <cell r="AS268">
            <v>1.4488000000000001</v>
          </cell>
          <cell r="AT268">
            <v>1004392323.725</v>
          </cell>
          <cell r="AU268">
            <v>7.7872239967999999</v>
          </cell>
          <cell r="AV268">
            <v>7.7916113635000004</v>
          </cell>
          <cell r="AW268">
            <v>206157.18000006676</v>
          </cell>
          <cell r="AX268">
            <v>100.492</v>
          </cell>
          <cell r="AY268">
            <v>0</v>
          </cell>
          <cell r="AZ268">
            <v>527676.27500000002</v>
          </cell>
          <cell r="BA268" t="str">
            <v>Precio</v>
          </cell>
          <cell r="BB268" t="str">
            <v>COP IBE FLAT</v>
          </cell>
          <cell r="BC268">
            <v>1.2812000000000001</v>
          </cell>
          <cell r="BD268">
            <v>100</v>
          </cell>
          <cell r="BE268">
            <v>0</v>
          </cell>
          <cell r="BF268">
            <v>0</v>
          </cell>
          <cell r="BG268">
            <v>0</v>
          </cell>
          <cell r="BH268">
            <v>162</v>
          </cell>
          <cell r="BI268">
            <v>0.436</v>
          </cell>
          <cell r="BJ268">
            <v>0.40500000000000003</v>
          </cell>
          <cell r="BK268" t="str">
            <v xml:space="preserve">NVRENGI   </v>
          </cell>
          <cell r="BL268" t="str">
            <v>NICOLAS VALDERRAMA RENGIFO</v>
          </cell>
          <cell r="BM268">
            <v>42443</v>
          </cell>
          <cell r="BO268" t="str">
            <v xml:space="preserve">                              </v>
          </cell>
          <cell r="BP268" t="str">
            <v>26</v>
          </cell>
          <cell r="BQ268" t="str">
            <v xml:space="preserve">          </v>
          </cell>
          <cell r="BR268">
            <v>9</v>
          </cell>
          <cell r="BS268" t="str">
            <v xml:space="preserve">YLD 30/360 RD6 </v>
          </cell>
          <cell r="BT268">
            <v>1</v>
          </cell>
          <cell r="BU268" t="str">
            <v xml:space="preserve">MTM </v>
          </cell>
          <cell r="BV268" t="str">
            <v>1304110012</v>
          </cell>
          <cell r="BW268" t="str">
            <v xml:space="preserve"> </v>
          </cell>
          <cell r="BX268">
            <v>4365000</v>
          </cell>
          <cell r="BY268">
            <v>1004962721.4963499</v>
          </cell>
          <cell r="BZ268">
            <v>30000</v>
          </cell>
          <cell r="CA268" t="str">
            <v xml:space="preserve">YLD 30/360 RD6 </v>
          </cell>
          <cell r="CB268" t="str">
            <v xml:space="preserve">CDT                                                         </v>
          </cell>
          <cell r="CC268" t="str">
            <v>CO</v>
          </cell>
          <cell r="CD268" t="str">
            <v>Gravados ML</v>
          </cell>
          <cell r="CE268">
            <v>1000000000</v>
          </cell>
          <cell r="CF268">
            <v>1004890000</v>
          </cell>
          <cell r="CG268">
            <v>1004890000</v>
          </cell>
          <cell r="CH268">
            <v>1004920000</v>
          </cell>
          <cell r="CI268">
            <v>1004920000</v>
          </cell>
          <cell r="CJ268">
            <v>1004186166.545</v>
          </cell>
          <cell r="CK268">
            <v>1004392323.725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 t="str">
            <v>7130411012</v>
          </cell>
          <cell r="CV268">
            <v>22320000</v>
          </cell>
          <cell r="CW268">
            <v>30000</v>
          </cell>
          <cell r="CX268">
            <v>22320000</v>
          </cell>
          <cell r="CY268">
            <v>22290000</v>
          </cell>
          <cell r="CZ268">
            <v>30000</v>
          </cell>
          <cell r="DA268">
            <v>1</v>
          </cell>
          <cell r="DB268">
            <v>1</v>
          </cell>
          <cell r="DC268">
            <v>1</v>
          </cell>
          <cell r="DD268">
            <v>4970942</v>
          </cell>
          <cell r="DE268">
            <v>6.9139010000000001</v>
          </cell>
          <cell r="DF268">
            <v>7.6575000000000006</v>
          </cell>
          <cell r="DH268" t="str">
            <v xml:space="preserve">MV </v>
          </cell>
          <cell r="DI268">
            <v>100.492</v>
          </cell>
          <cell r="DJ268">
            <v>0</v>
          </cell>
          <cell r="DK268">
            <v>1004920000</v>
          </cell>
          <cell r="DL268" t="str">
            <v>IBR</v>
          </cell>
        </row>
        <row r="269">
          <cell r="A269">
            <v>4970948</v>
          </cell>
          <cell r="B269" t="str">
            <v xml:space="preserve">NEGOCIABLES    </v>
          </cell>
          <cell r="C269" t="str">
            <v>B</v>
          </cell>
          <cell r="D269" t="str">
            <v xml:space="preserve">FI SPOT              </v>
          </cell>
          <cell r="E269" t="str">
            <v>RTFIDBEN11</v>
          </cell>
          <cell r="F269" t="str">
            <v>BDM_RF-NEG_FBRT</v>
          </cell>
          <cell r="G269">
            <v>0</v>
          </cell>
          <cell r="H269">
            <v>5231792</v>
          </cell>
          <cell r="I269">
            <v>5761742</v>
          </cell>
          <cell r="J269" t="str">
            <v xml:space="preserve">BANCO DE OCCIDENTE S A                                                                                                                                                                                                                                         </v>
          </cell>
          <cell r="K269" t="str">
            <v xml:space="preserve">890300279                             </v>
          </cell>
          <cell r="L269" t="str">
            <v xml:space="preserve">CDT OCCIDENTE IBR+1.45% 23/8/16    </v>
          </cell>
          <cell r="M269" t="str">
            <v xml:space="preserve">CDTBOC80P      </v>
          </cell>
          <cell r="N269" t="str">
            <v xml:space="preserve">COB23CD35529   </v>
          </cell>
          <cell r="O269" t="str">
            <v>BANCO DE OCCIDENTE S A</v>
          </cell>
          <cell r="P269" t="str">
            <v>890300279</v>
          </cell>
          <cell r="Q269" t="str">
            <v xml:space="preserve">BRC1+   </v>
          </cell>
          <cell r="R269" t="str">
            <v xml:space="preserve">BRC                 </v>
          </cell>
          <cell r="S269">
            <v>42331</v>
          </cell>
          <cell r="T269">
            <v>42605</v>
          </cell>
          <cell r="U269">
            <v>500000000</v>
          </cell>
          <cell r="V269">
            <v>500000000</v>
          </cell>
          <cell r="W269" t="str">
            <v>IBR 1M</v>
          </cell>
          <cell r="X269">
            <v>1.45</v>
          </cell>
          <cell r="Y269" t="str">
            <v xml:space="preserve">COP IBR Inicio, Base 360, Cupon MV      </v>
          </cell>
          <cell r="Z269" t="str">
            <v>I</v>
          </cell>
          <cell r="AA269" t="str">
            <v>Mes Vencido</v>
          </cell>
          <cell r="AB269" t="str">
            <v>COP</v>
          </cell>
          <cell r="AC269" t="str">
            <v>COP</v>
          </cell>
          <cell r="AD269" t="str">
            <v>DECEVAL</v>
          </cell>
          <cell r="AE269">
            <v>42331</v>
          </cell>
          <cell r="AF269">
            <v>42331</v>
          </cell>
          <cell r="AG269">
            <v>500000000</v>
          </cell>
          <cell r="AH269">
            <v>1</v>
          </cell>
          <cell r="AI269">
            <v>500000000</v>
          </cell>
          <cell r="AJ269">
            <v>100</v>
          </cell>
          <cell r="AK269">
            <v>6.9139010000000001</v>
          </cell>
          <cell r="AL269">
            <v>0.1207</v>
          </cell>
          <cell r="AM269">
            <v>502445000</v>
          </cell>
          <cell r="AN269">
            <v>502445000</v>
          </cell>
          <cell r="AO269">
            <v>1.4093</v>
          </cell>
          <cell r="AP269">
            <v>502093083.27249998</v>
          </cell>
          <cell r="AQ269">
            <v>502460000</v>
          </cell>
          <cell r="AR269">
            <v>502460000</v>
          </cell>
          <cell r="AS269">
            <v>1.4488000000000001</v>
          </cell>
          <cell r="AT269">
            <v>502196161.86250001</v>
          </cell>
          <cell r="AU269">
            <v>7.7872239967999999</v>
          </cell>
          <cell r="AV269">
            <v>7.7916113635000004</v>
          </cell>
          <cell r="AW269">
            <v>103078.59000003338</v>
          </cell>
          <cell r="AX269">
            <v>100.492</v>
          </cell>
          <cell r="AY269">
            <v>0</v>
          </cell>
          <cell r="AZ269">
            <v>263838.13750000001</v>
          </cell>
          <cell r="BA269" t="str">
            <v>Precio</v>
          </cell>
          <cell r="BB269" t="str">
            <v>COP IBE FLAT</v>
          </cell>
          <cell r="BC269">
            <v>1.2812000000000001</v>
          </cell>
          <cell r="BD269">
            <v>100</v>
          </cell>
          <cell r="BE269">
            <v>0</v>
          </cell>
          <cell r="BF269">
            <v>0</v>
          </cell>
          <cell r="BG269">
            <v>0</v>
          </cell>
          <cell r="BH269">
            <v>162</v>
          </cell>
          <cell r="BI269">
            <v>0.436</v>
          </cell>
          <cell r="BJ269">
            <v>0.40500000000000003</v>
          </cell>
          <cell r="BK269" t="str">
            <v xml:space="preserve">NVRENGI   </v>
          </cell>
          <cell r="BL269" t="str">
            <v>NICOLAS VALDERRAMA RENGIFO</v>
          </cell>
          <cell r="BM269">
            <v>42443</v>
          </cell>
          <cell r="BO269" t="str">
            <v xml:space="preserve">                              </v>
          </cell>
          <cell r="BP269" t="str">
            <v>26</v>
          </cell>
          <cell r="BQ269" t="str">
            <v xml:space="preserve">          </v>
          </cell>
          <cell r="BR269">
            <v>9</v>
          </cell>
          <cell r="BS269" t="str">
            <v xml:space="preserve">YLD 30/360 RD6 </v>
          </cell>
          <cell r="BT269">
            <v>1</v>
          </cell>
          <cell r="BU269" t="str">
            <v xml:space="preserve">MTM </v>
          </cell>
          <cell r="BV269" t="str">
            <v>1304110012</v>
          </cell>
          <cell r="BW269" t="str">
            <v xml:space="preserve"> </v>
          </cell>
          <cell r="BX269">
            <v>2182500</v>
          </cell>
          <cell r="BY269">
            <v>502481360.74817401</v>
          </cell>
          <cell r="BZ269">
            <v>15000</v>
          </cell>
          <cell r="CA269" t="str">
            <v xml:space="preserve">YLD 30/360 RD6 </v>
          </cell>
          <cell r="CB269" t="str">
            <v xml:space="preserve">CDT                                                         </v>
          </cell>
          <cell r="CC269" t="str">
            <v>CO</v>
          </cell>
          <cell r="CD269" t="str">
            <v>Gravados ML</v>
          </cell>
          <cell r="CE269">
            <v>500000000</v>
          </cell>
          <cell r="CF269">
            <v>502445000</v>
          </cell>
          <cell r="CG269">
            <v>502445000</v>
          </cell>
          <cell r="CH269">
            <v>502460000</v>
          </cell>
          <cell r="CI269">
            <v>502460000</v>
          </cell>
          <cell r="CJ269">
            <v>502093083.27249998</v>
          </cell>
          <cell r="CK269">
            <v>502196161.86250001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0</v>
          </cell>
          <cell r="CS269" t="str">
            <v>7130411012</v>
          </cell>
          <cell r="CV269">
            <v>11160000</v>
          </cell>
          <cell r="CW269">
            <v>15000</v>
          </cell>
          <cell r="CX269">
            <v>11160000</v>
          </cell>
          <cell r="CY269">
            <v>11145000</v>
          </cell>
          <cell r="CZ269">
            <v>15000</v>
          </cell>
          <cell r="DA269">
            <v>1</v>
          </cell>
          <cell r="DB269">
            <v>1</v>
          </cell>
          <cell r="DC269">
            <v>1</v>
          </cell>
          <cell r="DD269">
            <v>4970948</v>
          </cell>
          <cell r="DE269">
            <v>6.9139010000000001</v>
          </cell>
          <cell r="DF269">
            <v>7.6575000000000006</v>
          </cell>
          <cell r="DH269" t="str">
            <v xml:space="preserve">MV </v>
          </cell>
          <cell r="DI269">
            <v>100.492</v>
          </cell>
          <cell r="DJ269">
            <v>0</v>
          </cell>
          <cell r="DK269">
            <v>502460000</v>
          </cell>
          <cell r="DL269" t="str">
            <v>IBR</v>
          </cell>
        </row>
        <row r="270">
          <cell r="A270">
            <v>4974414</v>
          </cell>
          <cell r="B270" t="str">
            <v xml:space="preserve">NEGOCIABLES    </v>
          </cell>
          <cell r="C270" t="str">
            <v>B</v>
          </cell>
          <cell r="D270" t="str">
            <v xml:space="preserve">FI SPOT              </v>
          </cell>
          <cell r="E270" t="str">
            <v>RTFIDBEN11</v>
          </cell>
          <cell r="F270" t="str">
            <v>BDM_RF-NEG_FBRT</v>
          </cell>
          <cell r="G270">
            <v>0</v>
          </cell>
          <cell r="H270">
            <v>4974917</v>
          </cell>
          <cell r="I270">
            <v>5765256</v>
          </cell>
          <cell r="J270" t="str">
            <v xml:space="preserve">DAVIVIENDA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K270" t="str">
            <v xml:space="preserve">860034313                             </v>
          </cell>
          <cell r="L270" t="str">
            <v xml:space="preserve">CDT DAVIVIEN IPC+1.75% 24/11/16    </v>
          </cell>
          <cell r="M270" t="str">
            <v xml:space="preserve">CDTDVI95       </v>
          </cell>
          <cell r="N270" t="str">
            <v xml:space="preserve">COB51CD90160   </v>
          </cell>
          <cell r="O270" t="str">
            <v>DAVIVIENDA</v>
          </cell>
          <cell r="P270" t="str">
            <v>860034313</v>
          </cell>
          <cell r="Q270" t="str">
            <v xml:space="preserve">BRC1+   </v>
          </cell>
          <cell r="R270" t="str">
            <v xml:space="preserve">BRC                 </v>
          </cell>
          <cell r="S270">
            <v>42332</v>
          </cell>
          <cell r="T270">
            <v>42698</v>
          </cell>
          <cell r="U270">
            <v>700000000</v>
          </cell>
          <cell r="V270">
            <v>700000000</v>
          </cell>
          <cell r="W270" t="str">
            <v>IPC EA 1Y</v>
          </cell>
          <cell r="X270">
            <v>1.75</v>
          </cell>
          <cell r="Y270" t="str">
            <v xml:space="preserve">COP IPC Fin, Base 365, Cupon TV         </v>
          </cell>
          <cell r="Z270" t="str">
            <v>F</v>
          </cell>
          <cell r="AA270" t="str">
            <v>Trimestre Vencido</v>
          </cell>
          <cell r="AB270" t="str">
            <v>COP</v>
          </cell>
          <cell r="AC270" t="str">
            <v>COP</v>
          </cell>
          <cell r="AD270" t="str">
            <v>DECEVAL</v>
          </cell>
          <cell r="AE270">
            <v>42332</v>
          </cell>
          <cell r="AF270">
            <v>42332</v>
          </cell>
          <cell r="AG270">
            <v>700000000</v>
          </cell>
          <cell r="AH270">
            <v>1</v>
          </cell>
          <cell r="AI270">
            <v>700000000</v>
          </cell>
          <cell r="AJ270">
            <v>100</v>
          </cell>
          <cell r="AK270">
            <v>7.7430729999999999</v>
          </cell>
          <cell r="AL270">
            <v>0</v>
          </cell>
          <cell r="AM270">
            <v>706594000</v>
          </cell>
          <cell r="AN270">
            <v>706594000</v>
          </cell>
          <cell r="AO270">
            <v>0.98620000000000008</v>
          </cell>
          <cell r="AP270">
            <v>702956785.01789999</v>
          </cell>
          <cell r="AQ270">
            <v>706748000</v>
          </cell>
          <cell r="AR270">
            <v>706748000</v>
          </cell>
          <cell r="AS270">
            <v>0.98760000000000003</v>
          </cell>
          <cell r="AT270">
            <v>703131115.75349998</v>
          </cell>
          <cell r="AU270">
            <v>9.4729668970000009</v>
          </cell>
          <cell r="AV270">
            <v>9.4729668970000009</v>
          </cell>
          <cell r="AW270">
            <v>174330.73559999466</v>
          </cell>
          <cell r="AX270">
            <v>100.964</v>
          </cell>
          <cell r="AY270">
            <v>0</v>
          </cell>
          <cell r="AZ270">
            <v>3616884.2464999999</v>
          </cell>
          <cell r="BA270" t="str">
            <v>Precio</v>
          </cell>
          <cell r="BB270" t="str">
            <v>COP IPC FLAT</v>
          </cell>
          <cell r="BC270">
            <v>0.9879</v>
          </cell>
          <cell r="BD270">
            <v>100</v>
          </cell>
          <cell r="BE270">
            <v>0</v>
          </cell>
          <cell r="BF270">
            <v>0</v>
          </cell>
          <cell r="BG270">
            <v>0</v>
          </cell>
          <cell r="BH270">
            <v>255</v>
          </cell>
          <cell r="BI270">
            <v>0.68210000000000004</v>
          </cell>
          <cell r="BJ270">
            <v>0.62780000000000002</v>
          </cell>
          <cell r="BK270" t="str">
            <v xml:space="preserve">CASALINA  </v>
          </cell>
          <cell r="BL270" t="str">
            <v>CARLOS SALINA</v>
          </cell>
          <cell r="BM270">
            <v>42443</v>
          </cell>
          <cell r="BO270" t="str">
            <v xml:space="preserve">                              </v>
          </cell>
          <cell r="BP270" t="str">
            <v>26</v>
          </cell>
          <cell r="BQ270" t="str">
            <v xml:space="preserve">          </v>
          </cell>
          <cell r="BR270">
            <v>7</v>
          </cell>
          <cell r="BS270" t="str">
            <v xml:space="preserve">YL NL/365 RD6  </v>
          </cell>
          <cell r="BT270">
            <v>1</v>
          </cell>
          <cell r="BU270" t="str">
            <v xml:space="preserve">MTM </v>
          </cell>
          <cell r="BV270" t="str">
            <v>1304110012</v>
          </cell>
          <cell r="BW270" t="str">
            <v xml:space="preserve"> </v>
          </cell>
          <cell r="BX270">
            <v>3131100</v>
          </cell>
          <cell r="BY270">
            <v>710564273.13376606</v>
          </cell>
          <cell r="BZ270">
            <v>154000</v>
          </cell>
          <cell r="CA270" t="str">
            <v xml:space="preserve">YL NL/365 RD6  </v>
          </cell>
          <cell r="CB270" t="str">
            <v xml:space="preserve">CDT                                                         </v>
          </cell>
          <cell r="CC270" t="str">
            <v>CO</v>
          </cell>
          <cell r="CD270" t="str">
            <v>Gravados ML</v>
          </cell>
          <cell r="CE270">
            <v>700000000</v>
          </cell>
          <cell r="CF270">
            <v>706594000</v>
          </cell>
          <cell r="CG270">
            <v>706594000</v>
          </cell>
          <cell r="CH270">
            <v>706748000</v>
          </cell>
          <cell r="CI270">
            <v>706748000</v>
          </cell>
          <cell r="CJ270">
            <v>702956785.01789999</v>
          </cell>
          <cell r="CK270">
            <v>703131115.7535001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 t="str">
            <v>7130411012</v>
          </cell>
          <cell r="CV270">
            <v>22665300</v>
          </cell>
          <cell r="CW270">
            <v>154000</v>
          </cell>
          <cell r="CX270">
            <v>22665300</v>
          </cell>
          <cell r="CY270">
            <v>22511300</v>
          </cell>
          <cell r="CZ270">
            <v>154000</v>
          </cell>
          <cell r="DA270">
            <v>1</v>
          </cell>
          <cell r="DB270">
            <v>1</v>
          </cell>
          <cell r="DC270">
            <v>1</v>
          </cell>
          <cell r="DD270">
            <v>4974414</v>
          </cell>
          <cell r="DE270">
            <v>7.7430729999999999</v>
          </cell>
          <cell r="DF270">
            <v>8.6525999999999996</v>
          </cell>
          <cell r="DH270" t="str">
            <v xml:space="preserve">TV </v>
          </cell>
          <cell r="DI270">
            <v>100.96400000000001</v>
          </cell>
          <cell r="DJ270">
            <v>0</v>
          </cell>
          <cell r="DK270">
            <v>706748000</v>
          </cell>
          <cell r="DL270" t="str">
            <v>IPC</v>
          </cell>
        </row>
        <row r="271">
          <cell r="A271">
            <v>4974420</v>
          </cell>
          <cell r="B271" t="str">
            <v xml:space="preserve">NEGOCIABLES    </v>
          </cell>
          <cell r="C271" t="str">
            <v>B</v>
          </cell>
          <cell r="D271" t="str">
            <v xml:space="preserve">FI SPOT              </v>
          </cell>
          <cell r="E271" t="str">
            <v>RTFIDBEN11</v>
          </cell>
          <cell r="F271" t="str">
            <v>BDR_RF-NEG_FBRT</v>
          </cell>
          <cell r="G271">
            <v>0</v>
          </cell>
          <cell r="H271">
            <v>4974555</v>
          </cell>
          <cell r="I271">
            <v>5765262</v>
          </cell>
          <cell r="J271" t="str">
            <v xml:space="preserve">DAVIVIENDA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K271" t="str">
            <v xml:space="preserve">860034313                             </v>
          </cell>
          <cell r="L271" t="str">
            <v xml:space="preserve">CDT DAVIVIEN IPC+1.75% 24/11/16    </v>
          </cell>
          <cell r="M271" t="str">
            <v xml:space="preserve">CDTDVI95       </v>
          </cell>
          <cell r="N271" t="str">
            <v xml:space="preserve">COB51CD90160   </v>
          </cell>
          <cell r="O271" t="str">
            <v>DAVIVIENDA</v>
          </cell>
          <cell r="P271" t="str">
            <v>860034313</v>
          </cell>
          <cell r="Q271" t="str">
            <v xml:space="preserve">BRC1+   </v>
          </cell>
          <cell r="R271" t="str">
            <v xml:space="preserve">BRC                 </v>
          </cell>
          <cell r="S271">
            <v>42332</v>
          </cell>
          <cell r="T271">
            <v>42698</v>
          </cell>
          <cell r="U271">
            <v>2200000000</v>
          </cell>
          <cell r="V271">
            <v>2200000000</v>
          </cell>
          <cell r="W271" t="str">
            <v>IPC EA 1Y</v>
          </cell>
          <cell r="X271">
            <v>1.75</v>
          </cell>
          <cell r="Y271" t="str">
            <v xml:space="preserve">COP IPC Fin, Base 365, Cupon TV         </v>
          </cell>
          <cell r="Z271" t="str">
            <v>F</v>
          </cell>
          <cell r="AA271" t="str">
            <v>Trimestre Vencido</v>
          </cell>
          <cell r="AB271" t="str">
            <v>COP</v>
          </cell>
          <cell r="AC271" t="str">
            <v>COP</v>
          </cell>
          <cell r="AD271" t="str">
            <v>DECEVAL</v>
          </cell>
          <cell r="AE271">
            <v>42332</v>
          </cell>
          <cell r="AF271">
            <v>42332</v>
          </cell>
          <cell r="AG271">
            <v>2200000000</v>
          </cell>
          <cell r="AH271">
            <v>1</v>
          </cell>
          <cell r="AI271">
            <v>2200000000</v>
          </cell>
          <cell r="AJ271">
            <v>100</v>
          </cell>
          <cell r="AK271">
            <v>7.7430729999999999</v>
          </cell>
          <cell r="AL271">
            <v>0</v>
          </cell>
          <cell r="AM271">
            <v>2220724000</v>
          </cell>
          <cell r="AN271">
            <v>2220724000</v>
          </cell>
          <cell r="AO271">
            <v>0.98620000000000008</v>
          </cell>
          <cell r="AP271">
            <v>2209292752.9134002</v>
          </cell>
          <cell r="AQ271">
            <v>2221208000</v>
          </cell>
          <cell r="AR271">
            <v>2221208000</v>
          </cell>
          <cell r="AS271">
            <v>0.98760000000000003</v>
          </cell>
          <cell r="AT271">
            <v>2209840649.5110002</v>
          </cell>
          <cell r="AU271">
            <v>9.4729668970000009</v>
          </cell>
          <cell r="AV271">
            <v>9.4729668970000009</v>
          </cell>
          <cell r="AW271">
            <v>547896.59759998322</v>
          </cell>
          <cell r="AX271">
            <v>100.964</v>
          </cell>
          <cell r="AY271">
            <v>0</v>
          </cell>
          <cell r="AZ271">
            <v>11367350.489</v>
          </cell>
          <cell r="BA271" t="str">
            <v>Precio</v>
          </cell>
          <cell r="BB271" t="str">
            <v>COP IPC FLAT</v>
          </cell>
          <cell r="BC271">
            <v>0.9879</v>
          </cell>
          <cell r="BD271">
            <v>100</v>
          </cell>
          <cell r="BE271">
            <v>0</v>
          </cell>
          <cell r="BF271">
            <v>0</v>
          </cell>
          <cell r="BG271">
            <v>0</v>
          </cell>
          <cell r="BH271">
            <v>255</v>
          </cell>
          <cell r="BI271">
            <v>0.68210000000000004</v>
          </cell>
          <cell r="BJ271">
            <v>0.62780000000000002</v>
          </cell>
          <cell r="BK271" t="str">
            <v xml:space="preserve">CASALINA  </v>
          </cell>
          <cell r="BL271" t="str">
            <v>CARLOS SALINA</v>
          </cell>
          <cell r="BM271">
            <v>42443</v>
          </cell>
          <cell r="BO271" t="str">
            <v xml:space="preserve">                              </v>
          </cell>
          <cell r="BP271" t="str">
            <v>26</v>
          </cell>
          <cell r="BQ271" t="str">
            <v xml:space="preserve">          </v>
          </cell>
          <cell r="BR271">
            <v>3</v>
          </cell>
          <cell r="BS271" t="str">
            <v xml:space="preserve">YL NL/365 RD6  </v>
          </cell>
          <cell r="BT271">
            <v>1</v>
          </cell>
          <cell r="BU271" t="str">
            <v xml:space="preserve">MTM </v>
          </cell>
          <cell r="BV271" t="str">
            <v>1304110012</v>
          </cell>
          <cell r="BW271" t="str">
            <v xml:space="preserve"> </v>
          </cell>
          <cell r="BX271">
            <v>9840600</v>
          </cell>
          <cell r="BY271">
            <v>2233202001.2775497</v>
          </cell>
          <cell r="BZ271">
            <v>484000</v>
          </cell>
          <cell r="CA271" t="str">
            <v xml:space="preserve">YL NL/365 RD6  </v>
          </cell>
          <cell r="CB271" t="str">
            <v xml:space="preserve">CDT                                                         </v>
          </cell>
          <cell r="CC271" t="str">
            <v>CO</v>
          </cell>
          <cell r="CD271" t="str">
            <v>Gravados ML</v>
          </cell>
          <cell r="CE271">
            <v>2200000000</v>
          </cell>
          <cell r="CF271">
            <v>2220724000</v>
          </cell>
          <cell r="CG271">
            <v>2220724000</v>
          </cell>
          <cell r="CH271">
            <v>2221208000</v>
          </cell>
          <cell r="CI271">
            <v>2221208000</v>
          </cell>
          <cell r="CJ271">
            <v>2209292752.9134002</v>
          </cell>
          <cell r="CK271">
            <v>2209840649.5110002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 t="str">
            <v>7130411012</v>
          </cell>
          <cell r="CV271">
            <v>71233800</v>
          </cell>
          <cell r="CW271">
            <v>484000</v>
          </cell>
          <cell r="CX271">
            <v>71233800</v>
          </cell>
          <cell r="CY271">
            <v>70749800</v>
          </cell>
          <cell r="CZ271">
            <v>484000</v>
          </cell>
          <cell r="DA271">
            <v>1</v>
          </cell>
          <cell r="DB271">
            <v>1</v>
          </cell>
          <cell r="DC271">
            <v>1</v>
          </cell>
          <cell r="DD271">
            <v>4974420</v>
          </cell>
          <cell r="DE271">
            <v>7.7430729999999999</v>
          </cell>
          <cell r="DF271">
            <v>8.6525999999999996</v>
          </cell>
          <cell r="DH271" t="str">
            <v xml:space="preserve">TV </v>
          </cell>
          <cell r="DI271">
            <v>100.96400000000001</v>
          </cell>
          <cell r="DJ271">
            <v>0</v>
          </cell>
          <cell r="DK271">
            <v>2221208000</v>
          </cell>
          <cell r="DL271" t="str">
            <v>IPC</v>
          </cell>
        </row>
        <row r="272">
          <cell r="A272">
            <v>4983749</v>
          </cell>
          <cell r="B272" t="str">
            <v xml:space="preserve">NEGOCIABLES    </v>
          </cell>
          <cell r="C272" t="str">
            <v>B</v>
          </cell>
          <cell r="D272" t="str">
            <v xml:space="preserve">FI SPOT              </v>
          </cell>
          <cell r="E272" t="str">
            <v>RTFIDBEN11</v>
          </cell>
          <cell r="F272" t="str">
            <v>BDR_RF-NEG_FBRT</v>
          </cell>
          <cell r="G272">
            <v>0</v>
          </cell>
          <cell r="H272">
            <v>5251792</v>
          </cell>
          <cell r="I272">
            <v>5774553</v>
          </cell>
          <cell r="J272" t="str">
            <v xml:space="preserve">CORPORACION FINANCIERA COLOMBIANA S A CORFICOLOMBIANA S A                                                                                                                                                                                                      </v>
          </cell>
          <cell r="K272" t="str">
            <v xml:space="preserve">890300653                             </v>
          </cell>
          <cell r="L272" t="str">
            <v xml:space="preserve">CDT CORFICOL IBR+1.3% 27/5/16      </v>
          </cell>
          <cell r="M272" t="str">
            <v xml:space="preserve">CDTCFC80       </v>
          </cell>
          <cell r="N272" t="str">
            <v xml:space="preserve">COJ12CD0P8H6   </v>
          </cell>
          <cell r="O272" t="str">
            <v>CORPORACION FINANCIERA COLOMBIANA S A CORFICOLOMBIANA S A</v>
          </cell>
          <cell r="P272" t="str">
            <v>890300653</v>
          </cell>
          <cell r="Q272" t="str">
            <v xml:space="preserve">BRC1+   </v>
          </cell>
          <cell r="R272" t="str">
            <v xml:space="preserve">BRC                 </v>
          </cell>
          <cell r="S272">
            <v>42335</v>
          </cell>
          <cell r="T272">
            <v>42517</v>
          </cell>
          <cell r="U272">
            <v>1000000000</v>
          </cell>
          <cell r="V272">
            <v>1000000000</v>
          </cell>
          <cell r="W272" t="str">
            <v>IBR 1M</v>
          </cell>
          <cell r="X272">
            <v>1.3</v>
          </cell>
          <cell r="Y272" t="str">
            <v xml:space="preserve">COP IBR Inicio, Base 360, Cupon MV      </v>
          </cell>
          <cell r="Z272" t="str">
            <v>I</v>
          </cell>
          <cell r="AA272" t="str">
            <v>Mes Vencido</v>
          </cell>
          <cell r="AB272" t="str">
            <v>COP</v>
          </cell>
          <cell r="AC272" t="str">
            <v>COP</v>
          </cell>
          <cell r="AD272" t="str">
            <v>DECEVAL</v>
          </cell>
          <cell r="AE272">
            <v>42335</v>
          </cell>
          <cell r="AF272">
            <v>42335</v>
          </cell>
          <cell r="AG272">
            <v>1000000000</v>
          </cell>
          <cell r="AH272">
            <v>1</v>
          </cell>
          <cell r="AI272">
            <v>1000000000</v>
          </cell>
          <cell r="AJ272">
            <v>100</v>
          </cell>
          <cell r="AK272">
            <v>6.9680739999999997</v>
          </cell>
          <cell r="AL272">
            <v>0.1588</v>
          </cell>
          <cell r="AM272">
            <v>1003610000</v>
          </cell>
          <cell r="AN272">
            <v>1003610000</v>
          </cell>
          <cell r="AO272">
            <v>1.2841</v>
          </cell>
          <cell r="AP272">
            <v>1003304483.137</v>
          </cell>
          <cell r="AQ272">
            <v>1003810000</v>
          </cell>
          <cell r="AR272">
            <v>1003810000</v>
          </cell>
          <cell r="AS272">
            <v>1.2816000000000001</v>
          </cell>
          <cell r="AT272">
            <v>1003506776.381</v>
          </cell>
          <cell r="AU272">
            <v>7.6415802656000009</v>
          </cell>
          <cell r="AV272">
            <v>7.6473137524000006</v>
          </cell>
          <cell r="AW272">
            <v>202293.24400007725</v>
          </cell>
          <cell r="AX272">
            <v>100.381</v>
          </cell>
          <cell r="AY272">
            <v>0</v>
          </cell>
          <cell r="AZ272">
            <v>303223.61900000001</v>
          </cell>
          <cell r="BA272" t="str">
            <v>Precio</v>
          </cell>
          <cell r="BB272" t="str">
            <v>COP IBE FLAT</v>
          </cell>
          <cell r="BC272">
            <v>1.1149</v>
          </cell>
          <cell r="BD272">
            <v>100</v>
          </cell>
          <cell r="BE272">
            <v>0</v>
          </cell>
          <cell r="BF272">
            <v>0</v>
          </cell>
          <cell r="BG272">
            <v>0</v>
          </cell>
          <cell r="BH272">
            <v>74</v>
          </cell>
          <cell r="BI272">
            <v>0.20120000000000002</v>
          </cell>
          <cell r="BJ272">
            <v>0.18720000000000001</v>
          </cell>
          <cell r="BK272" t="str">
            <v xml:space="preserve">NVRENGI   </v>
          </cell>
          <cell r="BL272" t="str">
            <v>NICOLAS VALDERRAMA RENGIFO</v>
          </cell>
          <cell r="BM272">
            <v>42443</v>
          </cell>
          <cell r="BO272" t="str">
            <v xml:space="preserve">                              </v>
          </cell>
          <cell r="BP272" t="str">
            <v>26</v>
          </cell>
          <cell r="BQ272" t="str">
            <v xml:space="preserve">          </v>
          </cell>
          <cell r="BR272">
            <v>10</v>
          </cell>
          <cell r="BS272" t="str">
            <v xml:space="preserve">YLD 30/360 RD6 </v>
          </cell>
          <cell r="BT272">
            <v>1</v>
          </cell>
          <cell r="BU272" t="str">
            <v xml:space="preserve">MTM </v>
          </cell>
          <cell r="BV272" t="str">
            <v>1304110012</v>
          </cell>
          <cell r="BW272" t="str">
            <v xml:space="preserve"> </v>
          </cell>
          <cell r="BX272">
            <v>3464000</v>
          </cell>
          <cell r="BY272">
            <v>1004212868.87169</v>
          </cell>
          <cell r="BZ272">
            <v>200000</v>
          </cell>
          <cell r="CA272" t="str">
            <v xml:space="preserve">YLD 30/360 RD6 </v>
          </cell>
          <cell r="CB272" t="str">
            <v xml:space="preserve">CDT                                                         </v>
          </cell>
          <cell r="CC272" t="str">
            <v>CO</v>
          </cell>
          <cell r="CD272" t="str">
            <v>Gravados ML</v>
          </cell>
          <cell r="CE272">
            <v>1000000000</v>
          </cell>
          <cell r="CF272">
            <v>1003610000</v>
          </cell>
          <cell r="CG272">
            <v>1003610000</v>
          </cell>
          <cell r="CH272">
            <v>1003810000</v>
          </cell>
          <cell r="CI272">
            <v>1003810000</v>
          </cell>
          <cell r="CJ272">
            <v>1003304483.137</v>
          </cell>
          <cell r="CK272">
            <v>1003506776.381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P272">
            <v>0</v>
          </cell>
          <cell r="CQ272">
            <v>0</v>
          </cell>
          <cell r="CR272">
            <v>0</v>
          </cell>
          <cell r="CS272" t="str">
            <v>7130411012</v>
          </cell>
          <cell r="CV272">
            <v>21026000</v>
          </cell>
          <cell r="CW272">
            <v>200000</v>
          </cell>
          <cell r="CX272">
            <v>21026000</v>
          </cell>
          <cell r="CY272">
            <v>20826000</v>
          </cell>
          <cell r="CZ272">
            <v>200000</v>
          </cell>
          <cell r="DA272">
            <v>1</v>
          </cell>
          <cell r="DB272">
            <v>1</v>
          </cell>
          <cell r="DC272">
            <v>1</v>
          </cell>
          <cell r="DD272">
            <v>4983749</v>
          </cell>
          <cell r="DE272">
            <v>6.9680739999999997</v>
          </cell>
          <cell r="DF272">
            <v>7.4801000000000002</v>
          </cell>
          <cell r="DH272" t="str">
            <v xml:space="preserve">MV </v>
          </cell>
          <cell r="DI272">
            <v>100.38100000000001</v>
          </cell>
          <cell r="DJ272">
            <v>0</v>
          </cell>
          <cell r="DK272">
            <v>1003810000</v>
          </cell>
          <cell r="DL272" t="str">
            <v>IBR</v>
          </cell>
        </row>
        <row r="273">
          <cell r="A273">
            <v>4988624</v>
          </cell>
          <cell r="B273" t="str">
            <v xml:space="preserve">NEGOCIABLES    </v>
          </cell>
          <cell r="C273" t="str">
            <v>B</v>
          </cell>
          <cell r="D273" t="str">
            <v xml:space="preserve">FI SPOT              </v>
          </cell>
          <cell r="E273" t="str">
            <v>RTFIDBEN11</v>
          </cell>
          <cell r="F273" t="str">
            <v>BDM_RF-NEG_FBRT</v>
          </cell>
          <cell r="G273">
            <v>0</v>
          </cell>
          <cell r="H273">
            <v>5251937</v>
          </cell>
          <cell r="I273">
            <v>5779441</v>
          </cell>
          <cell r="J273" t="str">
            <v xml:space="preserve">BANCO FINANDINA S A FINANDINA ESTABLECIMIENTO BANCARIO                                                                                                                                                                                                         </v>
          </cell>
          <cell r="K273" t="str">
            <v xml:space="preserve">860051894                             </v>
          </cell>
          <cell r="L273" t="str">
            <v xml:space="preserve">CDT FINANDINA IBR+1.7% 30/5/16     </v>
          </cell>
          <cell r="M273" t="str">
            <v xml:space="preserve">CDTFAN80       </v>
          </cell>
          <cell r="N273" t="str">
            <v xml:space="preserve">COB63CD04SC6   </v>
          </cell>
          <cell r="O273" t="str">
            <v>BANCO FINANDINA S A FINANDINA ESTABLECIMIENTO BANCARIO</v>
          </cell>
          <cell r="P273" t="str">
            <v>860051894</v>
          </cell>
          <cell r="Q273" t="str">
            <v xml:space="preserve">BRC1+   </v>
          </cell>
          <cell r="R273" t="str">
            <v xml:space="preserve">BRC                 </v>
          </cell>
          <cell r="S273">
            <v>42338</v>
          </cell>
          <cell r="T273">
            <v>42521</v>
          </cell>
          <cell r="U273">
            <v>2500000000</v>
          </cell>
          <cell r="V273">
            <v>2500000000</v>
          </cell>
          <cell r="W273" t="str">
            <v>IBR 1M</v>
          </cell>
          <cell r="X273">
            <v>1.7</v>
          </cell>
          <cell r="Y273" t="str">
            <v xml:space="preserve">COP IBR Inicio, Base 360, Cupon MV      </v>
          </cell>
          <cell r="Z273" t="str">
            <v>I</v>
          </cell>
          <cell r="AA273" t="str">
            <v>Mes Vencido</v>
          </cell>
          <cell r="AB273" t="str">
            <v>COP</v>
          </cell>
          <cell r="AC273" t="str">
            <v>COP</v>
          </cell>
          <cell r="AD273" t="str">
            <v>DECEVAL</v>
          </cell>
          <cell r="AE273">
            <v>42338</v>
          </cell>
          <cell r="AF273">
            <v>42338</v>
          </cell>
          <cell r="AG273">
            <v>2500000000</v>
          </cell>
          <cell r="AH273">
            <v>1</v>
          </cell>
          <cell r="AI273">
            <v>2500000000</v>
          </cell>
          <cell r="AJ273">
            <v>100</v>
          </cell>
          <cell r="AK273">
            <v>7.4281879999999996</v>
          </cell>
          <cell r="AL273">
            <v>0.1615</v>
          </cell>
          <cell r="AM273">
            <v>2512674999.97157</v>
          </cell>
          <cell r="AN273">
            <v>2512674999.97157</v>
          </cell>
          <cell r="AO273">
            <v>0.89550000000000007</v>
          </cell>
          <cell r="AP273">
            <v>2507633230.8365698</v>
          </cell>
          <cell r="AQ273">
            <v>2513125000.1197701</v>
          </cell>
          <cell r="AR273">
            <v>2513125000.1197701</v>
          </cell>
          <cell r="AS273">
            <v>0.8972</v>
          </cell>
          <cell r="AT273">
            <v>2508166431.8297701</v>
          </cell>
          <cell r="AU273">
            <v>8.074210946800001</v>
          </cell>
          <cell r="AV273">
            <v>8.0804623433000007</v>
          </cell>
          <cell r="AW273">
            <v>533200.99320030212</v>
          </cell>
          <cell r="AX273">
            <v>100.52500000479101</v>
          </cell>
          <cell r="AY273">
            <v>0</v>
          </cell>
          <cell r="AZ273">
            <v>4958568.29</v>
          </cell>
          <cell r="BA273" t="str">
            <v>Precio</v>
          </cell>
          <cell r="BB273" t="str">
            <v>COP IBE FLAT</v>
          </cell>
          <cell r="BC273">
            <v>0.72970000000000002</v>
          </cell>
          <cell r="BD273">
            <v>100</v>
          </cell>
          <cell r="BE273">
            <v>0</v>
          </cell>
          <cell r="BF273">
            <v>0</v>
          </cell>
          <cell r="BG273">
            <v>0</v>
          </cell>
          <cell r="BH273">
            <v>78</v>
          </cell>
          <cell r="BI273">
            <v>0.21200000000000002</v>
          </cell>
          <cell r="BJ273">
            <v>0.19800000000000001</v>
          </cell>
          <cell r="BK273" t="str">
            <v xml:space="preserve">NVRENGI   </v>
          </cell>
          <cell r="BL273" t="str">
            <v>NICOLAS VALDERRAMA RENGIFO</v>
          </cell>
          <cell r="BM273">
            <v>42443</v>
          </cell>
          <cell r="BO273" t="str">
            <v xml:space="preserve">                              </v>
          </cell>
          <cell r="BP273" t="str">
            <v>26</v>
          </cell>
          <cell r="BQ273" t="str">
            <v xml:space="preserve">          </v>
          </cell>
          <cell r="BR273">
            <v>10</v>
          </cell>
          <cell r="BS273" t="str">
            <v xml:space="preserve">YLD 30/360 RD6 </v>
          </cell>
          <cell r="BT273">
            <v>1</v>
          </cell>
          <cell r="BU273" t="str">
            <v xml:space="preserve">MTM </v>
          </cell>
          <cell r="BV273" t="str">
            <v>1304110012</v>
          </cell>
          <cell r="BW273" t="str">
            <v xml:space="preserve"> </v>
          </cell>
          <cell r="BX273">
            <v>8058007.5</v>
          </cell>
          <cell r="BY273">
            <v>2517280254.0047498</v>
          </cell>
          <cell r="BZ273">
            <v>450000.1482</v>
          </cell>
          <cell r="CA273" t="str">
            <v xml:space="preserve">YLD 30/360 RD6 </v>
          </cell>
          <cell r="CB273" t="str">
            <v xml:space="preserve">CDT                                                         </v>
          </cell>
          <cell r="CC273" t="str">
            <v>CO</v>
          </cell>
          <cell r="CD273" t="str">
            <v>Gravados ML</v>
          </cell>
          <cell r="CE273">
            <v>2500000000</v>
          </cell>
          <cell r="CF273">
            <v>2512674999.97157</v>
          </cell>
          <cell r="CG273">
            <v>2512674999.97157</v>
          </cell>
          <cell r="CH273">
            <v>2513125000.1197701</v>
          </cell>
          <cell r="CI273">
            <v>2513125000.1197701</v>
          </cell>
          <cell r="CJ273">
            <v>2507633230.8365698</v>
          </cell>
          <cell r="CK273">
            <v>2508166431.8297701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 t="str">
            <v>7130411012</v>
          </cell>
          <cell r="CV273">
            <v>58270000.119769998</v>
          </cell>
          <cell r="CW273">
            <v>450000.1482</v>
          </cell>
          <cell r="CX273">
            <v>58270000.119769998</v>
          </cell>
          <cell r="CY273">
            <v>57819999.97157</v>
          </cell>
          <cell r="CZ273">
            <v>450000.1482</v>
          </cell>
          <cell r="DA273">
            <v>1</v>
          </cell>
          <cell r="DB273">
            <v>1</v>
          </cell>
          <cell r="DC273">
            <v>1</v>
          </cell>
          <cell r="DD273">
            <v>4988624</v>
          </cell>
          <cell r="DE273">
            <v>7.4281879999999996</v>
          </cell>
          <cell r="DF273">
            <v>7.0721000000000007</v>
          </cell>
          <cell r="DH273" t="str">
            <v xml:space="preserve">MV </v>
          </cell>
          <cell r="DI273">
            <v>100.52500000479081</v>
          </cell>
          <cell r="DJ273">
            <v>0</v>
          </cell>
          <cell r="DK273">
            <v>2513125000.1199999</v>
          </cell>
          <cell r="DL273" t="str">
            <v>IBR</v>
          </cell>
        </row>
        <row r="274">
          <cell r="A274">
            <v>4997124</v>
          </cell>
          <cell r="B274" t="str">
            <v xml:space="preserve">NEGOCIABLES    </v>
          </cell>
          <cell r="C274" t="str">
            <v>B</v>
          </cell>
          <cell r="D274" t="str">
            <v xml:space="preserve">FI SPOT              </v>
          </cell>
          <cell r="E274" t="str">
            <v>RTFIDBEN11</v>
          </cell>
          <cell r="F274" t="str">
            <v>BDR_RF-NEG_FBRT</v>
          </cell>
          <cell r="G274">
            <v>0</v>
          </cell>
          <cell r="H274">
            <v>5262695</v>
          </cell>
          <cell r="I274">
            <v>5787943</v>
          </cell>
          <cell r="J274" t="str">
            <v xml:space="preserve">BANCO DE OCCIDENTE S A                                                                                                                                                                                                                                         </v>
          </cell>
          <cell r="K274" t="str">
            <v xml:space="preserve">890300279                             </v>
          </cell>
          <cell r="L274" t="str">
            <v xml:space="preserve">CDT OCCIDENTE IBR+1.25% 2/6/16     </v>
          </cell>
          <cell r="M274" t="str">
            <v xml:space="preserve">CDTBOC80P      </v>
          </cell>
          <cell r="N274" t="str">
            <v xml:space="preserve">COB23CD35776   </v>
          </cell>
          <cell r="O274" t="str">
            <v>BANCO DE OCCIDENTE S A</v>
          </cell>
          <cell r="P274" t="str">
            <v>890300279</v>
          </cell>
          <cell r="Q274" t="str">
            <v xml:space="preserve">BRC1+   </v>
          </cell>
          <cell r="R274" t="str">
            <v xml:space="preserve">BRC                 </v>
          </cell>
          <cell r="S274">
            <v>42340</v>
          </cell>
          <cell r="T274">
            <v>42523</v>
          </cell>
          <cell r="U274">
            <v>500000000</v>
          </cell>
          <cell r="V274">
            <v>500000000</v>
          </cell>
          <cell r="W274" t="str">
            <v>IBR 1M</v>
          </cell>
          <cell r="X274">
            <v>1.25</v>
          </cell>
          <cell r="Y274" t="str">
            <v xml:space="preserve">COP IBR Inicio, Base 360, Cupon MV      </v>
          </cell>
          <cell r="Z274" t="str">
            <v>I</v>
          </cell>
          <cell r="AA274" t="str">
            <v>Mes Vencido</v>
          </cell>
          <cell r="AB274" t="str">
            <v>COP</v>
          </cell>
          <cell r="AC274" t="str">
            <v>COP</v>
          </cell>
          <cell r="AD274" t="str">
            <v>DECEVAL</v>
          </cell>
          <cell r="AE274">
            <v>42340</v>
          </cell>
          <cell r="AF274">
            <v>42340</v>
          </cell>
          <cell r="AG274">
            <v>500000000</v>
          </cell>
          <cell r="AH274">
            <v>1</v>
          </cell>
          <cell r="AI274">
            <v>500000000</v>
          </cell>
          <cell r="AJ274">
            <v>100</v>
          </cell>
          <cell r="AK274">
            <v>6.8226649999999998</v>
          </cell>
          <cell r="AL274">
            <v>0.12620000000000001</v>
          </cell>
          <cell r="AM274">
            <v>501375000</v>
          </cell>
          <cell r="AN274">
            <v>501375000</v>
          </cell>
          <cell r="AO274">
            <v>1.0907</v>
          </cell>
          <cell r="AP274">
            <v>501106685.43150002</v>
          </cell>
          <cell r="AQ274">
            <v>501390000</v>
          </cell>
          <cell r="AR274">
            <v>501390000</v>
          </cell>
          <cell r="AS274">
            <v>1.1639000000000002</v>
          </cell>
          <cell r="AT274">
            <v>501206382.73299998</v>
          </cell>
          <cell r="AU274">
            <v>7.5359295891000002</v>
          </cell>
          <cell r="AV274">
            <v>7.5423710793999996</v>
          </cell>
          <cell r="AW274">
            <v>99697.301499962807</v>
          </cell>
          <cell r="AX274">
            <v>100.27800000000001</v>
          </cell>
          <cell r="AY274">
            <v>0</v>
          </cell>
          <cell r="AZ274">
            <v>183617.26699999999</v>
          </cell>
          <cell r="BA274" t="str">
            <v>Precio</v>
          </cell>
          <cell r="BB274" t="str">
            <v>COP IBE FLAT</v>
          </cell>
          <cell r="BC274">
            <v>0.99850000000000005</v>
          </cell>
          <cell r="BD274">
            <v>100</v>
          </cell>
          <cell r="BE274">
            <v>0</v>
          </cell>
          <cell r="BF274">
            <v>0</v>
          </cell>
          <cell r="BG274">
            <v>0</v>
          </cell>
          <cell r="BH274">
            <v>80</v>
          </cell>
          <cell r="BI274">
            <v>0.21760000000000002</v>
          </cell>
          <cell r="BJ274">
            <v>0.20270000000000002</v>
          </cell>
          <cell r="BK274" t="str">
            <v xml:space="preserve">NVRENGI   </v>
          </cell>
          <cell r="BL274" t="str">
            <v>NICOLAS VALDERRAMA RENGIFO</v>
          </cell>
          <cell r="BM274">
            <v>42443</v>
          </cell>
          <cell r="BO274" t="str">
            <v xml:space="preserve">                              </v>
          </cell>
          <cell r="BP274" t="str">
            <v>26</v>
          </cell>
          <cell r="BQ274" t="str">
            <v xml:space="preserve">          </v>
          </cell>
          <cell r="BR274">
            <v>9</v>
          </cell>
          <cell r="BS274" t="str">
            <v xml:space="preserve">YLD 30/360 RD6 </v>
          </cell>
          <cell r="BT274">
            <v>1</v>
          </cell>
          <cell r="BU274" t="str">
            <v xml:space="preserve">MTM </v>
          </cell>
          <cell r="BV274" t="str">
            <v>1304110012</v>
          </cell>
          <cell r="BW274" t="str">
            <v xml:space="preserve"> </v>
          </cell>
          <cell r="BX274">
            <v>1219500</v>
          </cell>
          <cell r="BY274">
            <v>501883513.30833602</v>
          </cell>
          <cell r="BZ274">
            <v>15000</v>
          </cell>
          <cell r="CA274" t="str">
            <v xml:space="preserve">YLD 30/360 RD6 </v>
          </cell>
          <cell r="CB274" t="str">
            <v xml:space="preserve">CDT                                                         </v>
          </cell>
          <cell r="CC274" t="str">
            <v>CO</v>
          </cell>
          <cell r="CD274" t="str">
            <v>Gravados ML</v>
          </cell>
          <cell r="CE274">
            <v>500000000</v>
          </cell>
          <cell r="CF274">
            <v>501375000</v>
          </cell>
          <cell r="CG274">
            <v>501375000</v>
          </cell>
          <cell r="CH274">
            <v>501390000</v>
          </cell>
          <cell r="CI274">
            <v>501390000</v>
          </cell>
          <cell r="CJ274">
            <v>501106685.43150002</v>
          </cell>
          <cell r="CK274">
            <v>501206382.73299998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 t="str">
            <v>7130411012</v>
          </cell>
          <cell r="CV274">
            <v>9940500</v>
          </cell>
          <cell r="CW274">
            <v>15000</v>
          </cell>
          <cell r="CX274">
            <v>9940500</v>
          </cell>
          <cell r="CY274">
            <v>9925500</v>
          </cell>
          <cell r="CZ274">
            <v>15000</v>
          </cell>
          <cell r="DA274">
            <v>1</v>
          </cell>
          <cell r="DB274">
            <v>1</v>
          </cell>
          <cell r="DC274">
            <v>1</v>
          </cell>
          <cell r="DD274">
            <v>4997124</v>
          </cell>
          <cell r="DE274">
            <v>6.8226649999999998</v>
          </cell>
          <cell r="DF274">
            <v>7.3551000000000002</v>
          </cell>
          <cell r="DH274" t="str">
            <v xml:space="preserve">MV </v>
          </cell>
          <cell r="DI274">
            <v>100.27800000000001</v>
          </cell>
          <cell r="DJ274">
            <v>0</v>
          </cell>
          <cell r="DK274">
            <v>501390000</v>
          </cell>
          <cell r="DL274" t="str">
            <v>IBR</v>
          </cell>
        </row>
        <row r="275">
          <cell r="A275">
            <v>5000245</v>
          </cell>
          <cell r="B275" t="str">
            <v xml:space="preserve">NEGOCIABLES    </v>
          </cell>
          <cell r="C275" t="str">
            <v>B</v>
          </cell>
          <cell r="D275" t="str">
            <v xml:space="preserve">FI SPOT              </v>
          </cell>
          <cell r="E275" t="str">
            <v>RTFIDBEN11</v>
          </cell>
          <cell r="F275" t="str">
            <v>BDM_RF-NEG_FBRT</v>
          </cell>
          <cell r="G275">
            <v>0</v>
          </cell>
          <cell r="H275">
            <v>5269118</v>
          </cell>
          <cell r="I275">
            <v>5791110</v>
          </cell>
          <cell r="J275" t="str">
            <v xml:space="preserve">BANCO CORPBANCA COLOMBIA S A                                                                                                                                                                                                                                   </v>
          </cell>
          <cell r="K275" t="str">
            <v xml:space="preserve">890903937                             </v>
          </cell>
          <cell r="L275" t="str">
            <v xml:space="preserve">CDT CORPBAN IBR+1.3% 3/6/16        </v>
          </cell>
          <cell r="M275" t="str">
            <v xml:space="preserve">CDTBSA80       </v>
          </cell>
          <cell r="N275" t="str">
            <v xml:space="preserve">COB06CD0IG90   </v>
          </cell>
          <cell r="O275" t="str">
            <v>BANCO CORPBANCA COLOMBIA S A</v>
          </cell>
          <cell r="P275" t="str">
            <v>890903937</v>
          </cell>
          <cell r="Q275" t="str">
            <v xml:space="preserve">BRC1+   </v>
          </cell>
          <cell r="R275" t="str">
            <v xml:space="preserve">BRC                 </v>
          </cell>
          <cell r="S275">
            <v>42341</v>
          </cell>
          <cell r="T275">
            <v>42524</v>
          </cell>
          <cell r="U275">
            <v>500000000</v>
          </cell>
          <cell r="V275">
            <v>500000000</v>
          </cell>
          <cell r="W275" t="str">
            <v>IBR 1M</v>
          </cell>
          <cell r="X275">
            <v>1.3</v>
          </cell>
          <cell r="Y275" t="str">
            <v xml:space="preserve">COP IBR Inicio, Base 360, Cupon MV      </v>
          </cell>
          <cell r="Z275" t="str">
            <v>I</v>
          </cell>
          <cell r="AA275" t="str">
            <v>Mes Vencido</v>
          </cell>
          <cell r="AB275" t="str">
            <v>COP</v>
          </cell>
          <cell r="AC275" t="str">
            <v>COP</v>
          </cell>
          <cell r="AD275" t="str">
            <v>DECEVAL</v>
          </cell>
          <cell r="AE275">
            <v>42341</v>
          </cell>
          <cell r="AF275">
            <v>42341</v>
          </cell>
          <cell r="AG275">
            <v>500000000</v>
          </cell>
          <cell r="AH275">
            <v>1</v>
          </cell>
          <cell r="AI275">
            <v>500000000</v>
          </cell>
          <cell r="AJ275">
            <v>100</v>
          </cell>
          <cell r="AK275">
            <v>6.8814839999999995</v>
          </cell>
          <cell r="AL275">
            <v>0.12620000000000001</v>
          </cell>
          <cell r="AM275">
            <v>501340000</v>
          </cell>
          <cell r="AN275">
            <v>501340000</v>
          </cell>
          <cell r="AO275">
            <v>1.0893000000000002</v>
          </cell>
          <cell r="AP275">
            <v>501018682.15399998</v>
          </cell>
          <cell r="AQ275">
            <v>501350000</v>
          </cell>
          <cell r="AR275">
            <v>501350000</v>
          </cell>
          <cell r="AS275">
            <v>1.1660000000000001</v>
          </cell>
          <cell r="AT275">
            <v>501118953.85799998</v>
          </cell>
          <cell r="AU275">
            <v>7.5821921762000004</v>
          </cell>
          <cell r="AV275">
            <v>7.5887458816000004</v>
          </cell>
          <cell r="AW275">
            <v>100271.70399999619</v>
          </cell>
          <cell r="AX275">
            <v>100.27</v>
          </cell>
          <cell r="AY275">
            <v>0</v>
          </cell>
          <cell r="AZ275">
            <v>231046.14199999999</v>
          </cell>
          <cell r="BA275" t="str">
            <v>Precio</v>
          </cell>
          <cell r="BB275" t="str">
            <v>COP IBE FLAT</v>
          </cell>
          <cell r="BC275">
            <v>0.99980000000000002</v>
          </cell>
          <cell r="BD275">
            <v>100</v>
          </cell>
          <cell r="BE275">
            <v>0</v>
          </cell>
          <cell r="BF275">
            <v>0</v>
          </cell>
          <cell r="BG275">
            <v>0</v>
          </cell>
          <cell r="BH275">
            <v>81</v>
          </cell>
          <cell r="BI275">
            <v>0.22040000000000001</v>
          </cell>
          <cell r="BJ275">
            <v>0.20530000000000001</v>
          </cell>
          <cell r="BK275" t="str">
            <v xml:space="preserve">NVRENGI   </v>
          </cell>
          <cell r="BL275" t="str">
            <v>NICOLAS VALDERRAMA RENGIFO</v>
          </cell>
          <cell r="BM275">
            <v>42443</v>
          </cell>
          <cell r="BO275" t="str">
            <v xml:space="preserve">                              </v>
          </cell>
          <cell r="BP275" t="str">
            <v>26</v>
          </cell>
          <cell r="BQ275" t="str">
            <v xml:space="preserve">          </v>
          </cell>
          <cell r="BR275">
            <v>9</v>
          </cell>
          <cell r="BS275" t="str">
            <v xml:space="preserve">YLD 30/360 RD6 </v>
          </cell>
          <cell r="BT275">
            <v>1</v>
          </cell>
          <cell r="BU275" t="str">
            <v xml:space="preserve">MTM </v>
          </cell>
          <cell r="BV275" t="str">
            <v>1304110012</v>
          </cell>
          <cell r="BW275" t="str">
            <v xml:space="preserve"> </v>
          </cell>
          <cell r="BX275">
            <v>1124500</v>
          </cell>
          <cell r="BY275">
            <v>501979798.04697001</v>
          </cell>
          <cell r="BZ275">
            <v>10000</v>
          </cell>
          <cell r="CA275" t="str">
            <v xml:space="preserve">YLD 30/360 RD6 </v>
          </cell>
          <cell r="CB275" t="str">
            <v xml:space="preserve">CDT                                                         </v>
          </cell>
          <cell r="CC275" t="str">
            <v>CO</v>
          </cell>
          <cell r="CD275" t="str">
            <v>Gravados ML</v>
          </cell>
          <cell r="CE275">
            <v>500000000</v>
          </cell>
          <cell r="CF275">
            <v>501340000</v>
          </cell>
          <cell r="CG275">
            <v>501340000</v>
          </cell>
          <cell r="CH275">
            <v>501350000</v>
          </cell>
          <cell r="CI275">
            <v>501350000</v>
          </cell>
          <cell r="CJ275">
            <v>501018682.15400004</v>
          </cell>
          <cell r="CK275">
            <v>501118953.85799998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 t="str">
            <v>7130411012</v>
          </cell>
          <cell r="CV275">
            <v>9963500</v>
          </cell>
          <cell r="CW275">
            <v>10000</v>
          </cell>
          <cell r="CX275">
            <v>9963500</v>
          </cell>
          <cell r="CY275">
            <v>9953500</v>
          </cell>
          <cell r="CZ275">
            <v>10000</v>
          </cell>
          <cell r="DA275">
            <v>1</v>
          </cell>
          <cell r="DB275">
            <v>1</v>
          </cell>
          <cell r="DC275">
            <v>1</v>
          </cell>
          <cell r="DD275">
            <v>5000245</v>
          </cell>
          <cell r="DE275">
            <v>6.8814839999999995</v>
          </cell>
          <cell r="DF275">
            <v>7.3574000000000002</v>
          </cell>
          <cell r="DH275" t="str">
            <v xml:space="preserve">MV </v>
          </cell>
          <cell r="DI275">
            <v>100.27</v>
          </cell>
          <cell r="DJ275">
            <v>0</v>
          </cell>
          <cell r="DK275">
            <v>501350000</v>
          </cell>
          <cell r="DL275" t="str">
            <v>IBR</v>
          </cell>
        </row>
        <row r="276">
          <cell r="A276">
            <v>5010441</v>
          </cell>
          <cell r="B276" t="str">
            <v xml:space="preserve">NEGOCIABLES    </v>
          </cell>
          <cell r="C276" t="str">
            <v>B</v>
          </cell>
          <cell r="D276" t="str">
            <v xml:space="preserve">FI SPOT              </v>
          </cell>
          <cell r="E276" t="str">
            <v>RTFIDBEN11</v>
          </cell>
          <cell r="F276" t="str">
            <v>BDM_RF-NEG_FBRT</v>
          </cell>
          <cell r="G276">
            <v>0</v>
          </cell>
          <cell r="H276">
            <v>5280724</v>
          </cell>
          <cell r="I276">
            <v>5801301</v>
          </cell>
          <cell r="J276" t="str">
            <v xml:space="preserve">BANCO DE OCCIDENTE S A                                                                                                                                                                                                                                         </v>
          </cell>
          <cell r="K276" t="str">
            <v xml:space="preserve">890300279                             </v>
          </cell>
          <cell r="L276" t="str">
            <v xml:space="preserve">CDT OCCIDENTE IBR+1.3% 7/6/16      </v>
          </cell>
          <cell r="M276" t="str">
            <v xml:space="preserve">CDTBOC80P      </v>
          </cell>
          <cell r="N276" t="str">
            <v xml:space="preserve">COB23CD35842   </v>
          </cell>
          <cell r="O276" t="str">
            <v>BANCO DE OCCIDENTE S A</v>
          </cell>
          <cell r="P276" t="str">
            <v>890300279</v>
          </cell>
          <cell r="Q276" t="str">
            <v xml:space="preserve">BRC1+   </v>
          </cell>
          <cell r="R276" t="str">
            <v xml:space="preserve">BRC                 </v>
          </cell>
          <cell r="S276">
            <v>42345</v>
          </cell>
          <cell r="T276">
            <v>42528</v>
          </cell>
          <cell r="U276">
            <v>1000000000</v>
          </cell>
          <cell r="V276">
            <v>1000000000</v>
          </cell>
          <cell r="W276" t="str">
            <v>IBR 1M</v>
          </cell>
          <cell r="X276">
            <v>1.3</v>
          </cell>
          <cell r="Y276" t="str">
            <v xml:space="preserve">COP IBR Inicio, Base 360, Cupon MV      </v>
          </cell>
          <cell r="Z276" t="str">
            <v>I</v>
          </cell>
          <cell r="AA276" t="str">
            <v>Mes Vencido</v>
          </cell>
          <cell r="AB276" t="str">
            <v>COP</v>
          </cell>
          <cell r="AC276" t="str">
            <v>COP</v>
          </cell>
          <cell r="AD276" t="str">
            <v>DECEVAL</v>
          </cell>
          <cell r="AE276">
            <v>42345</v>
          </cell>
          <cell r="AF276">
            <v>42345</v>
          </cell>
          <cell r="AG276">
            <v>1000000000</v>
          </cell>
          <cell r="AH276">
            <v>1</v>
          </cell>
          <cell r="AI276">
            <v>1000000000</v>
          </cell>
          <cell r="AJ276">
            <v>100</v>
          </cell>
          <cell r="AK276">
            <v>6.9288169999999996</v>
          </cell>
          <cell r="AL276">
            <v>0.129</v>
          </cell>
          <cell r="AM276">
            <v>1001880000</v>
          </cell>
          <cell r="AN276">
            <v>1001880000</v>
          </cell>
          <cell r="AO276">
            <v>1.0968</v>
          </cell>
          <cell r="AP276">
            <v>1001236059.826</v>
          </cell>
          <cell r="AQ276">
            <v>1001900000</v>
          </cell>
          <cell r="AR276">
            <v>1001900000</v>
          </cell>
          <cell r="AS276">
            <v>1.1695</v>
          </cell>
          <cell r="AT276">
            <v>1001436297.607</v>
          </cell>
          <cell r="AU276">
            <v>7.5760867304000001</v>
          </cell>
          <cell r="AV276">
            <v>7.5830499791000001</v>
          </cell>
          <cell r="AW276">
            <v>200237.78100001812</v>
          </cell>
          <cell r="AX276">
            <v>100.19</v>
          </cell>
          <cell r="AY276">
            <v>0</v>
          </cell>
          <cell r="AZ276">
            <v>463702.39299999998</v>
          </cell>
          <cell r="BA276" t="str">
            <v>Precio</v>
          </cell>
          <cell r="BB276" t="str">
            <v>COP IBE FLAT</v>
          </cell>
          <cell r="BC276">
            <v>1.0034000000000001</v>
          </cell>
          <cell r="BD276">
            <v>100</v>
          </cell>
          <cell r="BE276">
            <v>0</v>
          </cell>
          <cell r="BF276">
            <v>0</v>
          </cell>
          <cell r="BG276">
            <v>0</v>
          </cell>
          <cell r="BH276">
            <v>85</v>
          </cell>
          <cell r="BI276">
            <v>0.23130000000000001</v>
          </cell>
          <cell r="BJ276">
            <v>0.2155</v>
          </cell>
          <cell r="BK276" t="str">
            <v xml:space="preserve">NVRENGI   </v>
          </cell>
          <cell r="BL276" t="str">
            <v>NICOLAS VALDERRAMA RENGIFO</v>
          </cell>
          <cell r="BM276">
            <v>42443</v>
          </cell>
          <cell r="BO276" t="str">
            <v xml:space="preserve">                              </v>
          </cell>
          <cell r="BP276" t="str">
            <v>26</v>
          </cell>
          <cell r="BQ276" t="str">
            <v xml:space="preserve">          </v>
          </cell>
          <cell r="BR276">
            <v>9</v>
          </cell>
          <cell r="BS276" t="str">
            <v xml:space="preserve">YLD 30/360 RD6 </v>
          </cell>
          <cell r="BT276">
            <v>1</v>
          </cell>
          <cell r="BU276" t="str">
            <v xml:space="preserve">MTM </v>
          </cell>
          <cell r="BV276" t="str">
            <v>1304110012</v>
          </cell>
          <cell r="BW276" t="str">
            <v xml:space="preserve"> </v>
          </cell>
          <cell r="BX276">
            <v>1428000</v>
          </cell>
          <cell r="BY276">
            <v>1003824978.0788901</v>
          </cell>
          <cell r="BZ276">
            <v>20000</v>
          </cell>
          <cell r="CA276" t="str">
            <v xml:space="preserve">YLD 30/360 RD6 </v>
          </cell>
          <cell r="CB276" t="str">
            <v xml:space="preserve">CDT                                                         </v>
          </cell>
          <cell r="CC276" t="str">
            <v>CO</v>
          </cell>
          <cell r="CD276" t="str">
            <v>Gravados ML</v>
          </cell>
          <cell r="CE276">
            <v>1000000000</v>
          </cell>
          <cell r="CF276">
            <v>1001880000</v>
          </cell>
          <cell r="CG276">
            <v>1001880000</v>
          </cell>
          <cell r="CH276">
            <v>1001900000</v>
          </cell>
          <cell r="CI276">
            <v>1001900000</v>
          </cell>
          <cell r="CJ276">
            <v>1001236059.8259999</v>
          </cell>
          <cell r="CK276">
            <v>1001436297.607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P276">
            <v>0</v>
          </cell>
          <cell r="CQ276">
            <v>0</v>
          </cell>
          <cell r="CR276">
            <v>0</v>
          </cell>
          <cell r="CS276" t="str">
            <v>7130411012</v>
          </cell>
          <cell r="CV276">
            <v>19208000</v>
          </cell>
          <cell r="CW276">
            <v>20000</v>
          </cell>
          <cell r="CX276">
            <v>19208000</v>
          </cell>
          <cell r="CY276">
            <v>19188000</v>
          </cell>
          <cell r="CZ276">
            <v>20000</v>
          </cell>
          <cell r="DA276">
            <v>1</v>
          </cell>
          <cell r="DB276">
            <v>1</v>
          </cell>
          <cell r="DC276">
            <v>1</v>
          </cell>
          <cell r="DD276">
            <v>5010441</v>
          </cell>
          <cell r="DE276">
            <v>6.9288169999999996</v>
          </cell>
          <cell r="DF276">
            <v>7.3610000000000007</v>
          </cell>
          <cell r="DH276" t="str">
            <v xml:space="preserve">MV </v>
          </cell>
          <cell r="DI276">
            <v>100.19</v>
          </cell>
          <cell r="DJ276">
            <v>0</v>
          </cell>
          <cell r="DK276">
            <v>1001900000</v>
          </cell>
          <cell r="DL276" t="str">
            <v>IBR</v>
          </cell>
        </row>
        <row r="277">
          <cell r="A277">
            <v>5011354</v>
          </cell>
          <cell r="B277" t="str">
            <v xml:space="preserve">NEGOCIABLES    </v>
          </cell>
          <cell r="C277" t="str">
            <v>B</v>
          </cell>
          <cell r="D277" t="str">
            <v xml:space="preserve">FI SPOT              </v>
          </cell>
          <cell r="E277" t="str">
            <v>RTFIDBEN11</v>
          </cell>
          <cell r="F277" t="str">
            <v>BDM_RF-NEG_FBRT</v>
          </cell>
          <cell r="G277">
            <v>0</v>
          </cell>
          <cell r="H277">
            <v>5280750</v>
          </cell>
          <cell r="I277">
            <v>5802214</v>
          </cell>
          <cell r="J277" t="str">
            <v xml:space="preserve">BANCO CORPBANCA COLOMBIA S A                                                                                                                                                                                                                                   </v>
          </cell>
          <cell r="K277" t="str">
            <v xml:space="preserve">890903937                             </v>
          </cell>
          <cell r="L277" t="str">
            <v xml:space="preserve">CDT CORPBAN IBR+1.35% 7/7/16       </v>
          </cell>
          <cell r="M277" t="str">
            <v xml:space="preserve">CDTBSA80       </v>
          </cell>
          <cell r="N277" t="str">
            <v xml:space="preserve">COB06CD0IN67   </v>
          </cell>
          <cell r="O277" t="str">
            <v>BANCO CORPBANCA COLOMBIA S A</v>
          </cell>
          <cell r="P277" t="str">
            <v>890903937</v>
          </cell>
          <cell r="Q277" t="str">
            <v xml:space="preserve">BRC1+   </v>
          </cell>
          <cell r="R277" t="str">
            <v xml:space="preserve">BRC                 </v>
          </cell>
          <cell r="S277">
            <v>42345</v>
          </cell>
          <cell r="T277">
            <v>42558</v>
          </cell>
          <cell r="U277">
            <v>500000000</v>
          </cell>
          <cell r="V277">
            <v>500000000</v>
          </cell>
          <cell r="W277" t="str">
            <v>IBR 1M</v>
          </cell>
          <cell r="X277">
            <v>1.35</v>
          </cell>
          <cell r="Y277" t="str">
            <v xml:space="preserve">COP IBR Inicio, Base 360, Cupon MV      </v>
          </cell>
          <cell r="Z277" t="str">
            <v>I</v>
          </cell>
          <cell r="AA277" t="str">
            <v>Mes Vencido</v>
          </cell>
          <cell r="AB277" t="str">
            <v>COP</v>
          </cell>
          <cell r="AC277" t="str">
            <v>COP</v>
          </cell>
          <cell r="AD277" t="str">
            <v>DECEVAL</v>
          </cell>
          <cell r="AE277">
            <v>42345</v>
          </cell>
          <cell r="AF277">
            <v>42345</v>
          </cell>
          <cell r="AG277">
            <v>500000000</v>
          </cell>
          <cell r="AH277">
            <v>1</v>
          </cell>
          <cell r="AI277">
            <v>500000000</v>
          </cell>
          <cell r="AJ277">
            <v>100</v>
          </cell>
          <cell r="AK277">
            <v>6.9937339999999999</v>
          </cell>
          <cell r="AL277">
            <v>-2.0419</v>
          </cell>
          <cell r="AM277">
            <v>500830000</v>
          </cell>
          <cell r="AN277">
            <v>500830000</v>
          </cell>
          <cell r="AO277">
            <v>1.3414000000000001</v>
          </cell>
          <cell r="AP277">
            <v>500647950.69999999</v>
          </cell>
          <cell r="AQ277">
            <v>500865000</v>
          </cell>
          <cell r="AR277">
            <v>500865000</v>
          </cell>
          <cell r="AS277">
            <v>1.3815000000000002</v>
          </cell>
          <cell r="AT277">
            <v>500749207.3405</v>
          </cell>
          <cell r="AU277">
            <v>7.6657640493999999</v>
          </cell>
          <cell r="AV277">
            <v>7.6718376851999999</v>
          </cell>
          <cell r="AW277">
            <v>101256.64050000906</v>
          </cell>
          <cell r="AX277">
            <v>100.173</v>
          </cell>
          <cell r="AY277">
            <v>0</v>
          </cell>
          <cell r="AZ277">
            <v>115792.65949999999</v>
          </cell>
          <cell r="BA277" t="str">
            <v>Precio</v>
          </cell>
          <cell r="BB277" t="str">
            <v>COP IBE FLAT</v>
          </cell>
          <cell r="BC277">
            <v>1.2157</v>
          </cell>
          <cell r="BD277">
            <v>100</v>
          </cell>
          <cell r="BE277">
            <v>0</v>
          </cell>
          <cell r="BF277">
            <v>0</v>
          </cell>
          <cell r="BG277">
            <v>0</v>
          </cell>
          <cell r="BH277">
            <v>115</v>
          </cell>
          <cell r="BI277">
            <v>0.312</v>
          </cell>
          <cell r="BJ277">
            <v>0.28999999999999998</v>
          </cell>
          <cell r="BK277" t="str">
            <v xml:space="preserve">NVRENGI   </v>
          </cell>
          <cell r="BL277" t="str">
            <v>NICOLAS VALDERRAMA RENGIFO</v>
          </cell>
          <cell r="BM277">
            <v>42443</v>
          </cell>
          <cell r="BO277" t="str">
            <v xml:space="preserve">                              </v>
          </cell>
          <cell r="BP277" t="str">
            <v>26</v>
          </cell>
          <cell r="BQ277" t="str">
            <v xml:space="preserve">          </v>
          </cell>
          <cell r="BR277">
            <v>9</v>
          </cell>
          <cell r="BS277" t="str">
            <v xml:space="preserve">YLD 30/360 RD6 </v>
          </cell>
          <cell r="BT277">
            <v>1</v>
          </cell>
          <cell r="BU277" t="str">
            <v xml:space="preserve">MTM </v>
          </cell>
          <cell r="BV277" t="str">
            <v>1304110012</v>
          </cell>
          <cell r="BW277" t="str">
            <v xml:space="preserve"> </v>
          </cell>
          <cell r="BX277">
            <v>719000</v>
          </cell>
          <cell r="BY277">
            <v>501890863.12987298</v>
          </cell>
          <cell r="BZ277">
            <v>35000</v>
          </cell>
          <cell r="CA277" t="str">
            <v xml:space="preserve">YLD 30/360 RD6 </v>
          </cell>
          <cell r="CB277" t="str">
            <v xml:space="preserve">CDT                                                         </v>
          </cell>
          <cell r="CC277" t="str">
            <v>CO</v>
          </cell>
          <cell r="CD277" t="str">
            <v>Gravados ML</v>
          </cell>
          <cell r="CE277">
            <v>500000000</v>
          </cell>
          <cell r="CF277">
            <v>500830000</v>
          </cell>
          <cell r="CG277">
            <v>500830000</v>
          </cell>
          <cell r="CH277">
            <v>500865000</v>
          </cell>
          <cell r="CI277">
            <v>500865000</v>
          </cell>
          <cell r="CJ277">
            <v>500647950.69999999</v>
          </cell>
          <cell r="CK277">
            <v>500749207.34050006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 t="str">
            <v>7130411012</v>
          </cell>
          <cell r="CV277">
            <v>9582000</v>
          </cell>
          <cell r="CW277">
            <v>35000</v>
          </cell>
          <cell r="CX277">
            <v>9582000</v>
          </cell>
          <cell r="CY277">
            <v>9547000</v>
          </cell>
          <cell r="CZ277">
            <v>35000</v>
          </cell>
          <cell r="DA277">
            <v>1</v>
          </cell>
          <cell r="DB277">
            <v>1</v>
          </cell>
          <cell r="DC277">
            <v>1</v>
          </cell>
          <cell r="DD277">
            <v>5011354</v>
          </cell>
          <cell r="DE277">
            <v>6.9937339999999999</v>
          </cell>
          <cell r="DF277">
            <v>7.5860000000000003</v>
          </cell>
          <cell r="DH277" t="str">
            <v xml:space="preserve">MV </v>
          </cell>
          <cell r="DI277">
            <v>100.173</v>
          </cell>
          <cell r="DJ277">
            <v>0</v>
          </cell>
          <cell r="DK277">
            <v>500865000</v>
          </cell>
          <cell r="DL277" t="str">
            <v>IBR</v>
          </cell>
        </row>
        <row r="278">
          <cell r="A278">
            <v>5014727</v>
          </cell>
          <cell r="B278" t="str">
            <v xml:space="preserve">NEGOCIABLES    </v>
          </cell>
          <cell r="C278" t="str">
            <v>B</v>
          </cell>
          <cell r="D278" t="str">
            <v xml:space="preserve">FI SPOT              </v>
          </cell>
          <cell r="E278" t="str">
            <v>RTFIDBEN11</v>
          </cell>
          <cell r="F278" t="str">
            <v>BDR_RF-NEG_FBRT</v>
          </cell>
          <cell r="G278">
            <v>0</v>
          </cell>
          <cell r="H278">
            <v>5290398</v>
          </cell>
          <cell r="I278">
            <v>5805564</v>
          </cell>
          <cell r="J278" t="str">
            <v xml:space="preserve">CORPORACION FINANCIERA COLOMBIANA S A CORFICOLOMBIANA S A                                                                                                                                                                                                      </v>
          </cell>
          <cell r="K278" t="str">
            <v xml:space="preserve">890300653                             </v>
          </cell>
          <cell r="L278" t="str">
            <v xml:space="preserve">CDT CORFICOL IPC+1.75% 9/12/16     </v>
          </cell>
          <cell r="M278" t="str">
            <v xml:space="preserve">CDTCFC90       </v>
          </cell>
          <cell r="N278" t="str">
            <v xml:space="preserve">COJ12CD0P8Y1   </v>
          </cell>
          <cell r="O278" t="str">
            <v>CORPORACION FINANCIERA COLOMBIANA S A CORFICOLOMBIANA S A</v>
          </cell>
          <cell r="P278" t="str">
            <v>890300653</v>
          </cell>
          <cell r="Q278" t="str">
            <v xml:space="preserve">BRC1+   </v>
          </cell>
          <cell r="R278" t="str">
            <v xml:space="preserve">BRC                 </v>
          </cell>
          <cell r="S278">
            <v>42347</v>
          </cell>
          <cell r="T278">
            <v>42713</v>
          </cell>
          <cell r="U278">
            <v>500000000</v>
          </cell>
          <cell r="V278">
            <v>500000000</v>
          </cell>
          <cell r="W278" t="str">
            <v>IPC EA 1Y</v>
          </cell>
          <cell r="X278">
            <v>1.75</v>
          </cell>
          <cell r="Y278" t="str">
            <v xml:space="preserve">COP IPC Inicio, Base 360, Cupon TV      </v>
          </cell>
          <cell r="Z278" t="str">
            <v>I</v>
          </cell>
          <cell r="AA278" t="str">
            <v>Trimestre Vencido</v>
          </cell>
          <cell r="AB278" t="str">
            <v>COP</v>
          </cell>
          <cell r="AC278" t="str">
            <v>COP</v>
          </cell>
          <cell r="AD278" t="str">
            <v>DECEVAL</v>
          </cell>
          <cell r="AE278">
            <v>42347</v>
          </cell>
          <cell r="AF278">
            <v>42347</v>
          </cell>
          <cell r="AG278">
            <v>500000000</v>
          </cell>
          <cell r="AH278">
            <v>1</v>
          </cell>
          <cell r="AI278">
            <v>500000000</v>
          </cell>
          <cell r="AJ278">
            <v>100</v>
          </cell>
          <cell r="AK278">
            <v>8.2524189999999997</v>
          </cell>
          <cell r="AL278">
            <v>0</v>
          </cell>
          <cell r="AM278">
            <v>503005000</v>
          </cell>
          <cell r="AN278">
            <v>503005000</v>
          </cell>
          <cell r="AO278">
            <v>1.0083</v>
          </cell>
          <cell r="AP278">
            <v>500862609.75650001</v>
          </cell>
          <cell r="AQ278">
            <v>503120000</v>
          </cell>
          <cell r="AR278">
            <v>503120000</v>
          </cell>
          <cell r="AS278">
            <v>1.0082</v>
          </cell>
          <cell r="AT278">
            <v>500984850.04449999</v>
          </cell>
          <cell r="AU278">
            <v>9.3158110562000012</v>
          </cell>
          <cell r="AV278">
            <v>9.3158110561000012</v>
          </cell>
          <cell r="AW278">
            <v>122240.2879999876</v>
          </cell>
          <cell r="AX278">
            <v>100.62400000000001</v>
          </cell>
          <cell r="AY278">
            <v>0</v>
          </cell>
          <cell r="AZ278">
            <v>2135149.9555000002</v>
          </cell>
          <cell r="BA278" t="str">
            <v>Precio</v>
          </cell>
          <cell r="BB278" t="str">
            <v>COP IPC FLAT</v>
          </cell>
          <cell r="BC278">
            <v>1.0085</v>
          </cell>
          <cell r="BD278">
            <v>100</v>
          </cell>
          <cell r="BE278">
            <v>0</v>
          </cell>
          <cell r="BF278">
            <v>0</v>
          </cell>
          <cell r="BG278">
            <v>0</v>
          </cell>
          <cell r="BH278">
            <v>270</v>
          </cell>
          <cell r="BI278">
            <v>0.72310000000000008</v>
          </cell>
          <cell r="BJ278">
            <v>0.66539999999999999</v>
          </cell>
          <cell r="BK278" t="str">
            <v xml:space="preserve">NVRENGI   </v>
          </cell>
          <cell r="BL278" t="str">
            <v>NICOLAS VALDERRAMA RENGIFO</v>
          </cell>
          <cell r="BM278">
            <v>42443</v>
          </cell>
          <cell r="BO278" t="str">
            <v xml:space="preserve">                              </v>
          </cell>
          <cell r="BP278" t="str">
            <v>26</v>
          </cell>
          <cell r="BQ278" t="str">
            <v xml:space="preserve">          </v>
          </cell>
          <cell r="BR278">
            <v>5</v>
          </cell>
          <cell r="BS278" t="str">
            <v xml:space="preserve">YLD 30/360 RD6 </v>
          </cell>
          <cell r="BT278">
            <v>1</v>
          </cell>
          <cell r="BU278" t="str">
            <v xml:space="preserve">MTM </v>
          </cell>
          <cell r="BV278" t="str">
            <v>1304110012</v>
          </cell>
          <cell r="BW278" t="str">
            <v xml:space="preserve"> </v>
          </cell>
          <cell r="BX278">
            <v>629000</v>
          </cell>
          <cell r="BY278">
            <v>505545072.23456401</v>
          </cell>
          <cell r="BZ278">
            <v>115000</v>
          </cell>
          <cell r="CA278" t="str">
            <v xml:space="preserve">YLD 30/360 RD6 </v>
          </cell>
          <cell r="CB278" t="str">
            <v xml:space="preserve">CDT                                                         </v>
          </cell>
          <cell r="CC278" t="str">
            <v>CO</v>
          </cell>
          <cell r="CD278" t="str">
            <v>Gravados ML</v>
          </cell>
          <cell r="CE278">
            <v>500000000</v>
          </cell>
          <cell r="CF278">
            <v>503005000</v>
          </cell>
          <cell r="CG278">
            <v>503005000</v>
          </cell>
          <cell r="CH278">
            <v>503120000</v>
          </cell>
          <cell r="CI278">
            <v>503120000</v>
          </cell>
          <cell r="CJ278">
            <v>500862609.75650001</v>
          </cell>
          <cell r="CK278">
            <v>500984850.04449999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 t="str">
            <v>7130411012</v>
          </cell>
          <cell r="CV278">
            <v>13130000</v>
          </cell>
          <cell r="CW278">
            <v>115000</v>
          </cell>
          <cell r="CX278">
            <v>13130000</v>
          </cell>
          <cell r="CY278">
            <v>13015000</v>
          </cell>
          <cell r="CZ278">
            <v>115000</v>
          </cell>
          <cell r="DA278">
            <v>1</v>
          </cell>
          <cell r="DB278">
            <v>1</v>
          </cell>
          <cell r="DC278">
            <v>1</v>
          </cell>
          <cell r="DD278">
            <v>5014727</v>
          </cell>
          <cell r="DE278">
            <v>8.2524189999999997</v>
          </cell>
          <cell r="DF278">
            <v>8.6748000000000012</v>
          </cell>
          <cell r="DH278" t="str">
            <v xml:space="preserve">TV </v>
          </cell>
          <cell r="DI278">
            <v>100.624</v>
          </cell>
          <cell r="DJ278">
            <v>0</v>
          </cell>
          <cell r="DK278">
            <v>503120000</v>
          </cell>
          <cell r="DL278" t="str">
            <v>IPC</v>
          </cell>
        </row>
        <row r="279">
          <cell r="A279">
            <v>5019985</v>
          </cell>
          <cell r="B279" t="str">
            <v xml:space="preserve">NEGOCIABLES    </v>
          </cell>
          <cell r="C279" t="str">
            <v>B</v>
          </cell>
          <cell r="D279" t="str">
            <v xml:space="preserve">FI SPOT              </v>
          </cell>
          <cell r="E279" t="str">
            <v>RTFIDBEN11</v>
          </cell>
          <cell r="F279" t="str">
            <v>BDD_RF-NEG_FBRT</v>
          </cell>
          <cell r="G279">
            <v>0</v>
          </cell>
          <cell r="H279">
            <v>5295454</v>
          </cell>
          <cell r="I279">
            <v>5810798</v>
          </cell>
          <cell r="J279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279" t="str">
            <v xml:space="preserve">899999090                             </v>
          </cell>
          <cell r="L279" t="str">
            <v xml:space="preserve">TES UVR 3.50% 10/3/21              </v>
          </cell>
          <cell r="M279" t="str">
            <v xml:space="preserve">TUVT10100321   </v>
          </cell>
          <cell r="N279" t="str">
            <v xml:space="preserve">COL17CT02872   </v>
          </cell>
          <cell r="O279" t="str">
            <v>BANCO COLPATRIA RED MULTIBANCA COLPATRIA S A COLPATRIA RED</v>
          </cell>
          <cell r="P279" t="str">
            <v>860034594</v>
          </cell>
          <cell r="Q279" t="str">
            <v xml:space="preserve">NACION  </v>
          </cell>
          <cell r="R279" t="str">
            <v xml:space="preserve">                    </v>
          </cell>
          <cell r="S279">
            <v>40612</v>
          </cell>
          <cell r="T279">
            <v>44265</v>
          </cell>
          <cell r="U279">
            <v>10000000</v>
          </cell>
          <cell r="V279">
            <v>10000000</v>
          </cell>
          <cell r="W279" t="str">
            <v>3.5</v>
          </cell>
          <cell r="Y279" t="str">
            <v xml:space="preserve">UVR TF nominal, Base 365, Cup?V      </v>
          </cell>
          <cell r="Z279" t="str">
            <v>I</v>
          </cell>
          <cell r="AA279" t="str">
            <v>A?o Vencido</v>
          </cell>
          <cell r="AB279" t="str">
            <v>COP</v>
          </cell>
          <cell r="AC279" t="str">
            <v>UVR</v>
          </cell>
          <cell r="AD279" t="str">
            <v>DCV</v>
          </cell>
          <cell r="AE279">
            <v>42348</v>
          </cell>
          <cell r="AF279">
            <v>42348</v>
          </cell>
          <cell r="AG279">
            <v>10283700.019096499</v>
          </cell>
          <cell r="AH279">
            <v>227.30779960000001</v>
          </cell>
          <cell r="AI279">
            <v>2337565223.0873098</v>
          </cell>
          <cell r="AJ279">
            <v>102.83700001</v>
          </cell>
          <cell r="AK279">
            <v>3.4553199999999999</v>
          </cell>
          <cell r="AL279">
            <v>3.4553000000000003</v>
          </cell>
          <cell r="AM279">
            <v>9969400</v>
          </cell>
          <cell r="AN279">
            <v>2324015677.0814199</v>
          </cell>
          <cell r="AO279">
            <v>3.5743</v>
          </cell>
          <cell r="AP279">
            <v>2336509911.2677698</v>
          </cell>
          <cell r="AQ279">
            <v>9928100</v>
          </cell>
          <cell r="AR279">
            <v>2315410630.01157</v>
          </cell>
          <cell r="AS279">
            <v>3.6687000000000003</v>
          </cell>
          <cell r="AT279">
            <v>2337759843.05829</v>
          </cell>
          <cell r="AU279">
            <v>3.4553199323000001</v>
          </cell>
          <cell r="AV279">
            <v>3.4553199328000002</v>
          </cell>
          <cell r="AW279">
            <v>1249931.7905201912</v>
          </cell>
          <cell r="AX279">
            <v>23154.106297178503</v>
          </cell>
          <cell r="AY279">
            <v>0</v>
          </cell>
          <cell r="AZ279">
            <v>-2327831743.05829</v>
          </cell>
          <cell r="BA279" t="str">
            <v>Precio</v>
          </cell>
          <cell r="BB279" t="str">
            <v>COP UVR CEC</v>
          </cell>
          <cell r="BC279">
            <v>4.7400000000000005E-2</v>
          </cell>
          <cell r="BD279">
            <v>100</v>
          </cell>
          <cell r="BE279">
            <v>0</v>
          </cell>
          <cell r="BF279">
            <v>0</v>
          </cell>
          <cell r="BG279">
            <v>0</v>
          </cell>
          <cell r="BH279">
            <v>1822</v>
          </cell>
          <cell r="BI279">
            <v>4.6607000000000003</v>
          </cell>
          <cell r="BJ279">
            <v>4.4957000000000003</v>
          </cell>
          <cell r="BK279" t="str">
            <v xml:space="preserve">CASALINA  </v>
          </cell>
          <cell r="BL279" t="str">
            <v>CARLOS SALINA</v>
          </cell>
          <cell r="BM279">
            <v>42443</v>
          </cell>
          <cell r="BO279" t="str">
            <v xml:space="preserve">                              </v>
          </cell>
          <cell r="BP279" t="str">
            <v>33</v>
          </cell>
          <cell r="BQ279" t="str">
            <v xml:space="preserve">          </v>
          </cell>
          <cell r="BR279">
            <v>15</v>
          </cell>
          <cell r="BS279" t="str">
            <v xml:space="preserve">LIN NL/365 RD6 </v>
          </cell>
          <cell r="BT279">
            <v>1</v>
          </cell>
          <cell r="BU279" t="str">
            <v xml:space="preserve">MTM </v>
          </cell>
          <cell r="BV279" t="str">
            <v>1304011407</v>
          </cell>
          <cell r="BW279" t="str">
            <v xml:space="preserve"> </v>
          </cell>
          <cell r="BX279">
            <v>3840</v>
          </cell>
          <cell r="BY279">
            <v>34229927.149315</v>
          </cell>
          <cell r="BZ279">
            <v>-8605047.0698499996</v>
          </cell>
          <cell r="CA279" t="str">
            <v xml:space="preserve">LIN NL/365 RD6 </v>
          </cell>
          <cell r="CB279" t="str">
            <v xml:space="preserve">TES UVR                                                     </v>
          </cell>
          <cell r="CC279" t="str">
            <v>CO</v>
          </cell>
          <cell r="CD279" t="str">
            <v>Gravados ML</v>
          </cell>
          <cell r="CE279">
            <v>10000000</v>
          </cell>
          <cell r="CF279">
            <v>9969400</v>
          </cell>
          <cell r="CG279">
            <v>2324015677.0814199</v>
          </cell>
          <cell r="CH279">
            <v>9928100</v>
          </cell>
          <cell r="CI279">
            <v>2315410630.01157</v>
          </cell>
          <cell r="CJ279">
            <v>2336509911.2677698</v>
          </cell>
          <cell r="CK279">
            <v>2337759843.05829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 t="str">
            <v>7130401407</v>
          </cell>
          <cell r="CV279">
            <v>59327506.630539998</v>
          </cell>
          <cell r="CW279">
            <v>-8605047.3865900002</v>
          </cell>
          <cell r="CX279">
            <v>59327506.630539998</v>
          </cell>
          <cell r="CY279">
            <v>67932554.017130002</v>
          </cell>
          <cell r="CZ279">
            <v>-8605047.0698499996</v>
          </cell>
          <cell r="DA279">
            <v>233.2178997</v>
          </cell>
          <cell r="DB279">
            <v>233.11489929999999</v>
          </cell>
          <cell r="DC279">
            <v>1</v>
          </cell>
          <cell r="DD279">
            <v>5019985</v>
          </cell>
          <cell r="DE279">
            <v>3.4553199999999999</v>
          </cell>
          <cell r="DF279">
            <v>3.6687000000000003</v>
          </cell>
          <cell r="DH279" t="str">
            <v xml:space="preserve">AV </v>
          </cell>
          <cell r="DI279">
            <v>99.280999999999992</v>
          </cell>
          <cell r="DJ279">
            <v>0</v>
          </cell>
          <cell r="DK279">
            <v>2315410630.0100002</v>
          </cell>
          <cell r="DL279" t="str">
            <v>UVR</v>
          </cell>
        </row>
        <row r="280">
          <cell r="A280">
            <v>5030840</v>
          </cell>
          <cell r="B280" t="str">
            <v xml:space="preserve">NEGOCIABLES    </v>
          </cell>
          <cell r="C280" t="str">
            <v>B</v>
          </cell>
          <cell r="D280" t="str">
            <v xml:space="preserve">FI SPOT              </v>
          </cell>
          <cell r="E280" t="str">
            <v>RTFIDBEN11</v>
          </cell>
          <cell r="F280" t="str">
            <v>BDM_RF-NEG_FBRT</v>
          </cell>
          <cell r="G280">
            <v>0</v>
          </cell>
          <cell r="H280">
            <v>5305879</v>
          </cell>
          <cell r="I280">
            <v>5821660</v>
          </cell>
          <cell r="J280" t="str">
            <v xml:space="preserve">BANCO CORPBANCA COLOMBIA S A                                                                                                                                                                                                                                   </v>
          </cell>
          <cell r="K280" t="str">
            <v xml:space="preserve">890903937                             </v>
          </cell>
          <cell r="L280" t="str">
            <v xml:space="preserve">CDT CORPBAN IBR+1.45% 14/8/16      </v>
          </cell>
          <cell r="M280" t="str">
            <v xml:space="preserve">CDTBSA80       </v>
          </cell>
          <cell r="N280" t="str">
            <v xml:space="preserve">COB06CD0IUT8   </v>
          </cell>
          <cell r="O280" t="str">
            <v>BANCO CORPBANCA COLOMBIA S A</v>
          </cell>
          <cell r="P280" t="str">
            <v>890903937</v>
          </cell>
          <cell r="Q280" t="str">
            <v xml:space="preserve">BRC1+   </v>
          </cell>
          <cell r="R280" t="str">
            <v xml:space="preserve">BRC                 </v>
          </cell>
          <cell r="S280">
            <v>42352</v>
          </cell>
          <cell r="T280">
            <v>42598</v>
          </cell>
          <cell r="U280">
            <v>1000000000</v>
          </cell>
          <cell r="V280">
            <v>1000000000</v>
          </cell>
          <cell r="W280" t="str">
            <v>IBR 1M</v>
          </cell>
          <cell r="X280">
            <v>1.45</v>
          </cell>
          <cell r="Y280" t="str">
            <v xml:space="preserve">COP IBR Inicio, Base 360, Cupon MV      </v>
          </cell>
          <cell r="Z280" t="str">
            <v>I</v>
          </cell>
          <cell r="AA280" t="str">
            <v>Mes Vencido</v>
          </cell>
          <cell r="AB280" t="str">
            <v>COP</v>
          </cell>
          <cell r="AC280" t="str">
            <v>COP</v>
          </cell>
          <cell r="AD280" t="str">
            <v>DECEVAL</v>
          </cell>
          <cell r="AE280">
            <v>42352</v>
          </cell>
          <cell r="AF280">
            <v>42352</v>
          </cell>
          <cell r="AG280">
            <v>1000000000</v>
          </cell>
          <cell r="AH280">
            <v>1</v>
          </cell>
          <cell r="AI280">
            <v>1000000000</v>
          </cell>
          <cell r="AJ280">
            <v>100</v>
          </cell>
          <cell r="AK280">
            <v>7.1974459999999993</v>
          </cell>
          <cell r="AL280">
            <v>0.1336</v>
          </cell>
          <cell r="AM280">
            <v>1006760000</v>
          </cell>
          <cell r="AN280">
            <v>1006760000</v>
          </cell>
          <cell r="AQ280">
            <v>1000560000</v>
          </cell>
          <cell r="AR280">
            <v>1000560000</v>
          </cell>
          <cell r="AS280">
            <v>1.4397</v>
          </cell>
          <cell r="AT280">
            <v>999923727.21099997</v>
          </cell>
          <cell r="AU280">
            <v>7.8112462633000002</v>
          </cell>
          <cell r="AW280">
            <v>999923727.21099997</v>
          </cell>
          <cell r="AX280">
            <v>100.05600000000001</v>
          </cell>
          <cell r="AY280">
            <v>0</v>
          </cell>
          <cell r="AZ280">
            <v>636272.78899999999</v>
          </cell>
          <cell r="BA280" t="str">
            <v>Precio</v>
          </cell>
          <cell r="BB280" t="str">
            <v>COP IBE FLAT</v>
          </cell>
          <cell r="BC280">
            <v>1.2731000000000001</v>
          </cell>
          <cell r="BD280">
            <v>100</v>
          </cell>
          <cell r="BE280">
            <v>0</v>
          </cell>
          <cell r="BF280">
            <v>0</v>
          </cell>
          <cell r="BG280">
            <v>0</v>
          </cell>
          <cell r="BH280">
            <v>155</v>
          </cell>
          <cell r="BI280">
            <v>0.41930000000000001</v>
          </cell>
          <cell r="BJ280">
            <v>0.38950000000000001</v>
          </cell>
          <cell r="BK280" t="str">
            <v xml:space="preserve">NVRENGI   </v>
          </cell>
          <cell r="BL280" t="str">
            <v>NICOLAS VALDERRAMA RENGIFO</v>
          </cell>
          <cell r="BM280">
            <v>42443</v>
          </cell>
          <cell r="BO280" t="str">
            <v xml:space="preserve">                              </v>
          </cell>
          <cell r="BP280" t="str">
            <v>26</v>
          </cell>
          <cell r="BQ280" t="str">
            <v xml:space="preserve">          </v>
          </cell>
          <cell r="BR280">
            <v>9</v>
          </cell>
          <cell r="BS280" t="str">
            <v xml:space="preserve">YLD 30/360 RD6 </v>
          </cell>
          <cell r="BT280">
            <v>1</v>
          </cell>
          <cell r="BU280" t="str">
            <v xml:space="preserve">MTM </v>
          </cell>
          <cell r="BV280" t="str">
            <v>1304110012</v>
          </cell>
          <cell r="BW280" t="str">
            <v xml:space="preserve"> </v>
          </cell>
          <cell r="BX280">
            <v>0</v>
          </cell>
          <cell r="BY280">
            <v>1004164708.26641</v>
          </cell>
          <cell r="BZ280">
            <v>-6200000</v>
          </cell>
          <cell r="CA280" t="str">
            <v xml:space="preserve">YLD 30/360 RD6 </v>
          </cell>
          <cell r="CB280" t="str">
            <v xml:space="preserve">CDT                                                         </v>
          </cell>
          <cell r="CC280" t="str">
            <v>CO</v>
          </cell>
          <cell r="CD280" t="str">
            <v>Gravados ML</v>
          </cell>
          <cell r="CE280">
            <v>1000000000</v>
          </cell>
          <cell r="CF280">
            <v>1006760000</v>
          </cell>
          <cell r="CG280">
            <v>1006760000</v>
          </cell>
          <cell r="CH280">
            <v>1000560000</v>
          </cell>
          <cell r="CI280">
            <v>1000560000</v>
          </cell>
          <cell r="CK280">
            <v>999923727.21099997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P280">
            <v>0</v>
          </cell>
          <cell r="CR280">
            <v>0</v>
          </cell>
          <cell r="CS280" t="str">
            <v>7130411012</v>
          </cell>
          <cell r="CV280">
            <v>18522000</v>
          </cell>
          <cell r="CX280">
            <v>18522000</v>
          </cell>
          <cell r="CZ280">
            <v>-6200000</v>
          </cell>
          <cell r="DA280">
            <v>1</v>
          </cell>
          <cell r="DB280">
            <v>1</v>
          </cell>
          <cell r="DC280">
            <v>1</v>
          </cell>
          <cell r="DD280">
            <v>5030840</v>
          </cell>
          <cell r="DE280">
            <v>7.1974459999999993</v>
          </cell>
          <cell r="DF280">
            <v>7.6478000000000002</v>
          </cell>
          <cell r="DH280" t="str">
            <v xml:space="preserve">MV </v>
          </cell>
          <cell r="DI280">
            <v>100.05599999999998</v>
          </cell>
          <cell r="DJ280">
            <v>0</v>
          </cell>
          <cell r="DK280">
            <v>1000560000</v>
          </cell>
          <cell r="DL280" t="str">
            <v>IBR</v>
          </cell>
        </row>
        <row r="281">
          <cell r="A281">
            <v>5035078</v>
          </cell>
          <cell r="B281" t="str">
            <v xml:space="preserve">NEGOCIABLES    </v>
          </cell>
          <cell r="C281" t="str">
            <v>B</v>
          </cell>
          <cell r="D281" t="str">
            <v xml:space="preserve">FI SPOT              </v>
          </cell>
          <cell r="E281" t="str">
            <v>RTFIDBEN11</v>
          </cell>
          <cell r="F281" t="str">
            <v>BDM_RF-NEG_FBRT</v>
          </cell>
          <cell r="G281">
            <v>0</v>
          </cell>
          <cell r="H281">
            <v>5201594</v>
          </cell>
          <cell r="I281">
            <v>5825896</v>
          </cell>
          <cell r="J281" t="str">
            <v xml:space="preserve">DAVIVIENDA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K281" t="str">
            <v xml:space="preserve">860034313                             </v>
          </cell>
          <cell r="L281" t="str">
            <v xml:space="preserve">CDT DAVIVIEN IBR+1.35% 15/6/16     </v>
          </cell>
          <cell r="M281" t="str">
            <v xml:space="preserve">CDTDVI80       </v>
          </cell>
          <cell r="N281" t="str">
            <v xml:space="preserve">COB51CD91184   </v>
          </cell>
          <cell r="O281" t="str">
            <v>DAVIVIENDA</v>
          </cell>
          <cell r="P281" t="str">
            <v>860034313</v>
          </cell>
          <cell r="Q281" t="str">
            <v xml:space="preserve">BRC1+   </v>
          </cell>
          <cell r="R281" t="str">
            <v xml:space="preserve">BRC                 </v>
          </cell>
          <cell r="S281">
            <v>42353</v>
          </cell>
          <cell r="T281">
            <v>42536</v>
          </cell>
          <cell r="U281">
            <v>1000000000</v>
          </cell>
          <cell r="V281">
            <v>1000000000</v>
          </cell>
          <cell r="W281" t="str">
            <v>IBR 1M</v>
          </cell>
          <cell r="X281">
            <v>1.35</v>
          </cell>
          <cell r="Y281" t="str">
            <v xml:space="preserve">COP IBR Inicio, Base 360, Cupon MV      </v>
          </cell>
          <cell r="Z281" t="str">
            <v>I</v>
          </cell>
          <cell r="AA281" t="str">
            <v>Mes Vencido</v>
          </cell>
          <cell r="AB281" t="str">
            <v>COP</v>
          </cell>
          <cell r="AC281" t="str">
            <v>COP</v>
          </cell>
          <cell r="AD281" t="str">
            <v>DECEVAL</v>
          </cell>
          <cell r="AE281">
            <v>42353</v>
          </cell>
          <cell r="AF281">
            <v>42353</v>
          </cell>
          <cell r="AG281">
            <v>1000000000</v>
          </cell>
          <cell r="AH281">
            <v>1</v>
          </cell>
          <cell r="AI281">
            <v>1000000000</v>
          </cell>
          <cell r="AJ281">
            <v>100</v>
          </cell>
          <cell r="AK281">
            <v>7.1619229999999998</v>
          </cell>
          <cell r="AL281">
            <v>0.13639999999999999</v>
          </cell>
          <cell r="AM281">
            <v>1006140000</v>
          </cell>
          <cell r="AN281">
            <v>1006140000</v>
          </cell>
          <cell r="AO281">
            <v>1.3089</v>
          </cell>
          <cell r="AP281">
            <v>1005663653.575</v>
          </cell>
          <cell r="AQ281">
            <v>1006240000</v>
          </cell>
          <cell r="AR281">
            <v>1006240000</v>
          </cell>
          <cell r="AS281">
            <v>1.3488</v>
          </cell>
          <cell r="AT281">
            <v>1005868111.058</v>
          </cell>
          <cell r="AU281">
            <v>7.7094100631</v>
          </cell>
          <cell r="AV281">
            <v>7.7132928802</v>
          </cell>
          <cell r="AW281">
            <v>204457.48299992085</v>
          </cell>
          <cell r="AX281">
            <v>100.62400000000001</v>
          </cell>
          <cell r="AY281">
            <v>0</v>
          </cell>
          <cell r="AZ281">
            <v>371888.94199999998</v>
          </cell>
          <cell r="BA281" t="str">
            <v>Precio</v>
          </cell>
          <cell r="BB281" t="str">
            <v>COP IBE FLAT</v>
          </cell>
          <cell r="BC281">
            <v>1.1824000000000001</v>
          </cell>
          <cell r="BD281">
            <v>100</v>
          </cell>
          <cell r="BE281">
            <v>0</v>
          </cell>
          <cell r="BF281">
            <v>0</v>
          </cell>
          <cell r="BG281">
            <v>0</v>
          </cell>
          <cell r="BH281">
            <v>93</v>
          </cell>
          <cell r="BI281">
            <v>0.25170000000000003</v>
          </cell>
          <cell r="BJ281">
            <v>0.23400000000000001</v>
          </cell>
          <cell r="BK281" t="str">
            <v xml:space="preserve">NVRENGI   </v>
          </cell>
          <cell r="BL281" t="str">
            <v>NICOLAS VALDERRAMA RENGIFO</v>
          </cell>
          <cell r="BM281">
            <v>42443</v>
          </cell>
          <cell r="BO281" t="str">
            <v xml:space="preserve">                              </v>
          </cell>
          <cell r="BP281" t="str">
            <v>26</v>
          </cell>
          <cell r="BQ281" t="str">
            <v xml:space="preserve">          </v>
          </cell>
          <cell r="BR281">
            <v>7</v>
          </cell>
          <cell r="BS281" t="str">
            <v xml:space="preserve">YLD 30/360 RD6 </v>
          </cell>
          <cell r="BT281">
            <v>1</v>
          </cell>
          <cell r="BU281" t="str">
            <v xml:space="preserve">MTM </v>
          </cell>
          <cell r="BV281" t="str">
            <v>1304110012</v>
          </cell>
          <cell r="BW281" t="str">
            <v xml:space="preserve"> </v>
          </cell>
          <cell r="BX281">
            <v>5969000</v>
          </cell>
          <cell r="BY281">
            <v>1003637044.47613</v>
          </cell>
          <cell r="BZ281">
            <v>100000</v>
          </cell>
          <cell r="CA281" t="str">
            <v xml:space="preserve">YLD 30/360 RD6 </v>
          </cell>
          <cell r="CB281" t="str">
            <v xml:space="preserve">CDT                                                         </v>
          </cell>
          <cell r="CC281" t="str">
            <v>CO</v>
          </cell>
          <cell r="CD281" t="str">
            <v>Gravados ML</v>
          </cell>
          <cell r="CE281">
            <v>1000000000</v>
          </cell>
          <cell r="CF281">
            <v>1006140000</v>
          </cell>
          <cell r="CG281">
            <v>1006140000</v>
          </cell>
          <cell r="CH281">
            <v>1006240000</v>
          </cell>
          <cell r="CI281">
            <v>1006240000</v>
          </cell>
          <cell r="CJ281">
            <v>1005663653.575</v>
          </cell>
          <cell r="CK281">
            <v>1005868111.0580001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 t="str">
            <v>7130411012</v>
          </cell>
          <cell r="CV281">
            <v>17848000</v>
          </cell>
          <cell r="CW281">
            <v>100000</v>
          </cell>
          <cell r="CX281">
            <v>17848000</v>
          </cell>
          <cell r="CY281">
            <v>17748000</v>
          </cell>
          <cell r="CZ281">
            <v>100000</v>
          </cell>
          <cell r="DA281">
            <v>1</v>
          </cell>
          <cell r="DB281">
            <v>1</v>
          </cell>
          <cell r="DC281">
            <v>1</v>
          </cell>
          <cell r="DD281">
            <v>5035078</v>
          </cell>
          <cell r="DE281">
            <v>7.1619229999999998</v>
          </cell>
          <cell r="DF281">
            <v>7.5513000000000003</v>
          </cell>
          <cell r="DH281" t="str">
            <v xml:space="preserve">MV </v>
          </cell>
          <cell r="DI281">
            <v>100.624</v>
          </cell>
          <cell r="DJ281">
            <v>0</v>
          </cell>
          <cell r="DK281">
            <v>1006240000</v>
          </cell>
          <cell r="DL281" t="str">
            <v>IBR</v>
          </cell>
        </row>
        <row r="282">
          <cell r="A282">
            <v>5038798</v>
          </cell>
          <cell r="B282" t="str">
            <v xml:space="preserve">NEGOCIABLES    </v>
          </cell>
          <cell r="C282" t="str">
            <v>B</v>
          </cell>
          <cell r="D282" t="str">
            <v xml:space="preserve">FI SPOT              </v>
          </cell>
          <cell r="E282" t="str">
            <v>RTFIDBEN11</v>
          </cell>
          <cell r="F282" t="str">
            <v>BDM_RF-NEG_FBRT</v>
          </cell>
          <cell r="G282">
            <v>0</v>
          </cell>
          <cell r="H282">
            <v>5038799</v>
          </cell>
          <cell r="I282">
            <v>5829616</v>
          </cell>
          <cell r="J282" t="str">
            <v xml:space="preserve">BANCO POPULAR S.A.                                                                                                                                                                                                                                             </v>
          </cell>
          <cell r="K282" t="str">
            <v xml:space="preserve">860007738                             </v>
          </cell>
          <cell r="L282" t="str">
            <v xml:space="preserve">CDT POPULAR IPC+1.75% 16/12/16     </v>
          </cell>
          <cell r="M282" t="str">
            <v xml:space="preserve">CDTBPO90       </v>
          </cell>
          <cell r="N282" t="str">
            <v xml:space="preserve">COB02CD13637   </v>
          </cell>
          <cell r="O282" t="str">
            <v>BANCO POPULAR S.A.</v>
          </cell>
          <cell r="P282" t="str">
            <v>860007738</v>
          </cell>
          <cell r="Q282" t="str">
            <v xml:space="preserve">BRC1+   </v>
          </cell>
          <cell r="R282" t="str">
            <v xml:space="preserve">BRC                 </v>
          </cell>
          <cell r="S282">
            <v>42354</v>
          </cell>
          <cell r="T282">
            <v>42720</v>
          </cell>
          <cell r="U282">
            <v>500000000</v>
          </cell>
          <cell r="V282">
            <v>500000000</v>
          </cell>
          <cell r="W282" t="str">
            <v>IPC EA 1Y</v>
          </cell>
          <cell r="X282">
            <v>1.75</v>
          </cell>
          <cell r="Y282" t="str">
            <v xml:space="preserve">COP IPC Inicio, Base 360, Cupon TV      </v>
          </cell>
          <cell r="Z282" t="str">
            <v>I</v>
          </cell>
          <cell r="AA282" t="str">
            <v>Trimestre Vencido</v>
          </cell>
          <cell r="AB282" t="str">
            <v>COP</v>
          </cell>
          <cell r="AC282" t="str">
            <v>COP</v>
          </cell>
          <cell r="AD282" t="str">
            <v>DECEVAL</v>
          </cell>
          <cell r="AE282">
            <v>42354</v>
          </cell>
          <cell r="AF282">
            <v>42354</v>
          </cell>
          <cell r="AG282">
            <v>500000000</v>
          </cell>
          <cell r="AH282">
            <v>1</v>
          </cell>
          <cell r="AI282">
            <v>500000000</v>
          </cell>
          <cell r="AJ282">
            <v>100</v>
          </cell>
          <cell r="AK282">
            <v>8.2524189999999997</v>
          </cell>
          <cell r="AL282">
            <v>0</v>
          </cell>
          <cell r="AM282">
            <v>510305000</v>
          </cell>
          <cell r="AN282">
            <v>510305000</v>
          </cell>
          <cell r="AO282">
            <v>1.5238</v>
          </cell>
          <cell r="AP282">
            <v>510093511.34600002</v>
          </cell>
          <cell r="AQ282">
            <v>510430000</v>
          </cell>
          <cell r="AR282">
            <v>510430000</v>
          </cell>
          <cell r="AS282">
            <v>1.5234000000000001</v>
          </cell>
          <cell r="AT282">
            <v>510217692.86849999</v>
          </cell>
          <cell r="AU282">
            <v>9.2914415666000014</v>
          </cell>
          <cell r="AV282">
            <v>9.2914415666000014</v>
          </cell>
          <cell r="AW282">
            <v>124181.52249997854</v>
          </cell>
          <cell r="AX282">
            <v>102.086</v>
          </cell>
          <cell r="AY282">
            <v>0</v>
          </cell>
          <cell r="AZ282">
            <v>212307.13149999999</v>
          </cell>
          <cell r="BA282" t="str">
            <v>Precio</v>
          </cell>
          <cell r="BB282" t="str">
            <v>COP IPC FLAT</v>
          </cell>
          <cell r="BC282">
            <v>1.5237000000000001</v>
          </cell>
          <cell r="BD282">
            <v>100</v>
          </cell>
          <cell r="BE282">
            <v>0</v>
          </cell>
          <cell r="BF282">
            <v>0</v>
          </cell>
          <cell r="BG282">
            <v>0</v>
          </cell>
          <cell r="BH282">
            <v>277</v>
          </cell>
          <cell r="BI282">
            <v>0.7278</v>
          </cell>
          <cell r="BJ282">
            <v>0.6663</v>
          </cell>
          <cell r="BK282" t="str">
            <v xml:space="preserve">NVRENGI   </v>
          </cell>
          <cell r="BL282" t="str">
            <v>NICOLAS VALDERRAMA RENGIFO</v>
          </cell>
          <cell r="BM282">
            <v>42443</v>
          </cell>
          <cell r="BO282" t="str">
            <v xml:space="preserve">                              </v>
          </cell>
          <cell r="BP282" t="str">
            <v>26</v>
          </cell>
          <cell r="BQ282" t="str">
            <v xml:space="preserve">          </v>
          </cell>
          <cell r="BR282">
            <v>3</v>
          </cell>
          <cell r="BS282" t="str">
            <v xml:space="preserve">YLD 30/360 RD6 </v>
          </cell>
          <cell r="BT282">
            <v>1</v>
          </cell>
          <cell r="BU282" t="str">
            <v xml:space="preserve">MTM </v>
          </cell>
          <cell r="BV282" t="str">
            <v>1304110012</v>
          </cell>
          <cell r="BW282" t="str">
            <v xml:space="preserve"> </v>
          </cell>
          <cell r="BX282">
            <v>9785500</v>
          </cell>
          <cell r="BY282">
            <v>503358220.97693503</v>
          </cell>
          <cell r="BZ282">
            <v>125000</v>
          </cell>
          <cell r="CA282" t="str">
            <v xml:space="preserve">YLD 30/360 RD6 </v>
          </cell>
          <cell r="CB282" t="str">
            <v xml:space="preserve">CDT                                                         </v>
          </cell>
          <cell r="CC282" t="str">
            <v>CO</v>
          </cell>
          <cell r="CD282" t="str">
            <v>Gravados ML</v>
          </cell>
          <cell r="CE282">
            <v>500000000</v>
          </cell>
          <cell r="CF282">
            <v>510305000</v>
          </cell>
          <cell r="CG282">
            <v>510305000</v>
          </cell>
          <cell r="CH282">
            <v>510430000</v>
          </cell>
          <cell r="CI282">
            <v>510430000</v>
          </cell>
          <cell r="CJ282">
            <v>510093511.34599996</v>
          </cell>
          <cell r="CK282">
            <v>510217692.86849999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 t="str">
            <v>7130411012</v>
          </cell>
          <cell r="CV282">
            <v>10430000</v>
          </cell>
          <cell r="CW282">
            <v>125000</v>
          </cell>
          <cell r="CX282">
            <v>10430000</v>
          </cell>
          <cell r="CY282">
            <v>10305000</v>
          </cell>
          <cell r="CZ282">
            <v>125000</v>
          </cell>
          <cell r="DA282">
            <v>1</v>
          </cell>
          <cell r="DB282">
            <v>1</v>
          </cell>
          <cell r="DC282">
            <v>1</v>
          </cell>
          <cell r="DD282">
            <v>5038798</v>
          </cell>
          <cell r="DE282">
            <v>8.2524189999999997</v>
          </cell>
          <cell r="DF282">
            <v>9.229000000000001</v>
          </cell>
          <cell r="DH282" t="str">
            <v xml:space="preserve">TV </v>
          </cell>
          <cell r="DI282">
            <v>102.08600000000001</v>
          </cell>
          <cell r="DJ282">
            <v>0</v>
          </cell>
          <cell r="DK282">
            <v>510430000</v>
          </cell>
          <cell r="DL282" t="str">
            <v>IPC</v>
          </cell>
        </row>
        <row r="283">
          <cell r="A283">
            <v>5045045</v>
          </cell>
          <cell r="B283" t="str">
            <v xml:space="preserve">NEGOCIABLES    </v>
          </cell>
          <cell r="C283" t="str">
            <v>B</v>
          </cell>
          <cell r="D283" t="str">
            <v xml:space="preserve">FI SPOT              </v>
          </cell>
          <cell r="E283" t="str">
            <v>RTFIDBEN11</v>
          </cell>
          <cell r="F283" t="str">
            <v>BDM_RF-NEG_FBRT</v>
          </cell>
          <cell r="G283">
            <v>0</v>
          </cell>
          <cell r="H283">
            <v>5209191</v>
          </cell>
          <cell r="I283">
            <v>5835853</v>
          </cell>
          <cell r="J283" t="str">
            <v xml:space="preserve">DAVIVIENDA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K283" t="str">
            <v xml:space="preserve">860034313                             </v>
          </cell>
          <cell r="L283" t="str">
            <v xml:space="preserve">CDT DAVIVIEN IBR+1.45% 17/8/16     </v>
          </cell>
          <cell r="M283" t="str">
            <v xml:space="preserve">CDTDVI80       </v>
          </cell>
          <cell r="N283" t="str">
            <v xml:space="preserve">COB51CD91549   </v>
          </cell>
          <cell r="O283" t="str">
            <v>DAVIVIENDA</v>
          </cell>
          <cell r="P283" t="str">
            <v>860034313</v>
          </cell>
          <cell r="Q283" t="str">
            <v xml:space="preserve">BRC1+   </v>
          </cell>
          <cell r="R283" t="str">
            <v xml:space="preserve">BRC                 </v>
          </cell>
          <cell r="S283">
            <v>42355</v>
          </cell>
          <cell r="T283">
            <v>42599</v>
          </cell>
          <cell r="U283">
            <v>3000000000</v>
          </cell>
          <cell r="V283">
            <v>3000000000</v>
          </cell>
          <cell r="W283" t="str">
            <v>IBR 1M</v>
          </cell>
          <cell r="X283">
            <v>1.45</v>
          </cell>
          <cell r="Y283" t="str">
            <v xml:space="preserve">COP IBR Inicio, Base 360, Cupon MV      </v>
          </cell>
          <cell r="Z283" t="str">
            <v>I</v>
          </cell>
          <cell r="AA283" t="str">
            <v>Mes Vencido</v>
          </cell>
          <cell r="AB283" t="str">
            <v>COP</v>
          </cell>
          <cell r="AC283" t="str">
            <v>COP</v>
          </cell>
          <cell r="AD283" t="str">
            <v>DECEVAL</v>
          </cell>
          <cell r="AE283">
            <v>42355</v>
          </cell>
          <cell r="AF283">
            <v>42355</v>
          </cell>
          <cell r="AG283">
            <v>3000000000</v>
          </cell>
          <cell r="AH283">
            <v>1</v>
          </cell>
          <cell r="AI283">
            <v>3000000000</v>
          </cell>
          <cell r="AJ283">
            <v>100</v>
          </cell>
          <cell r="AK283">
            <v>7.3149799999999994</v>
          </cell>
          <cell r="AL283">
            <v>0.13830000000000001</v>
          </cell>
          <cell r="AM283">
            <v>3018450000</v>
          </cell>
          <cell r="AN283">
            <v>3018450000</v>
          </cell>
          <cell r="AO283">
            <v>1.4019000000000001</v>
          </cell>
          <cell r="AP283">
            <v>3015959911.6020002</v>
          </cell>
          <cell r="AQ283">
            <v>3018570000</v>
          </cell>
          <cell r="AR283">
            <v>3018570000</v>
          </cell>
          <cell r="AS283">
            <v>1.4409000000000001</v>
          </cell>
          <cell r="AT283">
            <v>3016581431.8829999</v>
          </cell>
          <cell r="AU283">
            <v>7.8183084944000001</v>
          </cell>
          <cell r="AV283">
            <v>7.8222714594000005</v>
          </cell>
          <cell r="AW283">
            <v>621520.28099966049</v>
          </cell>
          <cell r="AX283">
            <v>100.619</v>
          </cell>
          <cell r="AY283">
            <v>0</v>
          </cell>
          <cell r="AZ283">
            <v>1988568.1170000001</v>
          </cell>
          <cell r="BA283" t="str">
            <v>Precio</v>
          </cell>
          <cell r="BB283" t="str">
            <v>COP IBE FLAT</v>
          </cell>
          <cell r="BC283">
            <v>1.2732000000000001</v>
          </cell>
          <cell r="BD283">
            <v>100</v>
          </cell>
          <cell r="BE283">
            <v>0</v>
          </cell>
          <cell r="BF283">
            <v>0</v>
          </cell>
          <cell r="BG283">
            <v>0</v>
          </cell>
          <cell r="BH283">
            <v>156</v>
          </cell>
          <cell r="BI283">
            <v>0.41960000000000003</v>
          </cell>
          <cell r="BJ283">
            <v>0.38980000000000004</v>
          </cell>
          <cell r="BK283" t="str">
            <v xml:space="preserve">NVRENGI   </v>
          </cell>
          <cell r="BL283" t="str">
            <v>NICOLAS VALDERRAMA RENGIFO</v>
          </cell>
          <cell r="BM283">
            <v>42443</v>
          </cell>
          <cell r="BO283" t="str">
            <v xml:space="preserve">                              </v>
          </cell>
          <cell r="BP283" t="str">
            <v>26</v>
          </cell>
          <cell r="BQ283" t="str">
            <v xml:space="preserve">          </v>
          </cell>
          <cell r="BR283">
            <v>8</v>
          </cell>
          <cell r="BS283" t="str">
            <v xml:space="preserve">YLD 30/360 RD6 </v>
          </cell>
          <cell r="BT283">
            <v>1</v>
          </cell>
          <cell r="BU283" t="str">
            <v xml:space="preserve">MTM </v>
          </cell>
          <cell r="BV283" t="str">
            <v>1304110012</v>
          </cell>
          <cell r="BW283" t="str">
            <v xml:space="preserve"> </v>
          </cell>
          <cell r="BX283">
            <v>16893000</v>
          </cell>
          <cell r="BY283">
            <v>3012228399.7615399</v>
          </cell>
          <cell r="BZ283">
            <v>120000</v>
          </cell>
          <cell r="CA283" t="str">
            <v xml:space="preserve">YLD 30/360 RD6 </v>
          </cell>
          <cell r="CB283" t="str">
            <v xml:space="preserve">CDT                                                         </v>
          </cell>
          <cell r="CC283" t="str">
            <v>CO</v>
          </cell>
          <cell r="CD283" t="str">
            <v>Gravados ML</v>
          </cell>
          <cell r="CE283">
            <v>3000000000</v>
          </cell>
          <cell r="CF283">
            <v>3018450000</v>
          </cell>
          <cell r="CG283">
            <v>3018450000</v>
          </cell>
          <cell r="CH283">
            <v>3018570000</v>
          </cell>
          <cell r="CI283">
            <v>3018570000</v>
          </cell>
          <cell r="CJ283">
            <v>3015959911.6020002</v>
          </cell>
          <cell r="CK283">
            <v>3016581431.8829999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 t="str">
            <v>7130411012</v>
          </cell>
          <cell r="CV283">
            <v>53973000</v>
          </cell>
          <cell r="CW283">
            <v>120000</v>
          </cell>
          <cell r="CX283">
            <v>53973000</v>
          </cell>
          <cell r="CY283">
            <v>53853000</v>
          </cell>
          <cell r="CZ283">
            <v>120000</v>
          </cell>
          <cell r="DA283">
            <v>1</v>
          </cell>
          <cell r="DB283">
            <v>1</v>
          </cell>
          <cell r="DC283">
            <v>1</v>
          </cell>
          <cell r="DD283">
            <v>5045045</v>
          </cell>
          <cell r="DE283">
            <v>7.3149799999999994</v>
          </cell>
          <cell r="DF283">
            <v>7.6491000000000007</v>
          </cell>
          <cell r="DH283" t="str">
            <v xml:space="preserve">MV </v>
          </cell>
          <cell r="DI283">
            <v>100.61899999999999</v>
          </cell>
          <cell r="DJ283">
            <v>0</v>
          </cell>
          <cell r="DK283">
            <v>3018570000</v>
          </cell>
          <cell r="DL283" t="str">
            <v>IBR</v>
          </cell>
        </row>
        <row r="284">
          <cell r="A284">
            <v>5058766</v>
          </cell>
          <cell r="B284" t="str">
            <v xml:space="preserve">NEGOCIABLES    </v>
          </cell>
          <cell r="C284" t="str">
            <v>B</v>
          </cell>
          <cell r="D284" t="str">
            <v xml:space="preserve">FI SPOT              </v>
          </cell>
          <cell r="E284" t="str">
            <v>RTFIDBEN11</v>
          </cell>
          <cell r="F284" t="str">
            <v>BDM_RF-NEG_FBRT</v>
          </cell>
          <cell r="G284">
            <v>0</v>
          </cell>
          <cell r="H284">
            <v>5225872</v>
          </cell>
          <cell r="I284">
            <v>5849614</v>
          </cell>
          <cell r="J284" t="str">
            <v xml:space="preserve">BANCO COLPATRIA RED MULTIBANCA COLPATRIA S A COLPATRIA RED                                                                                                                                                                                                     </v>
          </cell>
          <cell r="K284" t="str">
            <v xml:space="preserve">860034594                             </v>
          </cell>
          <cell r="L284" t="str">
            <v xml:space="preserve">CDT COLPATRIA IBR+1.45% 22/6/16    </v>
          </cell>
          <cell r="M284" t="str">
            <v xml:space="preserve">CDTCLP80       </v>
          </cell>
          <cell r="N284" t="str">
            <v xml:space="preserve">COB19CD05I91   </v>
          </cell>
          <cell r="O284" t="str">
            <v>BANCO COLPATRIA RED MULTIBANCA COLPATRIA S A COLPATRIA RED</v>
          </cell>
          <cell r="P284" t="str">
            <v>860034594</v>
          </cell>
          <cell r="Q284" t="str">
            <v xml:space="preserve">BRC1+   </v>
          </cell>
          <cell r="R284" t="str">
            <v xml:space="preserve">BRC                 </v>
          </cell>
          <cell r="S284">
            <v>42360</v>
          </cell>
          <cell r="T284">
            <v>42543</v>
          </cell>
          <cell r="U284">
            <v>300000000</v>
          </cell>
          <cell r="V284">
            <v>300000000</v>
          </cell>
          <cell r="W284" t="str">
            <v>IBR 1M</v>
          </cell>
          <cell r="X284">
            <v>1.45</v>
          </cell>
          <cell r="Y284" t="str">
            <v xml:space="preserve">COP IBR Inicio, Base 360, Cupon MV      </v>
          </cell>
          <cell r="Z284" t="str">
            <v>I</v>
          </cell>
          <cell r="AA284" t="str">
            <v>Mes Vencido</v>
          </cell>
          <cell r="AB284" t="str">
            <v>COP</v>
          </cell>
          <cell r="AC284" t="str">
            <v>COP</v>
          </cell>
          <cell r="AD284" t="str">
            <v>DECEVAL</v>
          </cell>
          <cell r="AE284">
            <v>42360</v>
          </cell>
          <cell r="AF284">
            <v>42360</v>
          </cell>
          <cell r="AG284">
            <v>300000000</v>
          </cell>
          <cell r="AH284">
            <v>1</v>
          </cell>
          <cell r="AI284">
            <v>300000000</v>
          </cell>
          <cell r="AJ284">
            <v>100</v>
          </cell>
          <cell r="AK284">
            <v>7.2581189999999998</v>
          </cell>
          <cell r="AL284">
            <v>0.13639999999999999</v>
          </cell>
          <cell r="AM284">
            <v>301515000</v>
          </cell>
          <cell r="AN284">
            <v>301515000</v>
          </cell>
          <cell r="AO284">
            <v>1.3227</v>
          </cell>
          <cell r="AP284">
            <v>301295371.06950003</v>
          </cell>
          <cell r="AQ284">
            <v>301545000</v>
          </cell>
          <cell r="AR284">
            <v>301545000</v>
          </cell>
          <cell r="AS284">
            <v>1.3591</v>
          </cell>
          <cell r="AT284">
            <v>301357401.30839998</v>
          </cell>
          <cell r="AU284">
            <v>7.8097659841000002</v>
          </cell>
          <cell r="AV284">
            <v>7.8144572881000007</v>
          </cell>
          <cell r="AW284">
            <v>62030.238899946213</v>
          </cell>
          <cell r="AX284">
            <v>100.515</v>
          </cell>
          <cell r="AY284">
            <v>0</v>
          </cell>
          <cell r="AZ284">
            <v>187598.69159999999</v>
          </cell>
          <cell r="BA284" t="str">
            <v>Precio</v>
          </cell>
          <cell r="BB284" t="str">
            <v>COP IBE FLAT</v>
          </cell>
          <cell r="BC284">
            <v>1.1919</v>
          </cell>
          <cell r="BD284">
            <v>100</v>
          </cell>
          <cell r="BE284">
            <v>0</v>
          </cell>
          <cell r="BF284">
            <v>0</v>
          </cell>
          <cell r="BG284">
            <v>0</v>
          </cell>
          <cell r="BH284">
            <v>100</v>
          </cell>
          <cell r="BI284">
            <v>0.27080000000000004</v>
          </cell>
          <cell r="BJ284">
            <v>0.25180000000000002</v>
          </cell>
          <cell r="BK284" t="str">
            <v xml:space="preserve">NVRENGI   </v>
          </cell>
          <cell r="BL284" t="str">
            <v>NICOLAS VALDERRAMA RENGIFO</v>
          </cell>
          <cell r="BM284">
            <v>42443</v>
          </cell>
          <cell r="BO284" t="str">
            <v xml:space="preserve">                              </v>
          </cell>
          <cell r="BP284" t="str">
            <v>26</v>
          </cell>
          <cell r="BQ284" t="str">
            <v xml:space="preserve">          </v>
          </cell>
          <cell r="BR284">
            <v>7</v>
          </cell>
          <cell r="BS284" t="str">
            <v xml:space="preserve">YLD 30/360 RD6 </v>
          </cell>
          <cell r="BT284">
            <v>1</v>
          </cell>
          <cell r="BU284" t="str">
            <v xml:space="preserve">MTM </v>
          </cell>
          <cell r="BV284" t="str">
            <v>1304110012</v>
          </cell>
          <cell r="BW284" t="str">
            <v xml:space="preserve"> </v>
          </cell>
          <cell r="BX284">
            <v>1378200</v>
          </cell>
          <cell r="BY284">
            <v>301144775.79529101</v>
          </cell>
          <cell r="BZ284">
            <v>30000</v>
          </cell>
          <cell r="CA284" t="str">
            <v xml:space="preserve">YLD 30/360 RD6 </v>
          </cell>
          <cell r="CB284" t="str">
            <v xml:space="preserve">CDT                                                         </v>
          </cell>
          <cell r="CC284" t="str">
            <v>CO</v>
          </cell>
          <cell r="CD284" t="str">
            <v>Gravados ML</v>
          </cell>
          <cell r="CE284">
            <v>300000000</v>
          </cell>
          <cell r="CF284">
            <v>301515000</v>
          </cell>
          <cell r="CG284">
            <v>301515000</v>
          </cell>
          <cell r="CH284">
            <v>301545000</v>
          </cell>
          <cell r="CI284">
            <v>301545000</v>
          </cell>
          <cell r="CJ284">
            <v>301295371.06950003</v>
          </cell>
          <cell r="CK284">
            <v>301357401.30839998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P284">
            <v>0</v>
          </cell>
          <cell r="CQ284">
            <v>0</v>
          </cell>
          <cell r="CR284">
            <v>0</v>
          </cell>
          <cell r="CS284" t="str">
            <v>7130411012</v>
          </cell>
          <cell r="CV284">
            <v>5095800</v>
          </cell>
          <cell r="CW284">
            <v>30000</v>
          </cell>
          <cell r="CX284">
            <v>5095800</v>
          </cell>
          <cell r="CY284">
            <v>5065800</v>
          </cell>
          <cell r="CZ284">
            <v>30000</v>
          </cell>
          <cell r="DA284">
            <v>1</v>
          </cell>
          <cell r="DB284">
            <v>1</v>
          </cell>
          <cell r="DC284">
            <v>1</v>
          </cell>
          <cell r="DD284">
            <v>5058766</v>
          </cell>
          <cell r="DE284">
            <v>7.2581189999999998</v>
          </cell>
          <cell r="DF284">
            <v>7.5623000000000005</v>
          </cell>
          <cell r="DH284" t="str">
            <v xml:space="preserve">MV </v>
          </cell>
          <cell r="DI284">
            <v>100.515</v>
          </cell>
          <cell r="DJ284">
            <v>0</v>
          </cell>
          <cell r="DK284">
            <v>301545000</v>
          </cell>
          <cell r="DL284" t="str">
            <v>IBR</v>
          </cell>
        </row>
        <row r="285">
          <cell r="A285">
            <v>5074365</v>
          </cell>
          <cell r="B285" t="str">
            <v xml:space="preserve">NEGOCIABLES    </v>
          </cell>
          <cell r="C285" t="str">
            <v>B</v>
          </cell>
          <cell r="D285" t="str">
            <v xml:space="preserve">FI SPOT              </v>
          </cell>
          <cell r="E285" t="str">
            <v>RTFIDBEN11</v>
          </cell>
          <cell r="F285" t="str">
            <v>BDM_RF-NEG_FBRT</v>
          </cell>
          <cell r="G285">
            <v>0</v>
          </cell>
          <cell r="H285">
            <v>5251931</v>
          </cell>
          <cell r="I285">
            <v>5865190</v>
          </cell>
          <cell r="J285" t="str">
            <v xml:space="preserve">BANCO COLPATRIA RED MULTIBANCA COLPATRIA S A COLPATRIA RED                                                                                                                                                                                                     </v>
          </cell>
          <cell r="K285" t="str">
            <v xml:space="preserve">860034594                             </v>
          </cell>
          <cell r="L285" t="str">
            <v xml:space="preserve">CDT COLPATRIA IBR+1.45% 29/7/16    </v>
          </cell>
          <cell r="M285" t="str">
            <v xml:space="preserve">CDTCLP80       </v>
          </cell>
          <cell r="N285" t="str">
            <v xml:space="preserve">COB19CD05OW2   </v>
          </cell>
          <cell r="O285" t="str">
            <v>BANCO COLPATRIA RED MULTIBANCA COLPATRIA S A COLPATRIA RED</v>
          </cell>
          <cell r="P285" t="str">
            <v>860034594</v>
          </cell>
          <cell r="Q285" t="str">
            <v xml:space="preserve">BRC1+   </v>
          </cell>
          <cell r="R285" t="str">
            <v xml:space="preserve">BRC                 </v>
          </cell>
          <cell r="S285">
            <v>42367</v>
          </cell>
          <cell r="T285">
            <v>42580</v>
          </cell>
          <cell r="U285">
            <v>2000000000</v>
          </cell>
          <cell r="V285">
            <v>2000000000</v>
          </cell>
          <cell r="W285" t="str">
            <v>IBR 1M</v>
          </cell>
          <cell r="X285">
            <v>1.45</v>
          </cell>
          <cell r="Y285" t="str">
            <v xml:space="preserve">COP IBR Inicio, Base 360, Cupon MV      </v>
          </cell>
          <cell r="Z285" t="str">
            <v>I</v>
          </cell>
          <cell r="AA285" t="str">
            <v>Mes Vencido</v>
          </cell>
          <cell r="AB285" t="str">
            <v>COP</v>
          </cell>
          <cell r="AC285" t="str">
            <v>COP</v>
          </cell>
          <cell r="AD285" t="str">
            <v>DECEVAL</v>
          </cell>
          <cell r="AE285">
            <v>42367</v>
          </cell>
          <cell r="AF285">
            <v>42367</v>
          </cell>
          <cell r="AG285">
            <v>2000000000</v>
          </cell>
          <cell r="AH285">
            <v>1</v>
          </cell>
          <cell r="AI285">
            <v>2000000000</v>
          </cell>
          <cell r="AJ285">
            <v>100</v>
          </cell>
          <cell r="AK285">
            <v>7.2607309999999998</v>
          </cell>
          <cell r="AL285">
            <v>0.41880000000000001</v>
          </cell>
          <cell r="AM285">
            <v>2007520000.0992</v>
          </cell>
          <cell r="AN285">
            <v>2007520000.0992</v>
          </cell>
          <cell r="AO285">
            <v>1.3751</v>
          </cell>
          <cell r="AP285">
            <v>2005842507.6891999</v>
          </cell>
          <cell r="AQ285">
            <v>2007640000.07371</v>
          </cell>
          <cell r="AR285">
            <v>2007640000.07371</v>
          </cell>
          <cell r="AS285">
            <v>1.4126000000000001</v>
          </cell>
          <cell r="AT285">
            <v>2006255990.7517099</v>
          </cell>
          <cell r="AU285">
            <v>7.8197378754000004</v>
          </cell>
          <cell r="AV285">
            <v>7.8247205470000001</v>
          </cell>
          <cell r="AW285">
            <v>413483.06251001358</v>
          </cell>
          <cell r="AX285">
            <v>100.382000003686</v>
          </cell>
          <cell r="AY285">
            <v>0</v>
          </cell>
          <cell r="AZ285">
            <v>1384009.3219999999</v>
          </cell>
          <cell r="BA285" t="str">
            <v>Precio</v>
          </cell>
          <cell r="BB285" t="str">
            <v>COP IBE FLAT</v>
          </cell>
          <cell r="BC285">
            <v>1.2454000000000001</v>
          </cell>
          <cell r="BD285">
            <v>100</v>
          </cell>
          <cell r="BE285">
            <v>0</v>
          </cell>
          <cell r="BF285">
            <v>0</v>
          </cell>
          <cell r="BG285">
            <v>0</v>
          </cell>
          <cell r="BH285">
            <v>137</v>
          </cell>
          <cell r="BI285">
            <v>0.37020000000000003</v>
          </cell>
          <cell r="BJ285">
            <v>0.34400000000000003</v>
          </cell>
          <cell r="BK285" t="str">
            <v xml:space="preserve">NVRENGI   </v>
          </cell>
          <cell r="BL285" t="str">
            <v>NICOLAS VALDERRAMA RENGIFO</v>
          </cell>
          <cell r="BM285">
            <v>42443</v>
          </cell>
          <cell r="BO285" t="str">
            <v xml:space="preserve">                              </v>
          </cell>
          <cell r="BP285" t="str">
            <v>26</v>
          </cell>
          <cell r="BQ285" t="str">
            <v xml:space="preserve">          </v>
          </cell>
          <cell r="BR285">
            <v>7</v>
          </cell>
          <cell r="BS285" t="str">
            <v xml:space="preserve">YLD 30/360 RD6 </v>
          </cell>
          <cell r="BT285">
            <v>1</v>
          </cell>
          <cell r="BU285" t="str">
            <v xml:space="preserve">MTM </v>
          </cell>
          <cell r="BV285" t="str">
            <v>1304110012</v>
          </cell>
          <cell r="BW285" t="str">
            <v xml:space="preserve"> </v>
          </cell>
          <cell r="BX285">
            <v>6238505</v>
          </cell>
          <cell r="BY285">
            <v>2007272171.9171801</v>
          </cell>
          <cell r="BZ285">
            <v>119999.97452</v>
          </cell>
          <cell r="CA285" t="str">
            <v xml:space="preserve">YLD 30/360 RD6 </v>
          </cell>
          <cell r="CB285" t="str">
            <v xml:space="preserve">CDT                                                         </v>
          </cell>
          <cell r="CC285" t="str">
            <v>CO</v>
          </cell>
          <cell r="CD285" t="str">
            <v>Gravados ML</v>
          </cell>
          <cell r="CE285">
            <v>2000000000</v>
          </cell>
          <cell r="CF285">
            <v>2007520000.0992002</v>
          </cell>
          <cell r="CG285">
            <v>2007520000.0992002</v>
          </cell>
          <cell r="CH285">
            <v>2007640000.07371</v>
          </cell>
          <cell r="CI285">
            <v>2007640000.07371</v>
          </cell>
          <cell r="CJ285">
            <v>2005842507.6891999</v>
          </cell>
          <cell r="CK285">
            <v>2006255990.7517099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 t="str">
            <v>7130411012</v>
          </cell>
          <cell r="CV285">
            <v>31460000.073709998</v>
          </cell>
          <cell r="CW285">
            <v>119999.97451</v>
          </cell>
          <cell r="CX285">
            <v>31460000.073709998</v>
          </cell>
          <cell r="CY285">
            <v>31340000.099199999</v>
          </cell>
          <cell r="CZ285">
            <v>119999.97452</v>
          </cell>
          <cell r="DA285">
            <v>1</v>
          </cell>
          <cell r="DB285">
            <v>1</v>
          </cell>
          <cell r="DC285">
            <v>1</v>
          </cell>
          <cell r="DD285">
            <v>5074365</v>
          </cell>
          <cell r="DE285">
            <v>7.2607309999999998</v>
          </cell>
          <cell r="DF285">
            <v>7.6191000000000004</v>
          </cell>
          <cell r="DH285" t="str">
            <v xml:space="preserve">MV </v>
          </cell>
          <cell r="DI285">
            <v>100.38200000368549</v>
          </cell>
          <cell r="DJ285">
            <v>0</v>
          </cell>
          <cell r="DK285">
            <v>2007640000.0699999</v>
          </cell>
          <cell r="DL285" t="str">
            <v>IBR</v>
          </cell>
        </row>
        <row r="286">
          <cell r="A286">
            <v>5074892</v>
          </cell>
          <cell r="B286" t="str">
            <v xml:space="preserve">NEGOCIABLES    </v>
          </cell>
          <cell r="C286" t="str">
            <v>B</v>
          </cell>
          <cell r="D286" t="str">
            <v xml:space="preserve">FI SPOT              </v>
          </cell>
          <cell r="E286" t="str">
            <v>RTFIDBEN11</v>
          </cell>
          <cell r="F286" t="str">
            <v>BDR_RF-NEG_FBRT</v>
          </cell>
          <cell r="G286">
            <v>0</v>
          </cell>
          <cell r="H286">
            <v>5251932</v>
          </cell>
          <cell r="I286">
            <v>5865717</v>
          </cell>
          <cell r="J286" t="str">
            <v xml:space="preserve">BANCO COLPATRIA RED MULTIBANCA COLPATRIA S A COLPATRIA RED                                                                                                                                                                                                     </v>
          </cell>
          <cell r="K286" t="str">
            <v xml:space="preserve">860034594                             </v>
          </cell>
          <cell r="L286" t="str">
            <v xml:space="preserve">CDT COLPATRIA IBR+1.45% 29/7/16    </v>
          </cell>
          <cell r="M286" t="str">
            <v xml:space="preserve">CDTCLP80       </v>
          </cell>
          <cell r="N286" t="str">
            <v xml:space="preserve">COB19CD05OW2   </v>
          </cell>
          <cell r="O286" t="str">
            <v>BANCO COLPATRIA RED MULTIBANCA COLPATRIA S A COLPATRIA RED</v>
          </cell>
          <cell r="P286" t="str">
            <v>860034594</v>
          </cell>
          <cell r="Q286" t="str">
            <v xml:space="preserve">BRC1+   </v>
          </cell>
          <cell r="R286" t="str">
            <v xml:space="preserve">BRC                 </v>
          </cell>
          <cell r="S286">
            <v>42367</v>
          </cell>
          <cell r="T286">
            <v>42580</v>
          </cell>
          <cell r="U286">
            <v>500000000</v>
          </cell>
          <cell r="V286">
            <v>500000000</v>
          </cell>
          <cell r="W286" t="str">
            <v>IBR 1M</v>
          </cell>
          <cell r="X286">
            <v>1.45</v>
          </cell>
          <cell r="Y286" t="str">
            <v xml:space="preserve">COP IBR Inicio, Base 360, Cupon MV      </v>
          </cell>
          <cell r="Z286" t="str">
            <v>I</v>
          </cell>
          <cell r="AA286" t="str">
            <v>Mes Vencido</v>
          </cell>
          <cell r="AB286" t="str">
            <v>COP</v>
          </cell>
          <cell r="AC286" t="str">
            <v>COP</v>
          </cell>
          <cell r="AD286" t="str">
            <v>DECEVAL</v>
          </cell>
          <cell r="AE286">
            <v>42367</v>
          </cell>
          <cell r="AF286">
            <v>42367</v>
          </cell>
          <cell r="AG286">
            <v>500000000</v>
          </cell>
          <cell r="AH286">
            <v>1</v>
          </cell>
          <cell r="AI286">
            <v>500000000</v>
          </cell>
          <cell r="AJ286">
            <v>100</v>
          </cell>
          <cell r="AK286">
            <v>7.2607309999999998</v>
          </cell>
          <cell r="AL286">
            <v>0.41880000000000001</v>
          </cell>
          <cell r="AM286">
            <v>501880000.0248</v>
          </cell>
          <cell r="AN286">
            <v>501880000.0248</v>
          </cell>
          <cell r="AO286">
            <v>1.3751</v>
          </cell>
          <cell r="AP286">
            <v>501460626.92229998</v>
          </cell>
          <cell r="AQ286">
            <v>501910000.01842803</v>
          </cell>
          <cell r="AR286">
            <v>501910000.01842803</v>
          </cell>
          <cell r="AS286">
            <v>1.4126000000000001</v>
          </cell>
          <cell r="AT286">
            <v>501563997.68792802</v>
          </cell>
          <cell r="AU286">
            <v>7.8197378754000004</v>
          </cell>
          <cell r="AV286">
            <v>7.8247205470000001</v>
          </cell>
          <cell r="AW286">
            <v>103370.76562803984</v>
          </cell>
          <cell r="AX286">
            <v>100.382000003686</v>
          </cell>
          <cell r="AY286">
            <v>0</v>
          </cell>
          <cell r="AZ286">
            <v>346002.33049999998</v>
          </cell>
          <cell r="BA286" t="str">
            <v>Precio</v>
          </cell>
          <cell r="BB286" t="str">
            <v>COP IBE FLAT</v>
          </cell>
          <cell r="BC286">
            <v>1.2454000000000001</v>
          </cell>
          <cell r="BD286">
            <v>100</v>
          </cell>
          <cell r="BE286">
            <v>0</v>
          </cell>
          <cell r="BF286">
            <v>0</v>
          </cell>
          <cell r="BG286">
            <v>0</v>
          </cell>
          <cell r="BH286">
            <v>137</v>
          </cell>
          <cell r="BI286">
            <v>0.37020000000000003</v>
          </cell>
          <cell r="BJ286">
            <v>0.34400000000000003</v>
          </cell>
          <cell r="BK286" t="str">
            <v xml:space="preserve">NVRENGI   </v>
          </cell>
          <cell r="BL286" t="str">
            <v>NICOLAS VALDERRAMA RENGIFO</v>
          </cell>
          <cell r="BM286">
            <v>42443</v>
          </cell>
          <cell r="BO286" t="str">
            <v xml:space="preserve">                              </v>
          </cell>
          <cell r="BP286" t="str">
            <v>26</v>
          </cell>
          <cell r="BQ286" t="str">
            <v xml:space="preserve">          </v>
          </cell>
          <cell r="BR286">
            <v>7</v>
          </cell>
          <cell r="BS286" t="str">
            <v xml:space="preserve">YLD 30/360 RD6 </v>
          </cell>
          <cell r="BT286">
            <v>1</v>
          </cell>
          <cell r="BU286" t="str">
            <v xml:space="preserve">MTM </v>
          </cell>
          <cell r="BV286" t="str">
            <v>1304110012</v>
          </cell>
          <cell r="BW286" t="str">
            <v xml:space="preserve"> </v>
          </cell>
          <cell r="BX286">
            <v>1559626.25</v>
          </cell>
          <cell r="BY286">
            <v>501818042.97929502</v>
          </cell>
          <cell r="BZ286">
            <v>29999.993630000001</v>
          </cell>
          <cell r="CA286" t="str">
            <v xml:space="preserve">YLD 30/360 RD6 </v>
          </cell>
          <cell r="CB286" t="str">
            <v xml:space="preserve">CDT                                                         </v>
          </cell>
          <cell r="CC286" t="str">
            <v>CO</v>
          </cell>
          <cell r="CD286" t="str">
            <v>Gravados ML</v>
          </cell>
          <cell r="CE286">
            <v>500000000</v>
          </cell>
          <cell r="CF286">
            <v>501880000.02480006</v>
          </cell>
          <cell r="CG286">
            <v>501880000.02480006</v>
          </cell>
          <cell r="CH286">
            <v>501910000.01842803</v>
          </cell>
          <cell r="CI286">
            <v>501910000.01842803</v>
          </cell>
          <cell r="CJ286">
            <v>501460626.92229998</v>
          </cell>
          <cell r="CK286">
            <v>501563997.68792802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P286">
            <v>0</v>
          </cell>
          <cell r="CQ286">
            <v>0</v>
          </cell>
          <cell r="CR286">
            <v>0</v>
          </cell>
          <cell r="CS286" t="str">
            <v>7130411012</v>
          </cell>
          <cell r="CV286">
            <v>7865000.0184279997</v>
          </cell>
          <cell r="CW286">
            <v>29999.993628</v>
          </cell>
          <cell r="CX286">
            <v>7865000.0184279997</v>
          </cell>
          <cell r="CY286">
            <v>7835000.0247999998</v>
          </cell>
          <cell r="CZ286">
            <v>29999.993630000001</v>
          </cell>
          <cell r="DA286">
            <v>1</v>
          </cell>
          <cell r="DB286">
            <v>1</v>
          </cell>
          <cell r="DC286">
            <v>1</v>
          </cell>
          <cell r="DD286">
            <v>5074892</v>
          </cell>
          <cell r="DE286">
            <v>7.2607309999999998</v>
          </cell>
          <cell r="DF286">
            <v>7.6191000000000004</v>
          </cell>
          <cell r="DH286" t="str">
            <v xml:space="preserve">MV </v>
          </cell>
          <cell r="DI286">
            <v>100.3820000036856</v>
          </cell>
          <cell r="DJ286">
            <v>0</v>
          </cell>
          <cell r="DK286">
            <v>501910000.01999998</v>
          </cell>
          <cell r="DL286" t="str">
            <v>IBR</v>
          </cell>
        </row>
        <row r="287">
          <cell r="A287">
            <v>5082240</v>
          </cell>
          <cell r="B287" t="str">
            <v xml:space="preserve">NEGOCIABLES    </v>
          </cell>
          <cell r="C287" t="str">
            <v>B</v>
          </cell>
          <cell r="D287" t="str">
            <v xml:space="preserve">FI SPOT              </v>
          </cell>
          <cell r="E287" t="str">
            <v>RTFIDBEN11</v>
          </cell>
          <cell r="F287" t="str">
            <v>BDM_RF-NEG_FBRT</v>
          </cell>
          <cell r="G287">
            <v>0</v>
          </cell>
          <cell r="H287">
            <v>5275138</v>
          </cell>
          <cell r="I287">
            <v>5873068</v>
          </cell>
          <cell r="J287" t="str">
            <v xml:space="preserve">BANCO COLPATRIA RED MULTIBANCA COLPATRIA S A COLPATRIA RED                                                                                                                                                                                                     </v>
          </cell>
          <cell r="K287" t="str">
            <v xml:space="preserve">860034594                             </v>
          </cell>
          <cell r="L287" t="str">
            <v xml:space="preserve">CDT COLPATRIA IBR+1.5% 4/8/16      </v>
          </cell>
          <cell r="M287" t="str">
            <v xml:space="preserve">CDTCLP80       </v>
          </cell>
          <cell r="N287" t="str">
            <v xml:space="preserve">COB19CD05RD5   </v>
          </cell>
          <cell r="O287" t="str">
            <v>BANCO COLPATRIA RED MULTIBANCA COLPATRIA S A COLPATRIA RED</v>
          </cell>
          <cell r="P287" t="str">
            <v>860034594</v>
          </cell>
          <cell r="Q287" t="str">
            <v xml:space="preserve">BRC1+   </v>
          </cell>
          <cell r="R287" t="str">
            <v xml:space="preserve">BRC                 </v>
          </cell>
          <cell r="S287">
            <v>42373</v>
          </cell>
          <cell r="T287">
            <v>42586</v>
          </cell>
          <cell r="U287">
            <v>2500000000</v>
          </cell>
          <cell r="V287">
            <v>2500000000</v>
          </cell>
          <cell r="W287" t="str">
            <v>IBR 1M</v>
          </cell>
          <cell r="X287">
            <v>1.5</v>
          </cell>
          <cell r="Y287" t="str">
            <v xml:space="preserve">COP IBR Inicio, Base 360, Cupon MV      </v>
          </cell>
          <cell r="Z287" t="str">
            <v>I</v>
          </cell>
          <cell r="AA287" t="str">
            <v>Mes Vencido</v>
          </cell>
          <cell r="AB287" t="str">
            <v>COP</v>
          </cell>
          <cell r="AC287" t="str">
            <v>COP</v>
          </cell>
          <cell r="AD287" t="str">
            <v>DECEVAL</v>
          </cell>
          <cell r="AE287">
            <v>42373</v>
          </cell>
          <cell r="AF287">
            <v>42373</v>
          </cell>
          <cell r="AG287">
            <v>2500000000</v>
          </cell>
          <cell r="AH287">
            <v>1</v>
          </cell>
          <cell r="AI287">
            <v>2500000000</v>
          </cell>
          <cell r="AJ287">
            <v>100</v>
          </cell>
          <cell r="AK287">
            <v>7.3157719999999999</v>
          </cell>
          <cell r="AL287">
            <v>0.13550000000000001</v>
          </cell>
          <cell r="AM287">
            <v>2506900000</v>
          </cell>
          <cell r="AN287">
            <v>2506900000</v>
          </cell>
          <cell r="AO287">
            <v>1.3812</v>
          </cell>
          <cell r="AP287">
            <v>2504358362</v>
          </cell>
          <cell r="AQ287">
            <v>2507000000</v>
          </cell>
          <cell r="AR287">
            <v>2507000000</v>
          </cell>
          <cell r="AS287">
            <v>1.4219000000000002</v>
          </cell>
          <cell r="AT287">
            <v>2504877519.6624999</v>
          </cell>
          <cell r="AU287">
            <v>7.8650452215</v>
          </cell>
          <cell r="AV287">
            <v>7.8704651338999998</v>
          </cell>
          <cell r="AW287">
            <v>519157.66249990463</v>
          </cell>
          <cell r="AX287">
            <v>100.28</v>
          </cell>
          <cell r="AY287">
            <v>0</v>
          </cell>
          <cell r="AZ287">
            <v>2122480.3374999999</v>
          </cell>
          <cell r="BA287" t="str">
            <v>Precio</v>
          </cell>
          <cell r="BB287" t="str">
            <v>COP IBE FLAT</v>
          </cell>
          <cell r="BC287">
            <v>1.2559</v>
          </cell>
          <cell r="BD287">
            <v>100</v>
          </cell>
          <cell r="BE287">
            <v>0</v>
          </cell>
          <cell r="BF287">
            <v>0</v>
          </cell>
          <cell r="BG287">
            <v>0</v>
          </cell>
          <cell r="BH287">
            <v>143</v>
          </cell>
          <cell r="BI287">
            <v>0.38650000000000001</v>
          </cell>
          <cell r="BJ287">
            <v>0.35910000000000003</v>
          </cell>
          <cell r="BK287" t="str">
            <v xml:space="preserve">NVRENGI   </v>
          </cell>
          <cell r="BL287" t="str">
            <v>NICOLAS VALDERRAMA RENGIFO</v>
          </cell>
          <cell r="BM287">
            <v>42443</v>
          </cell>
          <cell r="BO287" t="str">
            <v xml:space="preserve">                              </v>
          </cell>
          <cell r="BP287" t="str">
            <v>26</v>
          </cell>
          <cell r="BQ287" t="str">
            <v xml:space="preserve">          </v>
          </cell>
          <cell r="BR287">
            <v>7</v>
          </cell>
          <cell r="BS287" t="str">
            <v xml:space="preserve">YLD 30/360 RD6 </v>
          </cell>
          <cell r="BT287">
            <v>1</v>
          </cell>
          <cell r="BU287" t="str">
            <v xml:space="preserve">MTM </v>
          </cell>
          <cell r="BV287" t="str">
            <v>1304110012</v>
          </cell>
          <cell r="BW287" t="str">
            <v xml:space="preserve"> </v>
          </cell>
          <cell r="BX287">
            <v>5250000</v>
          </cell>
          <cell r="BY287">
            <v>2509113089.1003299</v>
          </cell>
          <cell r="BZ287">
            <v>100000</v>
          </cell>
          <cell r="CA287" t="str">
            <v xml:space="preserve">YLD 30/360 RD6 </v>
          </cell>
          <cell r="CB287" t="str">
            <v xml:space="preserve">CDT                                                         </v>
          </cell>
          <cell r="CC287" t="str">
            <v>CO</v>
          </cell>
          <cell r="CD287" t="str">
            <v>Gravados ML</v>
          </cell>
          <cell r="CE287">
            <v>2500000000</v>
          </cell>
          <cell r="CF287">
            <v>2506900000</v>
          </cell>
          <cell r="CG287">
            <v>2506900000</v>
          </cell>
          <cell r="CH287">
            <v>2507000000</v>
          </cell>
          <cell r="CI287">
            <v>2507000000</v>
          </cell>
          <cell r="CJ287">
            <v>2504358362</v>
          </cell>
          <cell r="CK287">
            <v>2504877519.6624999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P287">
            <v>0</v>
          </cell>
          <cell r="CQ287">
            <v>0</v>
          </cell>
          <cell r="CR287">
            <v>0</v>
          </cell>
          <cell r="CS287" t="str">
            <v>7130411012</v>
          </cell>
          <cell r="CV287">
            <v>37032500</v>
          </cell>
          <cell r="CW287">
            <v>100000</v>
          </cell>
          <cell r="CX287">
            <v>37032500</v>
          </cell>
          <cell r="CY287">
            <v>36932500</v>
          </cell>
          <cell r="CZ287">
            <v>100000</v>
          </cell>
          <cell r="DA287">
            <v>1</v>
          </cell>
          <cell r="DB287">
            <v>1</v>
          </cell>
          <cell r="DC287">
            <v>1</v>
          </cell>
          <cell r="DD287">
            <v>5082240</v>
          </cell>
          <cell r="DE287">
            <v>7.3157719999999999</v>
          </cell>
          <cell r="DF287">
            <v>7.6289000000000007</v>
          </cell>
          <cell r="DH287" t="str">
            <v xml:space="preserve">MV </v>
          </cell>
          <cell r="DI287">
            <v>100.27999999999999</v>
          </cell>
          <cell r="DJ287">
            <v>0</v>
          </cell>
          <cell r="DK287">
            <v>2507000000</v>
          </cell>
          <cell r="DL287" t="str">
            <v>IBR</v>
          </cell>
        </row>
        <row r="288">
          <cell r="A288">
            <v>5085233</v>
          </cell>
          <cell r="B288" t="str">
            <v xml:space="preserve">NEGOCIABLES    </v>
          </cell>
          <cell r="C288" t="str">
            <v>B</v>
          </cell>
          <cell r="D288" t="str">
            <v xml:space="preserve">FI SPOT              </v>
          </cell>
          <cell r="E288" t="str">
            <v>RTFIDBEN11</v>
          </cell>
          <cell r="F288" t="str">
            <v>BDM_RF-NEG_FBRT</v>
          </cell>
          <cell r="G288">
            <v>0</v>
          </cell>
          <cell r="H288">
            <v>5085240</v>
          </cell>
          <cell r="I288">
            <v>5876092</v>
          </cell>
          <cell r="J288" t="str">
            <v xml:space="preserve">CORPORACION FINANCIERA COLOMBIANA S A CORFICOLOMBIANA S A                                                                                                                                                                                                      </v>
          </cell>
          <cell r="K288" t="str">
            <v xml:space="preserve">890300653                             </v>
          </cell>
          <cell r="L288" t="str">
            <v xml:space="preserve">CDT CORFICOL IPC+1.87% 5/1/17      </v>
          </cell>
          <cell r="M288" t="str">
            <v xml:space="preserve">CDTCFC90       </v>
          </cell>
          <cell r="N288" t="str">
            <v xml:space="preserve">COJ12CD0P9H4   </v>
          </cell>
          <cell r="O288" t="str">
            <v>CORPORACION FINANCIERA COLOMBIANA S A CORFICOLOMBIANA S A</v>
          </cell>
          <cell r="P288" t="str">
            <v>890300653</v>
          </cell>
          <cell r="Q288" t="str">
            <v xml:space="preserve">BRC1+   </v>
          </cell>
          <cell r="R288" t="str">
            <v xml:space="preserve">BRC                 </v>
          </cell>
          <cell r="S288">
            <v>42374</v>
          </cell>
          <cell r="T288">
            <v>42740</v>
          </cell>
          <cell r="U288">
            <v>3000000000</v>
          </cell>
          <cell r="V288">
            <v>3000000000</v>
          </cell>
          <cell r="W288" t="str">
            <v>IPC EA 1Y</v>
          </cell>
          <cell r="X288">
            <v>1.87</v>
          </cell>
          <cell r="Y288" t="str">
            <v xml:space="preserve">COP IPC Inicio, Base 360, Cupon TV      </v>
          </cell>
          <cell r="Z288" t="str">
            <v>I</v>
          </cell>
          <cell r="AA288" t="str">
            <v>Trimestre Vencido</v>
          </cell>
          <cell r="AB288" t="str">
            <v>COP</v>
          </cell>
          <cell r="AC288" t="str">
            <v>COP</v>
          </cell>
          <cell r="AD288" t="str">
            <v>DECEVAL</v>
          </cell>
          <cell r="AE288">
            <v>42374</v>
          </cell>
          <cell r="AF288">
            <v>42374</v>
          </cell>
          <cell r="AG288">
            <v>3000000000</v>
          </cell>
          <cell r="AH288">
            <v>1</v>
          </cell>
          <cell r="AI288">
            <v>3000000000</v>
          </cell>
          <cell r="AJ288">
            <v>100</v>
          </cell>
          <cell r="AK288">
            <v>8.3812269999999991</v>
          </cell>
          <cell r="AL288">
            <v>0</v>
          </cell>
          <cell r="AM288">
            <v>3044760000</v>
          </cell>
          <cell r="AN288">
            <v>3044760000</v>
          </cell>
          <cell r="AO288">
            <v>1.7708000000000002</v>
          </cell>
          <cell r="AP288">
            <v>3047759992.9889998</v>
          </cell>
          <cell r="AQ288">
            <v>3045510000</v>
          </cell>
          <cell r="AR288">
            <v>3045510000</v>
          </cell>
          <cell r="AS288">
            <v>1.7710000000000001</v>
          </cell>
          <cell r="AT288">
            <v>3048507037.869</v>
          </cell>
          <cell r="AU288">
            <v>9.3578336247999996</v>
          </cell>
          <cell r="AV288">
            <v>9.3578336246999996</v>
          </cell>
          <cell r="AW288">
            <v>747044.88000011444</v>
          </cell>
          <cell r="AX288">
            <v>101.51700000000001</v>
          </cell>
          <cell r="AY288">
            <v>0</v>
          </cell>
          <cell r="AZ288">
            <v>-2997037.8689999999</v>
          </cell>
          <cell r="BA288" t="str">
            <v>Precio</v>
          </cell>
          <cell r="BB288" t="str">
            <v>COP IPC FLAT</v>
          </cell>
          <cell r="BC288">
            <v>1.7714000000000001</v>
          </cell>
          <cell r="BD288">
            <v>100</v>
          </cell>
          <cell r="BE288">
            <v>0</v>
          </cell>
          <cell r="BF288">
            <v>0</v>
          </cell>
          <cell r="BG288">
            <v>0</v>
          </cell>
          <cell r="BH288">
            <v>297</v>
          </cell>
          <cell r="BI288">
            <v>0.78200000000000003</v>
          </cell>
          <cell r="BJ288">
            <v>0.71420000000000006</v>
          </cell>
          <cell r="BK288" t="str">
            <v xml:space="preserve">NVRENGI   </v>
          </cell>
          <cell r="BL288" t="str">
            <v>NICOLAS VALDERRAMA RENGIFO</v>
          </cell>
          <cell r="BM288">
            <v>42443</v>
          </cell>
          <cell r="BO288" t="str">
            <v xml:space="preserve">                              </v>
          </cell>
          <cell r="BP288" t="str">
            <v>26</v>
          </cell>
          <cell r="BQ288" t="str">
            <v xml:space="preserve">          </v>
          </cell>
          <cell r="BR288">
            <v>3</v>
          </cell>
          <cell r="BS288" t="str">
            <v xml:space="preserve">YLD 30/360 RD6 </v>
          </cell>
          <cell r="BT288">
            <v>1</v>
          </cell>
          <cell r="BU288" t="str">
            <v xml:space="preserve">MTM </v>
          </cell>
          <cell r="BV288" t="str">
            <v>1304110012</v>
          </cell>
          <cell r="BW288" t="str">
            <v xml:space="preserve"> </v>
          </cell>
          <cell r="BX288">
            <v>46629000</v>
          </cell>
          <cell r="BY288">
            <v>3012331019.4552598</v>
          </cell>
          <cell r="BZ288">
            <v>750000</v>
          </cell>
          <cell r="CA288" t="str">
            <v xml:space="preserve">YLD 30/360 RD6 </v>
          </cell>
          <cell r="CB288" t="str">
            <v xml:space="preserve">CDT                                                         </v>
          </cell>
          <cell r="CC288" t="str">
            <v>CO</v>
          </cell>
          <cell r="CD288" t="str">
            <v>Gravados ML</v>
          </cell>
          <cell r="CE288">
            <v>3000000000</v>
          </cell>
          <cell r="CF288">
            <v>3044760000</v>
          </cell>
          <cell r="CG288">
            <v>3044760000</v>
          </cell>
          <cell r="CH288">
            <v>3045510000</v>
          </cell>
          <cell r="CI288">
            <v>3045510000</v>
          </cell>
          <cell r="CJ288">
            <v>3047759992.9889998</v>
          </cell>
          <cell r="CK288">
            <v>3048507037.8690004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 t="str">
            <v>7130411012</v>
          </cell>
          <cell r="CV288">
            <v>45510000</v>
          </cell>
          <cell r="CW288">
            <v>750000</v>
          </cell>
          <cell r="CX288">
            <v>45510000</v>
          </cell>
          <cell r="CY288">
            <v>44760000</v>
          </cell>
          <cell r="CZ288">
            <v>750000</v>
          </cell>
          <cell r="DA288">
            <v>1</v>
          </cell>
          <cell r="DB288">
            <v>1</v>
          </cell>
          <cell r="DC288">
            <v>1</v>
          </cell>
          <cell r="DD288">
            <v>5085233</v>
          </cell>
          <cell r="DE288">
            <v>8.3812269999999991</v>
          </cell>
          <cell r="DF288">
            <v>9.4954999999999998</v>
          </cell>
          <cell r="DH288" t="str">
            <v xml:space="preserve">TV </v>
          </cell>
          <cell r="DI288">
            <v>101.517</v>
          </cell>
          <cell r="DJ288">
            <v>0</v>
          </cell>
          <cell r="DK288">
            <v>3045510000</v>
          </cell>
          <cell r="DL288" t="str">
            <v>IPC</v>
          </cell>
        </row>
        <row r="289">
          <cell r="A289">
            <v>5087543</v>
          </cell>
          <cell r="B289" t="str">
            <v xml:space="preserve">NEGOCIABLES    </v>
          </cell>
          <cell r="C289" t="str">
            <v>B</v>
          </cell>
          <cell r="D289" t="str">
            <v xml:space="preserve">FI SPOT              </v>
          </cell>
          <cell r="E289" t="str">
            <v>RTFIDBEN11</v>
          </cell>
          <cell r="F289" t="str">
            <v>BDM_RF-NEG_FBRT</v>
          </cell>
          <cell r="G289">
            <v>0</v>
          </cell>
          <cell r="H289">
            <v>5280701</v>
          </cell>
          <cell r="I289">
            <v>5878417</v>
          </cell>
          <cell r="J289" t="str">
            <v xml:space="preserve">BANCO COLPATRIA RED MULTIBANCA COLPATRIA S A COLPATRIA RED                                                                                                                                                                                                     </v>
          </cell>
          <cell r="K289" t="str">
            <v xml:space="preserve">860034594                             </v>
          </cell>
          <cell r="L289" t="str">
            <v xml:space="preserve">CDT COLPATRIA IBR+1.45% 6/7/16     </v>
          </cell>
          <cell r="M289" t="str">
            <v xml:space="preserve">CDTCLP80       </v>
          </cell>
          <cell r="N289" t="str">
            <v xml:space="preserve">COB19CD05U61   </v>
          </cell>
          <cell r="O289" t="str">
            <v>BANCO COLPATRIA RED MULTIBANCA COLPATRIA S A COLPATRIA RED</v>
          </cell>
          <cell r="P289" t="str">
            <v>860034594</v>
          </cell>
          <cell r="Q289" t="str">
            <v xml:space="preserve">BRC1+   </v>
          </cell>
          <cell r="R289" t="str">
            <v xml:space="preserve">BRC                 </v>
          </cell>
          <cell r="S289">
            <v>42375</v>
          </cell>
          <cell r="T289">
            <v>42557</v>
          </cell>
          <cell r="U289">
            <v>500000000</v>
          </cell>
          <cell r="V289">
            <v>500000000</v>
          </cell>
          <cell r="W289" t="str">
            <v>IBR 1M</v>
          </cell>
          <cell r="X289">
            <v>1.45</v>
          </cell>
          <cell r="Y289" t="str">
            <v xml:space="preserve">COP IBR Inicio, Base 360, Cupon MV      </v>
          </cell>
          <cell r="Z289" t="str">
            <v>I</v>
          </cell>
          <cell r="AA289" t="str">
            <v>Mes Vencido</v>
          </cell>
          <cell r="AB289" t="str">
            <v>COP</v>
          </cell>
          <cell r="AC289" t="str">
            <v>COP</v>
          </cell>
          <cell r="AD289" t="str">
            <v>DECEVAL</v>
          </cell>
          <cell r="AE289">
            <v>42375</v>
          </cell>
          <cell r="AF289">
            <v>42375</v>
          </cell>
          <cell r="AG289">
            <v>500000000</v>
          </cell>
          <cell r="AH289">
            <v>1</v>
          </cell>
          <cell r="AI289">
            <v>500000000</v>
          </cell>
          <cell r="AJ289">
            <v>100</v>
          </cell>
          <cell r="AK289">
            <v>7.3452069999999994</v>
          </cell>
          <cell r="AL289">
            <v>0.13830000000000001</v>
          </cell>
          <cell r="AM289">
            <v>501100000</v>
          </cell>
          <cell r="AN289">
            <v>501100000</v>
          </cell>
          <cell r="AO289">
            <v>1.3423</v>
          </cell>
          <cell r="AP289">
            <v>500674948.42750001</v>
          </cell>
          <cell r="AQ289">
            <v>501140000</v>
          </cell>
          <cell r="AR289">
            <v>501140000</v>
          </cell>
          <cell r="AS289">
            <v>1.3796000000000002</v>
          </cell>
          <cell r="AT289">
            <v>500778369.866</v>
          </cell>
          <cell r="AU289">
            <v>7.8354298348000002</v>
          </cell>
          <cell r="AV289">
            <v>7.8414325700000003</v>
          </cell>
          <cell r="AW289">
            <v>103421.43849998713</v>
          </cell>
          <cell r="AX289">
            <v>100.22800000000001</v>
          </cell>
          <cell r="AY289">
            <v>0</v>
          </cell>
          <cell r="AZ289">
            <v>361630.13400000002</v>
          </cell>
          <cell r="BA289" t="str">
            <v>Precio</v>
          </cell>
          <cell r="BB289" t="str">
            <v>COP IBE FLAT</v>
          </cell>
          <cell r="BC289">
            <v>1.2128000000000001</v>
          </cell>
          <cell r="BD289">
            <v>100</v>
          </cell>
          <cell r="BE289">
            <v>0</v>
          </cell>
          <cell r="BF289">
            <v>0</v>
          </cell>
          <cell r="BG289">
            <v>0</v>
          </cell>
          <cell r="BH289">
            <v>114</v>
          </cell>
          <cell r="BI289">
            <v>0.30920000000000003</v>
          </cell>
          <cell r="BJ289">
            <v>0.28739999999999999</v>
          </cell>
          <cell r="BK289" t="str">
            <v xml:space="preserve">NVRENGI   </v>
          </cell>
          <cell r="BL289" t="str">
            <v>NICOLAS VALDERRAMA RENGIFO</v>
          </cell>
          <cell r="BM289">
            <v>42443</v>
          </cell>
          <cell r="BO289" t="str">
            <v xml:space="preserve">                              </v>
          </cell>
          <cell r="BP289" t="str">
            <v>26</v>
          </cell>
          <cell r="BQ289" t="str">
            <v xml:space="preserve">          </v>
          </cell>
          <cell r="BR289">
            <v>7</v>
          </cell>
          <cell r="BS289" t="str">
            <v xml:space="preserve">YLD 30/360 RD6 </v>
          </cell>
          <cell r="BT289">
            <v>1</v>
          </cell>
          <cell r="BU289" t="str">
            <v xml:space="preserve">MTM </v>
          </cell>
          <cell r="BV289" t="str">
            <v>1304110012</v>
          </cell>
          <cell r="BW289" t="str">
            <v xml:space="preserve"> </v>
          </cell>
          <cell r="BX289">
            <v>834500</v>
          </cell>
          <cell r="BY289">
            <v>501699306.724657</v>
          </cell>
          <cell r="BZ289">
            <v>40000</v>
          </cell>
          <cell r="CA289" t="str">
            <v xml:space="preserve">YLD 30/360 RD6 </v>
          </cell>
          <cell r="CB289" t="str">
            <v xml:space="preserve">CDT                                                         </v>
          </cell>
          <cell r="CC289" t="str">
            <v>CO</v>
          </cell>
          <cell r="CD289" t="str">
            <v>Gravados ML</v>
          </cell>
          <cell r="CE289">
            <v>500000000</v>
          </cell>
          <cell r="CF289">
            <v>501100000</v>
          </cell>
          <cell r="CG289">
            <v>501100000</v>
          </cell>
          <cell r="CH289">
            <v>501140000</v>
          </cell>
          <cell r="CI289">
            <v>501140000</v>
          </cell>
          <cell r="CJ289">
            <v>500674948.42750001</v>
          </cell>
          <cell r="CK289">
            <v>500778369.866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 t="str">
            <v>7130411012</v>
          </cell>
          <cell r="CV289">
            <v>7129500</v>
          </cell>
          <cell r="CW289">
            <v>40000</v>
          </cell>
          <cell r="CX289">
            <v>7129500</v>
          </cell>
          <cell r="CY289">
            <v>7089500</v>
          </cell>
          <cell r="CZ289">
            <v>40000</v>
          </cell>
          <cell r="DA289">
            <v>1</v>
          </cell>
          <cell r="DB289">
            <v>1</v>
          </cell>
          <cell r="DC289">
            <v>1</v>
          </cell>
          <cell r="DD289">
            <v>5087543</v>
          </cell>
          <cell r="DE289">
            <v>7.3452069999999994</v>
          </cell>
          <cell r="DF289">
            <v>7.5840000000000005</v>
          </cell>
          <cell r="DH289" t="str">
            <v xml:space="preserve">MV </v>
          </cell>
          <cell r="DI289">
            <v>100.22800000000001</v>
          </cell>
          <cell r="DJ289">
            <v>0</v>
          </cell>
          <cell r="DK289">
            <v>501140000</v>
          </cell>
          <cell r="DL289" t="str">
            <v>IBR</v>
          </cell>
        </row>
        <row r="290">
          <cell r="A290">
            <v>5087572</v>
          </cell>
          <cell r="B290" t="str">
            <v xml:space="preserve">NEGOCIABLES    </v>
          </cell>
          <cell r="C290" t="str">
            <v>B</v>
          </cell>
          <cell r="D290" t="str">
            <v xml:space="preserve">FI SPOT              </v>
          </cell>
          <cell r="E290" t="str">
            <v>RTFIDBEN11</v>
          </cell>
          <cell r="F290" t="str">
            <v>BDR_RF-NEG_FBRT</v>
          </cell>
          <cell r="G290">
            <v>0</v>
          </cell>
          <cell r="H290">
            <v>5280703</v>
          </cell>
          <cell r="I290">
            <v>5878446</v>
          </cell>
          <cell r="J290" t="str">
            <v xml:space="preserve">BANCO COLPATRIA RED MULTIBANCA COLPATRIA S A COLPATRIA RED                                                                                                                                                                                                     </v>
          </cell>
          <cell r="K290" t="str">
            <v xml:space="preserve">860034594                             </v>
          </cell>
          <cell r="L290" t="str">
            <v xml:space="preserve">CDT COLPATRIA IBR+1.45% 6/7/16     </v>
          </cell>
          <cell r="M290" t="str">
            <v xml:space="preserve">CDTCLP80       </v>
          </cell>
          <cell r="N290" t="str">
            <v xml:space="preserve">COB19CD05U61   </v>
          </cell>
          <cell r="O290" t="str">
            <v>BANCO COLPATRIA RED MULTIBANCA COLPATRIA S A COLPATRIA RED</v>
          </cell>
          <cell r="P290" t="str">
            <v>860034594</v>
          </cell>
          <cell r="Q290" t="str">
            <v xml:space="preserve">BRC1+   </v>
          </cell>
          <cell r="R290" t="str">
            <v xml:space="preserve">BRC                 </v>
          </cell>
          <cell r="S290">
            <v>42375</v>
          </cell>
          <cell r="T290">
            <v>42557</v>
          </cell>
          <cell r="U290">
            <v>100000000</v>
          </cell>
          <cell r="V290">
            <v>100000000</v>
          </cell>
          <cell r="W290" t="str">
            <v>IBR 1M</v>
          </cell>
          <cell r="X290">
            <v>1.45</v>
          </cell>
          <cell r="Y290" t="str">
            <v xml:space="preserve">COP IBR Inicio, Base 360, Cupon MV      </v>
          </cell>
          <cell r="Z290" t="str">
            <v>I</v>
          </cell>
          <cell r="AA290" t="str">
            <v>Mes Vencido</v>
          </cell>
          <cell r="AB290" t="str">
            <v>COP</v>
          </cell>
          <cell r="AC290" t="str">
            <v>COP</v>
          </cell>
          <cell r="AD290" t="str">
            <v>DECEVAL</v>
          </cell>
          <cell r="AE290">
            <v>42375</v>
          </cell>
          <cell r="AF290">
            <v>42375</v>
          </cell>
          <cell r="AG290">
            <v>100000000</v>
          </cell>
          <cell r="AH290">
            <v>1</v>
          </cell>
          <cell r="AI290">
            <v>100000000</v>
          </cell>
          <cell r="AJ290">
            <v>100</v>
          </cell>
          <cell r="AK290">
            <v>7.3452069999999994</v>
          </cell>
          <cell r="AL290">
            <v>0.13830000000000001</v>
          </cell>
          <cell r="AM290">
            <v>100220000</v>
          </cell>
          <cell r="AN290">
            <v>100220000</v>
          </cell>
          <cell r="AO290">
            <v>1.3423</v>
          </cell>
          <cell r="AP290">
            <v>100134989.6855</v>
          </cell>
          <cell r="AQ290">
            <v>100228000</v>
          </cell>
          <cell r="AR290">
            <v>100228000</v>
          </cell>
          <cell r="AS290">
            <v>1.3796000000000002</v>
          </cell>
          <cell r="AT290">
            <v>100155673.97319999</v>
          </cell>
          <cell r="AU290">
            <v>7.8354298348000002</v>
          </cell>
          <cell r="AV290">
            <v>7.8414325700000003</v>
          </cell>
          <cell r="AW290">
            <v>20684.287699997425</v>
          </cell>
          <cell r="AX290">
            <v>100.22800000000001</v>
          </cell>
          <cell r="AY290">
            <v>0</v>
          </cell>
          <cell r="AZ290">
            <v>72326.026800000007</v>
          </cell>
          <cell r="BA290" t="str">
            <v>Precio</v>
          </cell>
          <cell r="BB290" t="str">
            <v>COP IBE FLAT</v>
          </cell>
          <cell r="BC290">
            <v>1.2128000000000001</v>
          </cell>
          <cell r="BD290">
            <v>100</v>
          </cell>
          <cell r="BE290">
            <v>0</v>
          </cell>
          <cell r="BF290">
            <v>0</v>
          </cell>
          <cell r="BG290">
            <v>0</v>
          </cell>
          <cell r="BH290">
            <v>114</v>
          </cell>
          <cell r="BI290">
            <v>0.30920000000000003</v>
          </cell>
          <cell r="BJ290">
            <v>0.28739999999999999</v>
          </cell>
          <cell r="BK290" t="str">
            <v xml:space="preserve">NVRENGI   </v>
          </cell>
          <cell r="BL290" t="str">
            <v>NICOLAS VALDERRAMA RENGIFO</v>
          </cell>
          <cell r="BM290">
            <v>42443</v>
          </cell>
          <cell r="BO290" t="str">
            <v xml:space="preserve">                              </v>
          </cell>
          <cell r="BP290" t="str">
            <v>26</v>
          </cell>
          <cell r="BQ290" t="str">
            <v xml:space="preserve">          </v>
          </cell>
          <cell r="BR290">
            <v>7</v>
          </cell>
          <cell r="BS290" t="str">
            <v xml:space="preserve">YLD 30/360 RD6 </v>
          </cell>
          <cell r="BT290">
            <v>1</v>
          </cell>
          <cell r="BU290" t="str">
            <v xml:space="preserve">MTM </v>
          </cell>
          <cell r="BV290" t="str">
            <v>1304110012</v>
          </cell>
          <cell r="BW290" t="str">
            <v xml:space="preserve"> </v>
          </cell>
          <cell r="BX290">
            <v>166900</v>
          </cell>
          <cell r="BY290">
            <v>100339861.34493101</v>
          </cell>
          <cell r="BZ290">
            <v>8000</v>
          </cell>
          <cell r="CA290" t="str">
            <v xml:space="preserve">YLD 30/360 RD6 </v>
          </cell>
          <cell r="CB290" t="str">
            <v xml:space="preserve">CDT                                                         </v>
          </cell>
          <cell r="CC290" t="str">
            <v>CO</v>
          </cell>
          <cell r="CD290" t="str">
            <v>Gravados ML</v>
          </cell>
          <cell r="CE290">
            <v>100000000</v>
          </cell>
          <cell r="CF290">
            <v>100220000</v>
          </cell>
          <cell r="CG290">
            <v>100220000</v>
          </cell>
          <cell r="CH290">
            <v>100228000</v>
          </cell>
          <cell r="CI290">
            <v>100228000</v>
          </cell>
          <cell r="CJ290">
            <v>100134989.6855</v>
          </cell>
          <cell r="CK290">
            <v>100155673.97319999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0</v>
          </cell>
          <cell r="CR290">
            <v>0</v>
          </cell>
          <cell r="CS290" t="str">
            <v>7130411012</v>
          </cell>
          <cell r="CV290">
            <v>1425900</v>
          </cell>
          <cell r="CW290">
            <v>8000</v>
          </cell>
          <cell r="CX290">
            <v>1425900</v>
          </cell>
          <cell r="CY290">
            <v>1417900</v>
          </cell>
          <cell r="CZ290">
            <v>8000</v>
          </cell>
          <cell r="DA290">
            <v>1</v>
          </cell>
          <cell r="DB290">
            <v>1</v>
          </cell>
          <cell r="DC290">
            <v>1</v>
          </cell>
          <cell r="DD290">
            <v>5087572</v>
          </cell>
          <cell r="DE290">
            <v>7.3452069999999994</v>
          </cell>
          <cell r="DF290">
            <v>7.5840000000000005</v>
          </cell>
          <cell r="DH290" t="str">
            <v xml:space="preserve">MV </v>
          </cell>
          <cell r="DI290">
            <v>100.22800000000001</v>
          </cell>
          <cell r="DJ290">
            <v>0</v>
          </cell>
          <cell r="DK290">
            <v>100228000</v>
          </cell>
          <cell r="DL290" t="str">
            <v>IBR</v>
          </cell>
        </row>
        <row r="291">
          <cell r="A291">
            <v>5090858</v>
          </cell>
          <cell r="B291" t="str">
            <v xml:space="preserve">NEGOCIABLES    </v>
          </cell>
          <cell r="C291" t="str">
            <v>B</v>
          </cell>
          <cell r="D291" t="str">
            <v xml:space="preserve">FI SPOT              </v>
          </cell>
          <cell r="E291" t="str">
            <v>RTFIDBEN11</v>
          </cell>
          <cell r="F291" t="str">
            <v>BDI_RF-NEG_FBRT</v>
          </cell>
          <cell r="G291">
            <v>0</v>
          </cell>
          <cell r="H291">
            <v>5090860</v>
          </cell>
          <cell r="I291">
            <v>5881744</v>
          </cell>
          <cell r="J291" t="str">
            <v xml:space="preserve">BANCO DE BOGOTA SA                                                                                                                                                                                                                                             </v>
          </cell>
          <cell r="K291" t="str">
            <v xml:space="preserve">860002964                             </v>
          </cell>
          <cell r="L291" t="str">
            <v xml:space="preserve">CDT BCO BOGOTA IPC+1.7% 7/1/17     </v>
          </cell>
          <cell r="M291" t="str">
            <v xml:space="preserve">CDTBBO90       </v>
          </cell>
          <cell r="N291" t="str">
            <v xml:space="preserve">COB01CD02UC6   </v>
          </cell>
          <cell r="O291" t="str">
            <v>BANCO DE BOGOTA SA</v>
          </cell>
          <cell r="P291" t="str">
            <v>860002964</v>
          </cell>
          <cell r="Q291" t="str">
            <v xml:space="preserve">BRC1+   </v>
          </cell>
          <cell r="R291" t="str">
            <v xml:space="preserve">BRC                 </v>
          </cell>
          <cell r="S291">
            <v>42376</v>
          </cell>
          <cell r="T291">
            <v>42745</v>
          </cell>
          <cell r="U291">
            <v>3000000000</v>
          </cell>
          <cell r="V291">
            <v>3000000000</v>
          </cell>
          <cell r="W291" t="str">
            <v>IPC EA 1Y</v>
          </cell>
          <cell r="X291">
            <v>1.7</v>
          </cell>
          <cell r="Y291" t="str">
            <v xml:space="preserve">COP IPC Inicio, Base 360, Cupon TV      </v>
          </cell>
          <cell r="Z291" t="str">
            <v>I</v>
          </cell>
          <cell r="AA291" t="str">
            <v>Trimestre Vencido</v>
          </cell>
          <cell r="AB291" t="str">
            <v>COP</v>
          </cell>
          <cell r="AC291" t="str">
            <v>COP</v>
          </cell>
          <cell r="AD291" t="str">
            <v>DECEVAL</v>
          </cell>
          <cell r="AE291">
            <v>42376</v>
          </cell>
          <cell r="AF291">
            <v>42376</v>
          </cell>
          <cell r="AG291">
            <v>3000000000</v>
          </cell>
          <cell r="AH291">
            <v>1</v>
          </cell>
          <cell r="AI291">
            <v>3000000000</v>
          </cell>
          <cell r="AJ291">
            <v>100</v>
          </cell>
          <cell r="AK291">
            <v>8.5876570000000001</v>
          </cell>
          <cell r="AL291">
            <v>0</v>
          </cell>
          <cell r="AM291">
            <v>3045690000</v>
          </cell>
          <cell r="AN291">
            <v>3045690000</v>
          </cell>
          <cell r="AO291">
            <v>1.5764</v>
          </cell>
          <cell r="AP291">
            <v>3045962211.2459998</v>
          </cell>
          <cell r="AQ291">
            <v>3046410000</v>
          </cell>
          <cell r="AR291">
            <v>3046410000</v>
          </cell>
          <cell r="AS291">
            <v>1.5773000000000001</v>
          </cell>
          <cell r="AT291">
            <v>3046702400.7360001</v>
          </cell>
          <cell r="AU291">
            <v>9.2738249763000002</v>
          </cell>
          <cell r="AV291">
            <v>9.2738249763000002</v>
          </cell>
          <cell r="AW291">
            <v>740189.49000024796</v>
          </cell>
          <cell r="AX291">
            <v>101.54700000000001</v>
          </cell>
          <cell r="AY291">
            <v>0</v>
          </cell>
          <cell r="AZ291">
            <v>-292400.73599999998</v>
          </cell>
          <cell r="BA291" t="str">
            <v>Precio</v>
          </cell>
          <cell r="BB291" t="str">
            <v>COP IPC FLAT</v>
          </cell>
          <cell r="BC291">
            <v>1.5776000000000001</v>
          </cell>
          <cell r="BD291">
            <v>100</v>
          </cell>
          <cell r="BE291">
            <v>0</v>
          </cell>
          <cell r="BF291">
            <v>0</v>
          </cell>
          <cell r="BG291">
            <v>0</v>
          </cell>
          <cell r="BH291">
            <v>302</v>
          </cell>
          <cell r="BI291">
            <v>0.79520000000000002</v>
          </cell>
          <cell r="BJ291">
            <v>0.72760000000000002</v>
          </cell>
          <cell r="BK291" t="str">
            <v xml:space="preserve">NVRENGI   </v>
          </cell>
          <cell r="BL291" t="str">
            <v>NICOLAS VALDERRAMA RENGIFO</v>
          </cell>
          <cell r="BM291">
            <v>42443</v>
          </cell>
          <cell r="BO291" t="str">
            <v xml:space="preserve">                              </v>
          </cell>
          <cell r="BP291" t="str">
            <v>26</v>
          </cell>
          <cell r="BQ291" t="str">
            <v xml:space="preserve">          </v>
          </cell>
          <cell r="BR291">
            <v>3</v>
          </cell>
          <cell r="BS291" t="str">
            <v xml:space="preserve">YLD 30/360 RD6 </v>
          </cell>
          <cell r="BT291">
            <v>1</v>
          </cell>
          <cell r="BU291" t="str">
            <v xml:space="preserve">MTM </v>
          </cell>
          <cell r="BV291" t="str">
            <v>1304110012</v>
          </cell>
          <cell r="BW291" t="str">
            <v xml:space="preserve"> </v>
          </cell>
          <cell r="BX291">
            <v>46341000</v>
          </cell>
          <cell r="BY291">
            <v>3014164349.09237</v>
          </cell>
          <cell r="BZ291">
            <v>720000</v>
          </cell>
          <cell r="CA291" t="str">
            <v xml:space="preserve">YLD 30/360 RD6 </v>
          </cell>
          <cell r="CB291" t="str">
            <v xml:space="preserve">CDT                                                         </v>
          </cell>
          <cell r="CC291" t="str">
            <v>CO</v>
          </cell>
          <cell r="CD291" t="str">
            <v>Gravados ML</v>
          </cell>
          <cell r="CE291">
            <v>3000000000</v>
          </cell>
          <cell r="CF291">
            <v>3045690000</v>
          </cell>
          <cell r="CG291">
            <v>3045690000</v>
          </cell>
          <cell r="CH291">
            <v>3046410000</v>
          </cell>
          <cell r="CI291">
            <v>3046410000</v>
          </cell>
          <cell r="CJ291">
            <v>3045962211.2459998</v>
          </cell>
          <cell r="CK291">
            <v>3046702400.7359996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 t="str">
            <v>7130411012</v>
          </cell>
          <cell r="CV291">
            <v>46410000</v>
          </cell>
          <cell r="CW291">
            <v>720000</v>
          </cell>
          <cell r="CX291">
            <v>46410000</v>
          </cell>
          <cell r="CY291">
            <v>45690000</v>
          </cell>
          <cell r="CZ291">
            <v>720000</v>
          </cell>
          <cell r="DA291">
            <v>1</v>
          </cell>
          <cell r="DB291">
            <v>1</v>
          </cell>
          <cell r="DC291">
            <v>1</v>
          </cell>
          <cell r="DD291">
            <v>5090858</v>
          </cell>
          <cell r="DE291">
            <v>8.5876570000000001</v>
          </cell>
          <cell r="DF291">
            <v>9.2870000000000008</v>
          </cell>
          <cell r="DH291" t="str">
            <v xml:space="preserve">TV </v>
          </cell>
          <cell r="DI291">
            <v>101.54700000000001</v>
          </cell>
          <cell r="DJ291" t="e">
            <v>#N/A</v>
          </cell>
          <cell r="DK291">
            <v>3046410000</v>
          </cell>
          <cell r="DL291" t="str">
            <v>IPC</v>
          </cell>
        </row>
        <row r="292">
          <cell r="A292">
            <v>5090916</v>
          </cell>
          <cell r="B292" t="str">
            <v xml:space="preserve">NEGOCIABLES    </v>
          </cell>
          <cell r="C292" t="str">
            <v>B</v>
          </cell>
          <cell r="D292" t="str">
            <v xml:space="preserve">FI SPOT              </v>
          </cell>
          <cell r="E292" t="str">
            <v>RTFIDBEN11</v>
          </cell>
          <cell r="F292" t="str">
            <v>BDM_RF-NEG_FBRT</v>
          </cell>
          <cell r="G292">
            <v>0</v>
          </cell>
          <cell r="H292">
            <v>5090920</v>
          </cell>
          <cell r="I292">
            <v>5881802</v>
          </cell>
          <cell r="J292" t="str">
            <v xml:space="preserve">BANCO DE BOGOTA SA                                                                                                                                                                                                                                             </v>
          </cell>
          <cell r="K292" t="str">
            <v xml:space="preserve">860002964                             </v>
          </cell>
          <cell r="L292" t="str">
            <v xml:space="preserve">CDT BCO BOGOTA IPC+1.7% 7/1/17     </v>
          </cell>
          <cell r="M292" t="str">
            <v xml:space="preserve">CDTBBO90       </v>
          </cell>
          <cell r="N292" t="str">
            <v xml:space="preserve">COB01CD02UC6   </v>
          </cell>
          <cell r="O292" t="str">
            <v>BANCO DE BOGOTA SA</v>
          </cell>
          <cell r="P292" t="str">
            <v>860002964</v>
          </cell>
          <cell r="Q292" t="str">
            <v xml:space="preserve">BRC1+   </v>
          </cell>
          <cell r="R292" t="str">
            <v xml:space="preserve">BRC                 </v>
          </cell>
          <cell r="S292">
            <v>42376</v>
          </cell>
          <cell r="T292">
            <v>42745</v>
          </cell>
          <cell r="U292">
            <v>1000000000</v>
          </cell>
          <cell r="V292">
            <v>1000000000</v>
          </cell>
          <cell r="W292" t="str">
            <v>IPC EA 1Y</v>
          </cell>
          <cell r="X292">
            <v>1.7</v>
          </cell>
          <cell r="Y292" t="str">
            <v xml:space="preserve">COP IPC Inicio, Base 360, Cupon TV      </v>
          </cell>
          <cell r="Z292" t="str">
            <v>I</v>
          </cell>
          <cell r="AA292" t="str">
            <v>Trimestre Vencido</v>
          </cell>
          <cell r="AB292" t="str">
            <v>COP</v>
          </cell>
          <cell r="AC292" t="str">
            <v>COP</v>
          </cell>
          <cell r="AD292" t="str">
            <v>DECEVAL</v>
          </cell>
          <cell r="AE292">
            <v>42376</v>
          </cell>
          <cell r="AF292">
            <v>42376</v>
          </cell>
          <cell r="AG292">
            <v>1000000000</v>
          </cell>
          <cell r="AH292">
            <v>1</v>
          </cell>
          <cell r="AI292">
            <v>1000000000</v>
          </cell>
          <cell r="AJ292">
            <v>100</v>
          </cell>
          <cell r="AK292">
            <v>8.5876570000000001</v>
          </cell>
          <cell r="AL292">
            <v>0</v>
          </cell>
          <cell r="AM292">
            <v>1015230000</v>
          </cell>
          <cell r="AN292">
            <v>1015230000</v>
          </cell>
          <cell r="AO292">
            <v>1.5764</v>
          </cell>
          <cell r="AP292">
            <v>1015320737.082</v>
          </cell>
          <cell r="AQ292">
            <v>1015470000</v>
          </cell>
          <cell r="AR292">
            <v>1015470000</v>
          </cell>
          <cell r="AS292">
            <v>1.5773000000000001</v>
          </cell>
          <cell r="AT292">
            <v>1015567466.9119999</v>
          </cell>
          <cell r="AU292">
            <v>9.2738249763000002</v>
          </cell>
          <cell r="AV292">
            <v>9.2738249763000002</v>
          </cell>
          <cell r="AW292">
            <v>246729.82999992371</v>
          </cell>
          <cell r="AX292">
            <v>101.54700000000001</v>
          </cell>
          <cell r="AY292">
            <v>0</v>
          </cell>
          <cell r="AZ292">
            <v>-97466.911999999997</v>
          </cell>
          <cell r="BA292" t="str">
            <v>Precio</v>
          </cell>
          <cell r="BB292" t="str">
            <v>COP IPC FLAT</v>
          </cell>
          <cell r="BC292">
            <v>1.5776000000000001</v>
          </cell>
          <cell r="BD292">
            <v>100</v>
          </cell>
          <cell r="BE292">
            <v>0</v>
          </cell>
          <cell r="BF292">
            <v>0</v>
          </cell>
          <cell r="BG292">
            <v>0</v>
          </cell>
          <cell r="BH292">
            <v>302</v>
          </cell>
          <cell r="BI292">
            <v>0.79520000000000002</v>
          </cell>
          <cell r="BJ292">
            <v>0.72760000000000002</v>
          </cell>
          <cell r="BK292" t="str">
            <v xml:space="preserve">NVRENGI   </v>
          </cell>
          <cell r="BL292" t="str">
            <v>NICOLAS VALDERRAMA RENGIFO</v>
          </cell>
          <cell r="BM292">
            <v>42443</v>
          </cell>
          <cell r="BO292" t="str">
            <v xml:space="preserve">                              </v>
          </cell>
          <cell r="BP292" t="str">
            <v>26</v>
          </cell>
          <cell r="BQ292" t="str">
            <v xml:space="preserve">          </v>
          </cell>
          <cell r="BR292">
            <v>3</v>
          </cell>
          <cell r="BS292" t="str">
            <v xml:space="preserve">YLD 30/360 RD6 </v>
          </cell>
          <cell r="BT292">
            <v>1</v>
          </cell>
          <cell r="BU292" t="str">
            <v xml:space="preserve">MTM </v>
          </cell>
          <cell r="BV292" t="str">
            <v>1304110012</v>
          </cell>
          <cell r="BW292" t="str">
            <v xml:space="preserve"> </v>
          </cell>
          <cell r="BX292">
            <v>15447000</v>
          </cell>
          <cell r="BY292">
            <v>1004721449.6974601</v>
          </cell>
          <cell r="BZ292">
            <v>240000</v>
          </cell>
          <cell r="CA292" t="str">
            <v xml:space="preserve">YLD 30/360 RD6 </v>
          </cell>
          <cell r="CB292" t="str">
            <v xml:space="preserve">CDT                                                         </v>
          </cell>
          <cell r="CC292" t="str">
            <v>CO</v>
          </cell>
          <cell r="CD292" t="str">
            <v>Gravados ML</v>
          </cell>
          <cell r="CE292">
            <v>1000000000</v>
          </cell>
          <cell r="CF292">
            <v>1015230000</v>
          </cell>
          <cell r="CG292">
            <v>1015230000</v>
          </cell>
          <cell r="CH292">
            <v>1015470000</v>
          </cell>
          <cell r="CI292">
            <v>1015470000</v>
          </cell>
          <cell r="CJ292">
            <v>1015320737.082</v>
          </cell>
          <cell r="CK292">
            <v>1015567466.9119999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 t="str">
            <v>7130411012</v>
          </cell>
          <cell r="CV292">
            <v>15470000</v>
          </cell>
          <cell r="CW292">
            <v>240000</v>
          </cell>
          <cell r="CX292">
            <v>15470000</v>
          </cell>
          <cell r="CY292">
            <v>15230000</v>
          </cell>
          <cell r="CZ292">
            <v>240000</v>
          </cell>
          <cell r="DA292">
            <v>1</v>
          </cell>
          <cell r="DB292">
            <v>1</v>
          </cell>
          <cell r="DC292">
            <v>1</v>
          </cell>
          <cell r="DD292">
            <v>5090916</v>
          </cell>
          <cell r="DE292">
            <v>8.5876570000000001</v>
          </cell>
          <cell r="DF292">
            <v>9.2870000000000008</v>
          </cell>
          <cell r="DH292" t="str">
            <v xml:space="preserve">TV </v>
          </cell>
          <cell r="DI292">
            <v>101.54700000000001</v>
          </cell>
          <cell r="DJ292">
            <v>0</v>
          </cell>
          <cell r="DK292">
            <v>1015470000</v>
          </cell>
          <cell r="DL292" t="str">
            <v>IPC</v>
          </cell>
        </row>
        <row r="293">
          <cell r="A293">
            <v>5090947</v>
          </cell>
          <cell r="B293" t="str">
            <v xml:space="preserve">NEGOCIABLES    </v>
          </cell>
          <cell r="C293" t="str">
            <v>B</v>
          </cell>
          <cell r="D293" t="str">
            <v xml:space="preserve">FI SPOT              </v>
          </cell>
          <cell r="E293" t="str">
            <v>RTFIDBEN11</v>
          </cell>
          <cell r="F293" t="str">
            <v>BDR_RF-NEG_FBRT</v>
          </cell>
          <cell r="G293">
            <v>0</v>
          </cell>
          <cell r="H293">
            <v>5090949</v>
          </cell>
          <cell r="I293">
            <v>5881833</v>
          </cell>
          <cell r="J293" t="str">
            <v xml:space="preserve">BANCO DE BOGOTA SA                                                                                                                                                                                                                                             </v>
          </cell>
          <cell r="K293" t="str">
            <v xml:space="preserve">860002964                             </v>
          </cell>
          <cell r="L293" t="str">
            <v xml:space="preserve">CDT BCO BOGOTA IPC+1.7% 7/1/17     </v>
          </cell>
          <cell r="M293" t="str">
            <v xml:space="preserve">CDTBBO90       </v>
          </cell>
          <cell r="N293" t="str">
            <v xml:space="preserve">COB01CD02UC6   </v>
          </cell>
          <cell r="O293" t="str">
            <v>BANCO DE BOGOTA SA</v>
          </cell>
          <cell r="P293" t="str">
            <v>860002964</v>
          </cell>
          <cell r="Q293" t="str">
            <v xml:space="preserve">BRC1+   </v>
          </cell>
          <cell r="R293" t="str">
            <v xml:space="preserve">BRC                 </v>
          </cell>
          <cell r="S293">
            <v>42376</v>
          </cell>
          <cell r="T293">
            <v>42745</v>
          </cell>
          <cell r="U293">
            <v>200000000</v>
          </cell>
          <cell r="V293">
            <v>200000000</v>
          </cell>
          <cell r="W293" t="str">
            <v>IPC EA 1Y</v>
          </cell>
          <cell r="X293">
            <v>1.7</v>
          </cell>
          <cell r="Y293" t="str">
            <v xml:space="preserve">COP IPC Inicio, Base 360, Cupon TV      </v>
          </cell>
          <cell r="Z293" t="str">
            <v>I</v>
          </cell>
          <cell r="AA293" t="str">
            <v>Trimestre Vencido</v>
          </cell>
          <cell r="AB293" t="str">
            <v>COP</v>
          </cell>
          <cell r="AC293" t="str">
            <v>COP</v>
          </cell>
          <cell r="AD293" t="str">
            <v>DECEVAL</v>
          </cell>
          <cell r="AE293">
            <v>42376</v>
          </cell>
          <cell r="AF293">
            <v>42376</v>
          </cell>
          <cell r="AG293">
            <v>200000000</v>
          </cell>
          <cell r="AH293">
            <v>1</v>
          </cell>
          <cell r="AI293">
            <v>200000000</v>
          </cell>
          <cell r="AJ293">
            <v>100</v>
          </cell>
          <cell r="AK293">
            <v>8.5876570000000001</v>
          </cell>
          <cell r="AL293">
            <v>0</v>
          </cell>
          <cell r="AM293">
            <v>203046000</v>
          </cell>
          <cell r="AN293">
            <v>203046000</v>
          </cell>
          <cell r="AO293">
            <v>1.5764</v>
          </cell>
          <cell r="AP293">
            <v>203064147.41639999</v>
          </cell>
          <cell r="AQ293">
            <v>203094000</v>
          </cell>
          <cell r="AR293">
            <v>203094000</v>
          </cell>
          <cell r="AS293">
            <v>1.5773000000000001</v>
          </cell>
          <cell r="AT293">
            <v>203113493.38240001</v>
          </cell>
          <cell r="AU293">
            <v>9.2738249763000002</v>
          </cell>
          <cell r="AV293">
            <v>9.2738249763000002</v>
          </cell>
          <cell r="AW293">
            <v>49345.966000020504</v>
          </cell>
          <cell r="AX293">
            <v>101.54700000000001</v>
          </cell>
          <cell r="AY293">
            <v>0</v>
          </cell>
          <cell r="AZ293">
            <v>-19493.382400000002</v>
          </cell>
          <cell r="BA293" t="str">
            <v>Precio</v>
          </cell>
          <cell r="BB293" t="str">
            <v>COP IPC FLAT</v>
          </cell>
          <cell r="BC293">
            <v>1.5776000000000001</v>
          </cell>
          <cell r="BD293">
            <v>100</v>
          </cell>
          <cell r="BE293">
            <v>0</v>
          </cell>
          <cell r="BF293">
            <v>0</v>
          </cell>
          <cell r="BG293">
            <v>0</v>
          </cell>
          <cell r="BH293">
            <v>302</v>
          </cell>
          <cell r="BI293">
            <v>0.79520000000000002</v>
          </cell>
          <cell r="BJ293">
            <v>0.72760000000000002</v>
          </cell>
          <cell r="BK293" t="str">
            <v xml:space="preserve">NVRENGI   </v>
          </cell>
          <cell r="BL293" t="str">
            <v>NICOLAS VALDERRAMA RENGIFO</v>
          </cell>
          <cell r="BM293">
            <v>42443</v>
          </cell>
          <cell r="BO293" t="str">
            <v xml:space="preserve">                              </v>
          </cell>
          <cell r="BP293" t="str">
            <v>26</v>
          </cell>
          <cell r="BQ293" t="str">
            <v xml:space="preserve">          </v>
          </cell>
          <cell r="BR293">
            <v>3</v>
          </cell>
          <cell r="BS293" t="str">
            <v xml:space="preserve">YLD 30/360 RD6 </v>
          </cell>
          <cell r="BT293">
            <v>1</v>
          </cell>
          <cell r="BU293" t="str">
            <v xml:space="preserve">MTM </v>
          </cell>
          <cell r="BV293" t="str">
            <v>1304110012</v>
          </cell>
          <cell r="BW293" t="str">
            <v xml:space="preserve"> </v>
          </cell>
          <cell r="BX293">
            <v>3089400</v>
          </cell>
          <cell r="BY293">
            <v>200944289.93949199</v>
          </cell>
          <cell r="BZ293">
            <v>48000</v>
          </cell>
          <cell r="CA293" t="str">
            <v xml:space="preserve">YLD 30/360 RD6 </v>
          </cell>
          <cell r="CB293" t="str">
            <v xml:space="preserve">CDT                                                         </v>
          </cell>
          <cell r="CC293" t="str">
            <v>CO</v>
          </cell>
          <cell r="CD293" t="str">
            <v>Gravados ML</v>
          </cell>
          <cell r="CE293">
            <v>200000000</v>
          </cell>
          <cell r="CF293">
            <v>203046000</v>
          </cell>
          <cell r="CG293">
            <v>203046000</v>
          </cell>
          <cell r="CH293">
            <v>203094000</v>
          </cell>
          <cell r="CI293">
            <v>203094000</v>
          </cell>
          <cell r="CJ293">
            <v>203064147.41639999</v>
          </cell>
          <cell r="CK293">
            <v>203113493.38240001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 t="str">
            <v>7130411012</v>
          </cell>
          <cell r="CV293">
            <v>3094000</v>
          </cell>
          <cell r="CW293">
            <v>48000</v>
          </cell>
          <cell r="CX293">
            <v>3094000</v>
          </cell>
          <cell r="CY293">
            <v>3046000</v>
          </cell>
          <cell r="CZ293">
            <v>48000</v>
          </cell>
          <cell r="DA293">
            <v>1</v>
          </cell>
          <cell r="DB293">
            <v>1</v>
          </cell>
          <cell r="DC293">
            <v>1</v>
          </cell>
          <cell r="DD293">
            <v>5090947</v>
          </cell>
          <cell r="DE293">
            <v>8.5876570000000001</v>
          </cell>
          <cell r="DF293">
            <v>9.2870000000000008</v>
          </cell>
          <cell r="DH293" t="str">
            <v xml:space="preserve">TV </v>
          </cell>
          <cell r="DI293">
            <v>101.54700000000001</v>
          </cell>
          <cell r="DJ293">
            <v>0</v>
          </cell>
          <cell r="DK293">
            <v>203094000</v>
          </cell>
          <cell r="DL293" t="str">
            <v>IPC</v>
          </cell>
        </row>
        <row r="294">
          <cell r="A294">
            <v>5118235</v>
          </cell>
          <cell r="B294" t="str">
            <v xml:space="preserve">NEGOCIABLES    </v>
          </cell>
          <cell r="C294" t="str">
            <v>B</v>
          </cell>
          <cell r="D294" t="str">
            <v xml:space="preserve">FI SPOT              </v>
          </cell>
          <cell r="E294" t="str">
            <v>RTFIDBEN11</v>
          </cell>
          <cell r="F294" t="str">
            <v>BDM_RF-NEG_FBRT</v>
          </cell>
          <cell r="G294">
            <v>0</v>
          </cell>
          <cell r="H294">
            <v>5118238</v>
          </cell>
          <cell r="I294">
            <v>5909136</v>
          </cell>
          <cell r="J294" t="str">
            <v xml:space="preserve">CORPORACION FINANCIERA COLOMBIANA S A CORFICOLOMBIANA S A                                                                                                                                                                                                      </v>
          </cell>
          <cell r="K294" t="str">
            <v xml:space="preserve">890300653                             </v>
          </cell>
          <cell r="L294" t="str">
            <v xml:space="preserve">CDT CORFICOL IPC+1.85% 19/1/17     </v>
          </cell>
          <cell r="M294" t="str">
            <v xml:space="preserve">CDTCFC90       </v>
          </cell>
          <cell r="N294" t="str">
            <v xml:space="preserve">COJ12CD0P9V5   </v>
          </cell>
          <cell r="O294" t="str">
            <v>CORPORACION FINANCIERA COLOMBIANA S A CORFICOLOMBIANA S A</v>
          </cell>
          <cell r="P294" t="str">
            <v>890300653</v>
          </cell>
          <cell r="Q294" t="str">
            <v xml:space="preserve">BRC1+   </v>
          </cell>
          <cell r="R294" t="str">
            <v xml:space="preserve">BRC                 </v>
          </cell>
          <cell r="S294">
            <v>42388</v>
          </cell>
          <cell r="T294">
            <v>42754</v>
          </cell>
          <cell r="U294">
            <v>500000000</v>
          </cell>
          <cell r="V294">
            <v>500000000</v>
          </cell>
          <cell r="W294" t="str">
            <v>IPC EA 1Y</v>
          </cell>
          <cell r="X294">
            <v>1.85</v>
          </cell>
          <cell r="Y294" t="str">
            <v xml:space="preserve">COP IPC Inicio, Base 360, Cupon TV      </v>
          </cell>
          <cell r="Z294" t="str">
            <v>I</v>
          </cell>
          <cell r="AA294" t="str">
            <v>Trimestre Vencido</v>
          </cell>
          <cell r="AB294" t="str">
            <v>COP</v>
          </cell>
          <cell r="AC294" t="str">
            <v>COP</v>
          </cell>
          <cell r="AD294" t="str">
            <v>DECEVAL</v>
          </cell>
          <cell r="AE294">
            <v>42388</v>
          </cell>
          <cell r="AF294">
            <v>42388</v>
          </cell>
          <cell r="AG294">
            <v>500000000</v>
          </cell>
          <cell r="AH294">
            <v>1</v>
          </cell>
          <cell r="AI294">
            <v>500000000</v>
          </cell>
          <cell r="AJ294">
            <v>100</v>
          </cell>
          <cell r="AK294">
            <v>8.7472399999999997</v>
          </cell>
          <cell r="AL294">
            <v>0</v>
          </cell>
          <cell r="AM294">
            <v>505925000</v>
          </cell>
          <cell r="AN294">
            <v>505925000</v>
          </cell>
          <cell r="AO294">
            <v>1.8019000000000001</v>
          </cell>
          <cell r="AP294">
            <v>506384800.074</v>
          </cell>
          <cell r="AQ294">
            <v>506045000</v>
          </cell>
          <cell r="AR294">
            <v>506045000</v>
          </cell>
          <cell r="AS294">
            <v>1.8034000000000001</v>
          </cell>
          <cell r="AT294">
            <v>506509555.44300002</v>
          </cell>
          <cell r="AU294">
            <v>9.4078068294000001</v>
          </cell>
          <cell r="AV294">
            <v>9.4078068294000001</v>
          </cell>
          <cell r="AW294">
            <v>124755.36900001764</v>
          </cell>
          <cell r="AX294">
            <v>101.209</v>
          </cell>
          <cell r="AY294">
            <v>0</v>
          </cell>
          <cell r="AZ294">
            <v>-464555.44300000003</v>
          </cell>
          <cell r="BA294" t="str">
            <v>Precio</v>
          </cell>
          <cell r="BB294" t="str">
            <v>COP IPC FLAT</v>
          </cell>
          <cell r="BC294">
            <v>1.8038000000000001</v>
          </cell>
          <cell r="BD294">
            <v>100</v>
          </cell>
          <cell r="BE294">
            <v>0</v>
          </cell>
          <cell r="BF294">
            <v>0</v>
          </cell>
          <cell r="BG294">
            <v>0</v>
          </cell>
          <cell r="BH294">
            <v>311</v>
          </cell>
          <cell r="BI294">
            <v>0.81980000000000008</v>
          </cell>
          <cell r="BJ294">
            <v>0.74850000000000005</v>
          </cell>
          <cell r="BK294" t="str">
            <v xml:space="preserve">NVRENGI   </v>
          </cell>
          <cell r="BL294" t="str">
            <v>NICOLAS VALDERRAMA RENGIFO</v>
          </cell>
          <cell r="BM294">
            <v>42443</v>
          </cell>
          <cell r="BO294" t="str">
            <v xml:space="preserve">                              </v>
          </cell>
          <cell r="BP294" t="str">
            <v>26</v>
          </cell>
          <cell r="BQ294" t="str">
            <v xml:space="preserve">          </v>
          </cell>
          <cell r="BR294">
            <v>3</v>
          </cell>
          <cell r="BS294" t="str">
            <v xml:space="preserve">YLD 30/360 RD6 </v>
          </cell>
          <cell r="BT294">
            <v>1</v>
          </cell>
          <cell r="BU294" t="str">
            <v xml:space="preserve">MTM </v>
          </cell>
          <cell r="BV294" t="str">
            <v>1304110012</v>
          </cell>
          <cell r="BW294" t="str">
            <v xml:space="preserve"> </v>
          </cell>
          <cell r="BX294">
            <v>6445500</v>
          </cell>
          <cell r="BY294">
            <v>501604111.91308099</v>
          </cell>
          <cell r="BZ294">
            <v>120000</v>
          </cell>
          <cell r="CA294" t="str">
            <v xml:space="preserve">YLD 30/360 RD6 </v>
          </cell>
          <cell r="CB294" t="str">
            <v xml:space="preserve">CDT                                                         </v>
          </cell>
          <cell r="CC294" t="str">
            <v>CO</v>
          </cell>
          <cell r="CD294" t="str">
            <v>Gravados ML</v>
          </cell>
          <cell r="CE294">
            <v>500000000</v>
          </cell>
          <cell r="CF294">
            <v>505925000</v>
          </cell>
          <cell r="CG294">
            <v>505925000</v>
          </cell>
          <cell r="CH294">
            <v>506045000</v>
          </cell>
          <cell r="CI294">
            <v>506045000</v>
          </cell>
          <cell r="CJ294">
            <v>506384800.074</v>
          </cell>
          <cell r="CK294">
            <v>506509555.44300002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0</v>
          </cell>
          <cell r="CS294" t="str">
            <v>7130411012</v>
          </cell>
          <cell r="CV294">
            <v>6045000</v>
          </cell>
          <cell r="CW294">
            <v>120000</v>
          </cell>
          <cell r="CX294">
            <v>6045000</v>
          </cell>
          <cell r="CY294">
            <v>5925000</v>
          </cell>
          <cell r="CZ294">
            <v>120000</v>
          </cell>
          <cell r="DA294">
            <v>1</v>
          </cell>
          <cell r="DB294">
            <v>1</v>
          </cell>
          <cell r="DC294">
            <v>1</v>
          </cell>
          <cell r="DD294">
            <v>5118235</v>
          </cell>
          <cell r="DE294">
            <v>8.7472399999999997</v>
          </cell>
          <cell r="DF294">
            <v>9.5303000000000004</v>
          </cell>
          <cell r="DH294" t="str">
            <v xml:space="preserve">TV </v>
          </cell>
          <cell r="DI294">
            <v>101.20899999999999</v>
          </cell>
          <cell r="DJ294">
            <v>0</v>
          </cell>
          <cell r="DK294">
            <v>506045000</v>
          </cell>
          <cell r="DL294" t="str">
            <v>IPC</v>
          </cell>
        </row>
        <row r="295">
          <cell r="A295">
            <v>5123595</v>
          </cell>
          <cell r="B295" t="str">
            <v xml:space="preserve">NEGOCIABLES    </v>
          </cell>
          <cell r="C295" t="str">
            <v>B</v>
          </cell>
          <cell r="D295" t="str">
            <v xml:space="preserve">FI SPOT              </v>
          </cell>
          <cell r="E295" t="str">
            <v>RTFIDBEN11</v>
          </cell>
          <cell r="F295" t="str">
            <v>BDI_RF-NEG_FBRT</v>
          </cell>
          <cell r="G295">
            <v>0</v>
          </cell>
          <cell r="H295">
            <v>5123601</v>
          </cell>
          <cell r="I295">
            <v>5914512</v>
          </cell>
          <cell r="J295" t="str">
            <v xml:space="preserve">BBVA COLOMBIA S A BANCO BILBAO VIZCAYA ARGENTARIA COLOMBIA                                                                                                                                                                                                     </v>
          </cell>
          <cell r="K295" t="str">
            <v xml:space="preserve">860003020                             </v>
          </cell>
          <cell r="L295" t="str">
            <v xml:space="preserve">CDT BBVA DTF+2.6% 20/1/18          </v>
          </cell>
          <cell r="M295" t="str">
            <v xml:space="preserve">CDTBGA10       </v>
          </cell>
          <cell r="N295" t="str">
            <v xml:space="preserve">COB13CD49208   </v>
          </cell>
          <cell r="O295" t="str">
            <v>BBVA COLOMBIA S A BANCO BILBAO VIZCAYA ARGENTARIA COLOMBIA</v>
          </cell>
          <cell r="P295" t="str">
            <v>860003020</v>
          </cell>
          <cell r="Q295" t="str">
            <v xml:space="preserve">AAA     </v>
          </cell>
          <cell r="R295" t="str">
            <v xml:space="preserve">BRC                 </v>
          </cell>
          <cell r="S295">
            <v>42389</v>
          </cell>
          <cell r="T295">
            <v>43122</v>
          </cell>
          <cell r="U295">
            <v>500000000</v>
          </cell>
          <cell r="V295">
            <v>500000000</v>
          </cell>
          <cell r="W295" t="str">
            <v>DTF TA</v>
          </cell>
          <cell r="X295">
            <v>2.6</v>
          </cell>
          <cell r="Y295" t="str">
            <v xml:space="preserve">COP DTF Inicio, Base 360, Cupon TV      </v>
          </cell>
          <cell r="Z295" t="str">
            <v>I</v>
          </cell>
          <cell r="AA295" t="str">
            <v>Trimestre Vencido</v>
          </cell>
          <cell r="AB295" t="str">
            <v>COP</v>
          </cell>
          <cell r="AC295" t="str">
            <v>COP</v>
          </cell>
          <cell r="AD295" t="str">
            <v>DECEVAL</v>
          </cell>
          <cell r="AE295">
            <v>42389</v>
          </cell>
          <cell r="AF295">
            <v>42389</v>
          </cell>
          <cell r="AG295">
            <v>500000000</v>
          </cell>
          <cell r="AH295">
            <v>1</v>
          </cell>
          <cell r="AI295">
            <v>500000000</v>
          </cell>
          <cell r="AJ295">
            <v>100</v>
          </cell>
          <cell r="AK295">
            <v>8.14194</v>
          </cell>
          <cell r="AL295">
            <v>0.16170000000000001</v>
          </cell>
          <cell r="AM295">
            <v>505180000</v>
          </cell>
          <cell r="AN295">
            <v>505180000</v>
          </cell>
          <cell r="AO295">
            <v>2.9054000000000002</v>
          </cell>
          <cell r="AP295">
            <v>506060053.63999999</v>
          </cell>
          <cell r="AQ295">
            <v>505245000</v>
          </cell>
          <cell r="AR295">
            <v>505245000</v>
          </cell>
          <cell r="AS295">
            <v>2.9104000000000001</v>
          </cell>
          <cell r="AT295">
            <v>506179685.06950003</v>
          </cell>
          <cell r="AU295">
            <v>8.9061215302000001</v>
          </cell>
          <cell r="AV295">
            <v>9.010602347399999</v>
          </cell>
          <cell r="AW295">
            <v>119631.42950004339</v>
          </cell>
          <cell r="AX295">
            <v>101.04900000000001</v>
          </cell>
          <cell r="AY295">
            <v>0</v>
          </cell>
          <cell r="AZ295">
            <v>-934685.06949999998</v>
          </cell>
          <cell r="BA295" t="str">
            <v>Precio</v>
          </cell>
          <cell r="BB295" t="str">
            <v>COP DTE FLAT</v>
          </cell>
          <cell r="BC295">
            <v>2.6875</v>
          </cell>
          <cell r="BD295">
            <v>100</v>
          </cell>
          <cell r="BE295">
            <v>0</v>
          </cell>
          <cell r="BF295">
            <v>0</v>
          </cell>
          <cell r="BG295">
            <v>0</v>
          </cell>
          <cell r="BH295">
            <v>679</v>
          </cell>
          <cell r="BI295">
            <v>1.7192000000000001</v>
          </cell>
          <cell r="BJ295">
            <v>1.5769</v>
          </cell>
          <cell r="BK295" t="str">
            <v xml:space="preserve">NVRENGI   </v>
          </cell>
          <cell r="BL295" t="str">
            <v>NICOLAS VALDERRAMA RENGIFO</v>
          </cell>
          <cell r="BM295">
            <v>42443</v>
          </cell>
          <cell r="BO295" t="str">
            <v xml:space="preserve">                              </v>
          </cell>
          <cell r="BP295" t="str">
            <v>26</v>
          </cell>
          <cell r="BQ295" t="str">
            <v xml:space="preserve">          </v>
          </cell>
          <cell r="BR295">
            <v>3</v>
          </cell>
          <cell r="BS295" t="str">
            <v xml:space="preserve">YLD 30/360 RD6 </v>
          </cell>
          <cell r="BT295">
            <v>1</v>
          </cell>
          <cell r="BU295" t="str">
            <v xml:space="preserve">MTM </v>
          </cell>
          <cell r="BV295" t="str">
            <v>1304110012</v>
          </cell>
          <cell r="BW295" t="str">
            <v xml:space="preserve"> </v>
          </cell>
          <cell r="BX295">
            <v>5904000</v>
          </cell>
          <cell r="BY295">
            <v>500881643.76900899</v>
          </cell>
          <cell r="BZ295">
            <v>65000</v>
          </cell>
          <cell r="CA295" t="str">
            <v xml:space="preserve">YLD 30/360 RD6 </v>
          </cell>
          <cell r="CB295" t="str">
            <v xml:space="preserve">CDT                                                         </v>
          </cell>
          <cell r="CC295" t="str">
            <v>CO</v>
          </cell>
          <cell r="CD295" t="str">
            <v>Gravados ML</v>
          </cell>
          <cell r="CE295">
            <v>500000000</v>
          </cell>
          <cell r="CF295">
            <v>505180000</v>
          </cell>
          <cell r="CG295">
            <v>505180000</v>
          </cell>
          <cell r="CH295">
            <v>505245000</v>
          </cell>
          <cell r="CI295">
            <v>505245000</v>
          </cell>
          <cell r="CJ295">
            <v>506060053.63999999</v>
          </cell>
          <cell r="CK295">
            <v>506179685.06950003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0</v>
          </cell>
          <cell r="CS295" t="str">
            <v>7130411012</v>
          </cell>
          <cell r="CV295">
            <v>5245000</v>
          </cell>
          <cell r="CW295">
            <v>65000</v>
          </cell>
          <cell r="CX295">
            <v>5245000</v>
          </cell>
          <cell r="CY295">
            <v>5180000</v>
          </cell>
          <cell r="CZ295">
            <v>65000</v>
          </cell>
          <cell r="DA295">
            <v>1</v>
          </cell>
          <cell r="DB295">
            <v>1</v>
          </cell>
          <cell r="DC295">
            <v>1</v>
          </cell>
          <cell r="DD295">
            <v>5123595</v>
          </cell>
          <cell r="DE295">
            <v>8.14194</v>
          </cell>
          <cell r="DF295">
            <v>9.0233000000000008</v>
          </cell>
          <cell r="DH295" t="str">
            <v xml:space="preserve">TV </v>
          </cell>
          <cell r="DI295">
            <v>101.04900000000001</v>
          </cell>
          <cell r="DJ295" t="e">
            <v>#N/A</v>
          </cell>
          <cell r="DK295">
            <v>505245000</v>
          </cell>
          <cell r="DL295" t="str">
            <v>DTF</v>
          </cell>
        </row>
        <row r="296">
          <cell r="A296">
            <v>5135033</v>
          </cell>
          <cell r="B296" t="str">
            <v xml:space="preserve">NEGOCIABLES    </v>
          </cell>
          <cell r="C296" t="str">
            <v>B</v>
          </cell>
          <cell r="D296" t="str">
            <v xml:space="preserve">FI SPOT              </v>
          </cell>
          <cell r="E296" t="str">
            <v>RTFIDBEN11</v>
          </cell>
          <cell r="F296" t="str">
            <v>BDM_RF-NEG_FBRT</v>
          </cell>
          <cell r="G296">
            <v>0</v>
          </cell>
          <cell r="H296">
            <v>5135036</v>
          </cell>
          <cell r="I296">
            <v>5925996</v>
          </cell>
          <cell r="J296" t="str">
            <v xml:space="preserve">BANCO DE BOGOTA SA                                                                                                                                                                                                                                             </v>
          </cell>
          <cell r="K296" t="str">
            <v xml:space="preserve">860002964                             </v>
          </cell>
          <cell r="L296" t="str">
            <v xml:space="preserve">CDT BCO BOGOTA IPC+1.7% 22/1/17    </v>
          </cell>
          <cell r="M296" t="str">
            <v xml:space="preserve">CDTBBO90       </v>
          </cell>
          <cell r="N296" t="str">
            <v xml:space="preserve">COB01CD02X53   </v>
          </cell>
          <cell r="O296" t="str">
            <v>BANCO DE BOGOTA SA</v>
          </cell>
          <cell r="P296" t="str">
            <v>860002964</v>
          </cell>
          <cell r="Q296" t="str">
            <v xml:space="preserve">BRC1+   </v>
          </cell>
          <cell r="R296" t="str">
            <v xml:space="preserve">BRC                 </v>
          </cell>
          <cell r="S296">
            <v>42391</v>
          </cell>
          <cell r="T296">
            <v>42758</v>
          </cell>
          <cell r="U296">
            <v>1500000000</v>
          </cell>
          <cell r="V296">
            <v>1500000000</v>
          </cell>
          <cell r="W296" t="str">
            <v>IPC EA 1Y</v>
          </cell>
          <cell r="X296">
            <v>1.7</v>
          </cell>
          <cell r="Y296" t="str">
            <v xml:space="preserve">COP IPC Inicio, Base 360, Cupon TV      </v>
          </cell>
          <cell r="Z296" t="str">
            <v>I</v>
          </cell>
          <cell r="AA296" t="str">
            <v>Trimestre Vencido</v>
          </cell>
          <cell r="AB296" t="str">
            <v>COP</v>
          </cell>
          <cell r="AC296" t="str">
            <v>COP</v>
          </cell>
          <cell r="AD296" t="str">
            <v>DECEVAL</v>
          </cell>
          <cell r="AE296">
            <v>42391</v>
          </cell>
          <cell r="AF296">
            <v>42391</v>
          </cell>
          <cell r="AG296">
            <v>1500000000</v>
          </cell>
          <cell r="AH296">
            <v>1</v>
          </cell>
          <cell r="AI296">
            <v>1500000000</v>
          </cell>
          <cell r="AJ296">
            <v>100</v>
          </cell>
          <cell r="AK296">
            <v>8.5870439999999988</v>
          </cell>
          <cell r="AL296">
            <v>2.2326999999999999</v>
          </cell>
          <cell r="AM296">
            <v>1516890000</v>
          </cell>
          <cell r="AN296">
            <v>1516890000</v>
          </cell>
          <cell r="AO296">
            <v>1.6077000000000001</v>
          </cell>
          <cell r="AP296">
            <v>1517795274.3269999</v>
          </cell>
          <cell r="AQ296">
            <v>1517235000</v>
          </cell>
          <cell r="AR296">
            <v>1517235000</v>
          </cell>
          <cell r="AS296">
            <v>1.6098000000000001</v>
          </cell>
          <cell r="AT296">
            <v>1518162880.0079999</v>
          </cell>
          <cell r="AU296">
            <v>9.2415450060000008</v>
          </cell>
          <cell r="AV296">
            <v>9.2415450061000008</v>
          </cell>
          <cell r="AW296">
            <v>367605.68099999428</v>
          </cell>
          <cell r="AX296">
            <v>101.149</v>
          </cell>
          <cell r="AY296">
            <v>0</v>
          </cell>
          <cell r="AZ296">
            <v>-927880.00800000003</v>
          </cell>
          <cell r="BA296" t="str">
            <v>Precio</v>
          </cell>
          <cell r="BB296" t="str">
            <v>COP IPC FLAT</v>
          </cell>
          <cell r="BC296">
            <v>1.6101000000000001</v>
          </cell>
          <cell r="BD296">
            <v>100</v>
          </cell>
          <cell r="BE296">
            <v>0</v>
          </cell>
          <cell r="BF296">
            <v>0</v>
          </cell>
          <cell r="BG296">
            <v>0</v>
          </cell>
          <cell r="BH296">
            <v>315</v>
          </cell>
          <cell r="BI296">
            <v>0.83110000000000006</v>
          </cell>
          <cell r="BJ296">
            <v>0.76030000000000009</v>
          </cell>
          <cell r="BK296" t="str">
            <v xml:space="preserve">NVRENGI   </v>
          </cell>
          <cell r="BL296" t="str">
            <v>NICOLAS VALDERRAMA RENGIFO</v>
          </cell>
          <cell r="BM296">
            <v>42443</v>
          </cell>
          <cell r="BO296" t="str">
            <v xml:space="preserve">                              </v>
          </cell>
          <cell r="BP296" t="str">
            <v>26</v>
          </cell>
          <cell r="BQ296" t="str">
            <v xml:space="preserve">          </v>
          </cell>
          <cell r="BR296">
            <v>3</v>
          </cell>
          <cell r="BS296" t="str">
            <v xml:space="preserve">YLD 30/360 RD6 </v>
          </cell>
          <cell r="BT296">
            <v>1</v>
          </cell>
          <cell r="BU296" t="str">
            <v xml:space="preserve">MTM </v>
          </cell>
          <cell r="BV296" t="str">
            <v>1304110012</v>
          </cell>
          <cell r="BW296" t="str">
            <v xml:space="preserve"> </v>
          </cell>
          <cell r="BX296">
            <v>17952000</v>
          </cell>
          <cell r="BY296">
            <v>1504610645.3625898</v>
          </cell>
          <cell r="BZ296">
            <v>345000</v>
          </cell>
          <cell r="CA296" t="str">
            <v xml:space="preserve">YLD 30/360 RD6 </v>
          </cell>
          <cell r="CB296" t="str">
            <v xml:space="preserve">CDT                                                         </v>
          </cell>
          <cell r="CC296" t="str">
            <v>CO</v>
          </cell>
          <cell r="CD296" t="str">
            <v>Gravados ML</v>
          </cell>
          <cell r="CE296">
            <v>1500000000</v>
          </cell>
          <cell r="CF296">
            <v>1516890000</v>
          </cell>
          <cell r="CG296">
            <v>1516890000</v>
          </cell>
          <cell r="CH296">
            <v>1517235000</v>
          </cell>
          <cell r="CI296">
            <v>1517235000</v>
          </cell>
          <cell r="CJ296">
            <v>1517795274.3269999</v>
          </cell>
          <cell r="CK296">
            <v>1518162880.0079999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 t="str">
            <v>7130411012</v>
          </cell>
          <cell r="CV296">
            <v>17235000</v>
          </cell>
          <cell r="CW296">
            <v>345000</v>
          </cell>
          <cell r="CX296">
            <v>17235000</v>
          </cell>
          <cell r="CY296">
            <v>16890000</v>
          </cell>
          <cell r="CZ296">
            <v>345000</v>
          </cell>
          <cell r="DA296">
            <v>1</v>
          </cell>
          <cell r="DB296">
            <v>1</v>
          </cell>
          <cell r="DC296">
            <v>1</v>
          </cell>
          <cell r="DD296">
            <v>5135033</v>
          </cell>
          <cell r="DE296">
            <v>8.5870439999999988</v>
          </cell>
          <cell r="DF296">
            <v>9.3219000000000012</v>
          </cell>
          <cell r="DH296" t="str">
            <v xml:space="preserve">TV </v>
          </cell>
          <cell r="DI296">
            <v>101.149</v>
          </cell>
          <cell r="DJ296">
            <v>0</v>
          </cell>
          <cell r="DK296">
            <v>1517235000</v>
          </cell>
          <cell r="DL296" t="str">
            <v>IPC</v>
          </cell>
        </row>
        <row r="297">
          <cell r="A297">
            <v>5135309</v>
          </cell>
          <cell r="B297" t="str">
            <v xml:space="preserve">NEGOCIABLES    </v>
          </cell>
          <cell r="C297" t="str">
            <v>B</v>
          </cell>
          <cell r="D297" t="str">
            <v xml:space="preserve">FI SPOT              </v>
          </cell>
          <cell r="E297" t="str">
            <v>RTFIDBEN11</v>
          </cell>
          <cell r="F297" t="str">
            <v>BDM_RF-NEG_FBRT</v>
          </cell>
          <cell r="G297">
            <v>0</v>
          </cell>
          <cell r="H297">
            <v>5135310</v>
          </cell>
          <cell r="I297">
            <v>5926270</v>
          </cell>
          <cell r="J297" t="str">
            <v xml:space="preserve">BANCO AGRARIO DE COLOMBIA S A                                                                                                                                                                                                                                  </v>
          </cell>
          <cell r="K297" t="str">
            <v xml:space="preserve">800037800                             </v>
          </cell>
          <cell r="L297" t="str">
            <v xml:space="preserve">CDT BANCO AGRARIO 8.0535% 22/1/17  </v>
          </cell>
          <cell r="M297" t="str">
            <v xml:space="preserve">CDTCAGS0V      </v>
          </cell>
          <cell r="N297" t="str">
            <v xml:space="preserve">COB40CD03646   </v>
          </cell>
          <cell r="O297" t="str">
            <v>BANCO AGRARIO DE COLOMBIA S A</v>
          </cell>
          <cell r="P297" t="str">
            <v>800037800</v>
          </cell>
          <cell r="Q297" t="str">
            <v xml:space="preserve">BRC1+   </v>
          </cell>
          <cell r="R297" t="str">
            <v xml:space="preserve">BRC                 </v>
          </cell>
          <cell r="S297">
            <v>42391</v>
          </cell>
          <cell r="T297">
            <v>42758</v>
          </cell>
          <cell r="U297">
            <v>1000000000</v>
          </cell>
          <cell r="V297">
            <v>1000000000</v>
          </cell>
          <cell r="W297" t="str">
            <v>8.0535</v>
          </cell>
          <cell r="Y297" t="str">
            <v xml:space="preserve">CDT TF nominal, Base 360, Cupon TV      </v>
          </cell>
          <cell r="Z297" t="str">
            <v>I</v>
          </cell>
          <cell r="AA297" t="str">
            <v>Trimestre Vencido</v>
          </cell>
          <cell r="AB297" t="str">
            <v>COP</v>
          </cell>
          <cell r="AC297" t="str">
            <v>COP</v>
          </cell>
          <cell r="AD297" t="str">
            <v>DECEVAL</v>
          </cell>
          <cell r="AE297">
            <v>42391</v>
          </cell>
          <cell r="AF297">
            <v>42391</v>
          </cell>
          <cell r="AG297">
            <v>1000000000</v>
          </cell>
          <cell r="AH297">
            <v>1</v>
          </cell>
          <cell r="AI297">
            <v>1000000000</v>
          </cell>
          <cell r="AJ297">
            <v>100</v>
          </cell>
          <cell r="AK297">
            <v>8.3017719999999997</v>
          </cell>
          <cell r="AL297">
            <v>6.6606000000000005</v>
          </cell>
          <cell r="AM297">
            <v>1012230000</v>
          </cell>
          <cell r="AN297">
            <v>1012230000</v>
          </cell>
          <cell r="AO297">
            <v>8.1425000000000001</v>
          </cell>
          <cell r="AP297">
            <v>1010984733.5039999</v>
          </cell>
          <cell r="AQ297">
            <v>1012380000</v>
          </cell>
          <cell r="AR297">
            <v>1012380000</v>
          </cell>
          <cell r="AS297">
            <v>8.1510999999999996</v>
          </cell>
          <cell r="AT297">
            <v>1011205654.558</v>
          </cell>
          <cell r="AU297">
            <v>8.301771865300001</v>
          </cell>
          <cell r="AV297">
            <v>8.301771865300001</v>
          </cell>
          <cell r="AW297">
            <v>220921.05400002003</v>
          </cell>
          <cell r="AX297">
            <v>101.238</v>
          </cell>
          <cell r="AY297">
            <v>0</v>
          </cell>
          <cell r="AZ297">
            <v>1174345.442</v>
          </cell>
          <cell r="BA297" t="str">
            <v>Precio</v>
          </cell>
          <cell r="BB297" t="str">
            <v>COP CRCDT</v>
          </cell>
          <cell r="BC297">
            <v>1.23E-2</v>
          </cell>
          <cell r="BD297">
            <v>100</v>
          </cell>
          <cell r="BE297">
            <v>0</v>
          </cell>
          <cell r="BF297">
            <v>0</v>
          </cell>
          <cell r="BG297">
            <v>0</v>
          </cell>
          <cell r="BH297">
            <v>315</v>
          </cell>
          <cell r="BI297">
            <v>0.83350000000000002</v>
          </cell>
          <cell r="BJ297">
            <v>0.77070000000000005</v>
          </cell>
          <cell r="BK297" t="str">
            <v xml:space="preserve">NVRENGI   </v>
          </cell>
          <cell r="BL297" t="str">
            <v>NICOLAS VALDERRAMA RENGIFO</v>
          </cell>
          <cell r="BM297">
            <v>42443</v>
          </cell>
          <cell r="BO297" t="str">
            <v xml:space="preserve">                              </v>
          </cell>
          <cell r="BP297" t="str">
            <v>26</v>
          </cell>
          <cell r="BQ297" t="str">
            <v xml:space="preserve">          </v>
          </cell>
          <cell r="BR297">
            <v>2</v>
          </cell>
          <cell r="BS297" t="str">
            <v xml:space="preserve">LIN 30/360 RD6 </v>
          </cell>
          <cell r="BT297">
            <v>1</v>
          </cell>
          <cell r="BU297" t="str">
            <v xml:space="preserve">MTM </v>
          </cell>
          <cell r="BV297" t="str">
            <v>1304110012</v>
          </cell>
          <cell r="BW297" t="str">
            <v xml:space="preserve"> </v>
          </cell>
          <cell r="BX297">
            <v>11633000</v>
          </cell>
          <cell r="BY297">
            <v>1003963763.57506</v>
          </cell>
          <cell r="BZ297">
            <v>150000</v>
          </cell>
          <cell r="CA297" t="str">
            <v xml:space="preserve">LIN 30/360 RD6 </v>
          </cell>
          <cell r="CB297" t="str">
            <v xml:space="preserve">CDT                                                         </v>
          </cell>
          <cell r="CC297" t="str">
            <v>CO</v>
          </cell>
          <cell r="CD297" t="str">
            <v>Gravados ML</v>
          </cell>
          <cell r="CE297">
            <v>1000000000</v>
          </cell>
          <cell r="CF297">
            <v>1012230000</v>
          </cell>
          <cell r="CG297">
            <v>1012230000</v>
          </cell>
          <cell r="CH297">
            <v>1012380000</v>
          </cell>
          <cell r="CI297">
            <v>1012380000</v>
          </cell>
          <cell r="CJ297">
            <v>1010984733.5039999</v>
          </cell>
          <cell r="CK297">
            <v>1011205654.5580001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 t="str">
            <v>7130411012</v>
          </cell>
          <cell r="CV297">
            <v>12380000</v>
          </cell>
          <cell r="CW297">
            <v>150000</v>
          </cell>
          <cell r="CX297">
            <v>12380000</v>
          </cell>
          <cell r="CY297">
            <v>12230000</v>
          </cell>
          <cell r="CZ297">
            <v>150000</v>
          </cell>
          <cell r="DA297">
            <v>1</v>
          </cell>
          <cell r="DB297">
            <v>1</v>
          </cell>
          <cell r="DC297">
            <v>1</v>
          </cell>
          <cell r="DD297">
            <v>5135309</v>
          </cell>
          <cell r="DE297">
            <v>8.3017719999999997</v>
          </cell>
          <cell r="DF297">
            <v>8.1510999999999996</v>
          </cell>
          <cell r="DH297" t="str">
            <v xml:space="preserve">TV </v>
          </cell>
          <cell r="DI297">
            <v>101.238</v>
          </cell>
          <cell r="DJ297">
            <v>0</v>
          </cell>
          <cell r="DK297">
            <v>1012380000</v>
          </cell>
          <cell r="DL297" t="str">
            <v>TASA FIJA</v>
          </cell>
        </row>
        <row r="298">
          <cell r="A298">
            <v>5139162</v>
          </cell>
          <cell r="B298" t="str">
            <v xml:space="preserve">NEGOCIABLES    </v>
          </cell>
          <cell r="C298" t="str">
            <v>B</v>
          </cell>
          <cell r="D298" t="str">
            <v xml:space="preserve">FI SPOT              </v>
          </cell>
          <cell r="E298" t="str">
            <v>RTFIDBEN11</v>
          </cell>
          <cell r="F298" t="str">
            <v>BDI_RF-NEG_FBRT</v>
          </cell>
          <cell r="G298">
            <v>0</v>
          </cell>
          <cell r="H298">
            <v>5240062</v>
          </cell>
          <cell r="I298">
            <v>5930133</v>
          </cell>
          <cell r="J298" t="str">
            <v xml:space="preserve">BBVA COLOMBIA S A BANCO BILBAO VIZCAYA ARGENTARIA COLOMBIA                                                                                                                                                                                                     </v>
          </cell>
          <cell r="K298" t="str">
            <v xml:space="preserve">860003020                             </v>
          </cell>
          <cell r="L298" t="str">
            <v xml:space="preserve">CDT BBVA IBR+1.85% 25/12/16        </v>
          </cell>
          <cell r="M298" t="str">
            <v xml:space="preserve">CDTBGA80       </v>
          </cell>
          <cell r="N298" t="str">
            <v xml:space="preserve">COB13CD49448   </v>
          </cell>
          <cell r="O298" t="str">
            <v>BBVA COLOMBIA S A BANCO BILBAO VIZCAYA ARGENTARIA COLOMBIA</v>
          </cell>
          <cell r="P298" t="str">
            <v>860003020</v>
          </cell>
          <cell r="Q298" t="str">
            <v xml:space="preserve">BRC1+   </v>
          </cell>
          <cell r="R298" t="str">
            <v xml:space="preserve">BRC                 </v>
          </cell>
          <cell r="S298">
            <v>42394</v>
          </cell>
          <cell r="T298">
            <v>42730</v>
          </cell>
          <cell r="U298">
            <v>2000000000</v>
          </cell>
          <cell r="V298">
            <v>2000000000</v>
          </cell>
          <cell r="W298" t="str">
            <v>IBR 1M</v>
          </cell>
          <cell r="X298">
            <v>1.85</v>
          </cell>
          <cell r="Y298" t="str">
            <v xml:space="preserve">COP IBR Inicio, Base 360, Cupon MV      </v>
          </cell>
          <cell r="Z298" t="str">
            <v>I</v>
          </cell>
          <cell r="AA298" t="str">
            <v>Mes Vencido</v>
          </cell>
          <cell r="AB298" t="str">
            <v>COP</v>
          </cell>
          <cell r="AC298" t="str">
            <v>COP</v>
          </cell>
          <cell r="AD298" t="str">
            <v>DECEVAL</v>
          </cell>
          <cell r="AE298">
            <v>42394</v>
          </cell>
          <cell r="AF298">
            <v>42394</v>
          </cell>
          <cell r="AG298">
            <v>2000000000</v>
          </cell>
          <cell r="AH298">
            <v>1</v>
          </cell>
          <cell r="AI298">
            <v>2000000000</v>
          </cell>
          <cell r="AJ298">
            <v>100</v>
          </cell>
          <cell r="AK298">
            <v>7.9033739999999995</v>
          </cell>
          <cell r="AL298">
            <v>0.75130000000000008</v>
          </cell>
          <cell r="AM298">
            <v>2008560000</v>
          </cell>
          <cell r="AN298">
            <v>2008560000</v>
          </cell>
          <cell r="AO298">
            <v>1.9454</v>
          </cell>
          <cell r="AP298">
            <v>2007489647.2880001</v>
          </cell>
          <cell r="AQ298">
            <v>2009000000</v>
          </cell>
          <cell r="AR298">
            <v>2009000000</v>
          </cell>
          <cell r="AS298">
            <v>1.9449000000000001</v>
          </cell>
          <cell r="AT298">
            <v>2007925835.9820001</v>
          </cell>
          <cell r="AU298">
            <v>8.2598939783999992</v>
          </cell>
          <cell r="AV298">
            <v>8.2639983323999999</v>
          </cell>
          <cell r="AW298">
            <v>436188.69400000572</v>
          </cell>
          <cell r="AX298">
            <v>100.45</v>
          </cell>
          <cell r="AY298">
            <v>0</v>
          </cell>
          <cell r="AZ298">
            <v>1074164.0179999999</v>
          </cell>
          <cell r="BA298" t="str">
            <v>Precio</v>
          </cell>
          <cell r="BB298" t="str">
            <v>COP IBE FLAT</v>
          </cell>
          <cell r="BC298">
            <v>1.7775000000000001</v>
          </cell>
          <cell r="BD298">
            <v>100</v>
          </cell>
          <cell r="BE298">
            <v>0</v>
          </cell>
          <cell r="BF298">
            <v>0</v>
          </cell>
          <cell r="BG298">
            <v>0</v>
          </cell>
          <cell r="BH298">
            <v>287</v>
          </cell>
          <cell r="BI298">
            <v>0.76180000000000003</v>
          </cell>
          <cell r="BJ298">
            <v>0.70420000000000005</v>
          </cell>
          <cell r="BK298" t="str">
            <v xml:space="preserve">NVRENGI   </v>
          </cell>
          <cell r="BL298" t="str">
            <v>NICOLAS VALDERRAMA RENGIFO</v>
          </cell>
          <cell r="BM298">
            <v>42443</v>
          </cell>
          <cell r="BO298" t="str">
            <v xml:space="preserve">                              </v>
          </cell>
          <cell r="BP298" t="str">
            <v>26</v>
          </cell>
          <cell r="BQ298" t="str">
            <v xml:space="preserve">          </v>
          </cell>
          <cell r="BR298">
            <v>5</v>
          </cell>
          <cell r="BS298" t="str">
            <v xml:space="preserve">YLD 30/360 RD6 </v>
          </cell>
          <cell r="BT298">
            <v>1</v>
          </cell>
          <cell r="BU298" t="str">
            <v xml:space="preserve">MTM </v>
          </cell>
          <cell r="BV298" t="str">
            <v>1304110012</v>
          </cell>
          <cell r="BW298" t="str">
            <v xml:space="preserve"> </v>
          </cell>
          <cell r="BX298">
            <v>8324000</v>
          </cell>
          <cell r="BY298">
            <v>2005830681.39779</v>
          </cell>
          <cell r="BZ298">
            <v>440000</v>
          </cell>
          <cell r="CA298" t="str">
            <v xml:space="preserve">YLD 30/360 RD6 </v>
          </cell>
          <cell r="CB298" t="str">
            <v xml:space="preserve">CDT                                                         </v>
          </cell>
          <cell r="CC298" t="str">
            <v>CO</v>
          </cell>
          <cell r="CD298" t="str">
            <v>Gravados ML</v>
          </cell>
          <cell r="CE298">
            <v>2000000000</v>
          </cell>
          <cell r="CF298">
            <v>2008560000</v>
          </cell>
          <cell r="CG298">
            <v>2008560000</v>
          </cell>
          <cell r="CH298">
            <v>2009000000</v>
          </cell>
          <cell r="CI298">
            <v>2009000000</v>
          </cell>
          <cell r="CJ298">
            <v>2007489647.2880001</v>
          </cell>
          <cell r="CK298">
            <v>2007925835.9820001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 t="str">
            <v>7130411012</v>
          </cell>
          <cell r="CV298">
            <v>21694000</v>
          </cell>
          <cell r="CW298">
            <v>440000</v>
          </cell>
          <cell r="CX298">
            <v>21694000</v>
          </cell>
          <cell r="CY298">
            <v>21254000</v>
          </cell>
          <cell r="CZ298">
            <v>440000</v>
          </cell>
          <cell r="DA298">
            <v>1</v>
          </cell>
          <cell r="DB298">
            <v>1</v>
          </cell>
          <cell r="DC298">
            <v>1</v>
          </cell>
          <cell r="DD298">
            <v>5139162</v>
          </cell>
          <cell r="DE298">
            <v>7.9033739999999995</v>
          </cell>
          <cell r="DF298">
            <v>8.1838999999999995</v>
          </cell>
          <cell r="DH298" t="str">
            <v xml:space="preserve">MV </v>
          </cell>
          <cell r="DI298">
            <v>100.44999999999999</v>
          </cell>
          <cell r="DJ298" t="e">
            <v>#N/A</v>
          </cell>
          <cell r="DK298">
            <v>2009000000</v>
          </cell>
          <cell r="DL298" t="str">
            <v>IBR</v>
          </cell>
        </row>
        <row r="299">
          <cell r="A299">
            <v>5146621</v>
          </cell>
          <cell r="B299" t="str">
            <v xml:space="preserve">NEGOCIABLES    </v>
          </cell>
          <cell r="C299" t="str">
            <v>B</v>
          </cell>
          <cell r="D299" t="str">
            <v xml:space="preserve">FI SPOT              </v>
          </cell>
          <cell r="E299" t="str">
            <v>RTFIDBEN11</v>
          </cell>
          <cell r="F299" t="str">
            <v>BDR_RF-NEG_FBRT</v>
          </cell>
          <cell r="G299">
            <v>0</v>
          </cell>
          <cell r="H299">
            <v>5146686</v>
          </cell>
          <cell r="I299">
            <v>5937567</v>
          </cell>
          <cell r="J299" t="str">
            <v xml:space="preserve">DAVIVIENDA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K299" t="str">
            <v xml:space="preserve">860034313                             </v>
          </cell>
          <cell r="L299" t="str">
            <v xml:space="preserve">CDT DAVIVIEN 5.9174% 27/7/17       </v>
          </cell>
          <cell r="M299" t="str">
            <v xml:space="preserve">CDTDVIS0V      </v>
          </cell>
          <cell r="N299" t="str">
            <v xml:space="preserve">COB51CD86325   </v>
          </cell>
          <cell r="O299" t="str">
            <v>CREDICORP CAPITAL FIDUCIARIA SA</v>
          </cell>
          <cell r="P299" t="str">
            <v>900520484</v>
          </cell>
          <cell r="Q299" t="str">
            <v xml:space="preserve">AAA     </v>
          </cell>
          <cell r="R299" t="str">
            <v xml:space="preserve">BRC                 </v>
          </cell>
          <cell r="S299">
            <v>42212</v>
          </cell>
          <cell r="T299">
            <v>42943</v>
          </cell>
          <cell r="U299">
            <v>500000000</v>
          </cell>
          <cell r="V299">
            <v>500000000</v>
          </cell>
          <cell r="W299" t="str">
            <v>5.9174</v>
          </cell>
          <cell r="Y299" t="str">
            <v xml:space="preserve">CDT TF nominal, Base 360, Cupon TV      </v>
          </cell>
          <cell r="Z299" t="str">
            <v>I</v>
          </cell>
          <cell r="AA299" t="str">
            <v>Trimestre Vencido</v>
          </cell>
          <cell r="AB299" t="str">
            <v>COP</v>
          </cell>
          <cell r="AC299" t="str">
            <v>COP</v>
          </cell>
          <cell r="AD299" t="str">
            <v>DECEVAL</v>
          </cell>
          <cell r="AE299">
            <v>42396</v>
          </cell>
          <cell r="AF299">
            <v>42396</v>
          </cell>
          <cell r="AG299">
            <v>484300000</v>
          </cell>
          <cell r="AH299">
            <v>1</v>
          </cell>
          <cell r="AI299">
            <v>484300000</v>
          </cell>
          <cell r="AJ299">
            <v>96.86</v>
          </cell>
          <cell r="AK299">
            <v>8.440593999999999</v>
          </cell>
          <cell r="AL299">
            <v>8.4405999999999999</v>
          </cell>
          <cell r="AM299">
            <v>489090000</v>
          </cell>
          <cell r="AN299">
            <v>489090000</v>
          </cell>
          <cell r="AO299">
            <v>8.4527999999999999</v>
          </cell>
          <cell r="AP299">
            <v>489162543.76999998</v>
          </cell>
          <cell r="AQ299">
            <v>489175000</v>
          </cell>
          <cell r="AR299">
            <v>489175000</v>
          </cell>
          <cell r="AS299">
            <v>8.4568000000000012</v>
          </cell>
          <cell r="AT299">
            <v>489271153.00999999</v>
          </cell>
          <cell r="AU299">
            <v>8.4405936545999989</v>
          </cell>
          <cell r="AV299">
            <v>8.4405936545999989</v>
          </cell>
          <cell r="AW299">
            <v>108609.24000000954</v>
          </cell>
          <cell r="AX299">
            <v>97.835000000000008</v>
          </cell>
          <cell r="AY299">
            <v>0</v>
          </cell>
          <cell r="AZ299">
            <v>-96153.01</v>
          </cell>
          <cell r="BA299" t="str">
            <v>Precio</v>
          </cell>
          <cell r="BB299" t="str">
            <v>COP CEC</v>
          </cell>
          <cell r="BC299">
            <v>1.5923</v>
          </cell>
          <cell r="BD299">
            <v>100</v>
          </cell>
          <cell r="BE299">
            <v>0</v>
          </cell>
          <cell r="BF299">
            <v>0</v>
          </cell>
          <cell r="BG299">
            <v>0</v>
          </cell>
          <cell r="BH299">
            <v>500</v>
          </cell>
          <cell r="BI299">
            <v>1.3153000000000001</v>
          </cell>
          <cell r="BJ299">
            <v>1.2127000000000001</v>
          </cell>
          <cell r="BK299" t="str">
            <v xml:space="preserve">VANCAICE  </v>
          </cell>
          <cell r="BL299" t="str">
            <v>VANESSA CAICEDO QUICENO</v>
          </cell>
          <cell r="BM299">
            <v>42443</v>
          </cell>
          <cell r="BO299" t="str">
            <v xml:space="preserve">                              </v>
          </cell>
          <cell r="BP299" t="str">
            <v>26</v>
          </cell>
          <cell r="BQ299" t="str">
            <v xml:space="preserve">          </v>
          </cell>
          <cell r="BR299">
            <v>3</v>
          </cell>
          <cell r="BS299" t="str">
            <v xml:space="preserve">LIN 30/360 RD6 </v>
          </cell>
          <cell r="BT299">
            <v>1</v>
          </cell>
          <cell r="BU299" t="str">
            <v xml:space="preserve">MTM </v>
          </cell>
          <cell r="BV299" t="str">
            <v>1304110012</v>
          </cell>
          <cell r="BW299" t="str">
            <v xml:space="preserve"> </v>
          </cell>
          <cell r="BX299">
            <v>3862500</v>
          </cell>
          <cell r="BY299">
            <v>501174824.23510802</v>
          </cell>
          <cell r="BZ299">
            <v>85000</v>
          </cell>
          <cell r="CA299" t="str">
            <v xml:space="preserve">LIN 30/360 RD6 </v>
          </cell>
          <cell r="CB299" t="str">
            <v xml:space="preserve">CDT                                                         </v>
          </cell>
          <cell r="CC299" t="str">
            <v>CO</v>
          </cell>
          <cell r="CD299" t="str">
            <v>Gravados ML</v>
          </cell>
          <cell r="CE299">
            <v>500000000</v>
          </cell>
          <cell r="CF299">
            <v>489090000</v>
          </cell>
          <cell r="CG299">
            <v>489090000</v>
          </cell>
          <cell r="CH299">
            <v>489175000</v>
          </cell>
          <cell r="CI299">
            <v>489175000</v>
          </cell>
          <cell r="CJ299">
            <v>489162543.76999998</v>
          </cell>
          <cell r="CK299">
            <v>489271153.00999999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 t="str">
            <v>7130411012</v>
          </cell>
          <cell r="CV299">
            <v>4875000</v>
          </cell>
          <cell r="CW299">
            <v>85000</v>
          </cell>
          <cell r="CX299">
            <v>4875000</v>
          </cell>
          <cell r="CY299">
            <v>4790000</v>
          </cell>
          <cell r="CZ299">
            <v>85000</v>
          </cell>
          <cell r="DA299">
            <v>1</v>
          </cell>
          <cell r="DB299">
            <v>1</v>
          </cell>
          <cell r="DC299">
            <v>1</v>
          </cell>
          <cell r="DD299">
            <v>5146621</v>
          </cell>
          <cell r="DE299">
            <v>8.440593999999999</v>
          </cell>
          <cell r="DF299">
            <v>8.4568000000000012</v>
          </cell>
          <cell r="DH299" t="str">
            <v xml:space="preserve">TV </v>
          </cell>
          <cell r="DI299">
            <v>97.835000000000008</v>
          </cell>
          <cell r="DJ299">
            <v>0</v>
          </cell>
          <cell r="DK299">
            <v>489175000</v>
          </cell>
          <cell r="DL299" t="str">
            <v>TASA FIJA</v>
          </cell>
        </row>
        <row r="300">
          <cell r="A300">
            <v>5170492</v>
          </cell>
          <cell r="B300" t="str">
            <v xml:space="preserve">NEGOCIABLES    </v>
          </cell>
          <cell r="C300" t="str">
            <v>B</v>
          </cell>
          <cell r="D300" t="str">
            <v xml:space="preserve">FI SPOT              </v>
          </cell>
          <cell r="E300" t="str">
            <v>RTFIDBEN11</v>
          </cell>
          <cell r="F300" t="str">
            <v>BDM_RF-NEG_FBRT</v>
          </cell>
          <cell r="G300">
            <v>0</v>
          </cell>
          <cell r="H300">
            <v>5170497</v>
          </cell>
          <cell r="I300">
            <v>5961468</v>
          </cell>
          <cell r="J300" t="str">
            <v xml:space="preserve">DAVIVIENDA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K300" t="str">
            <v xml:space="preserve">860034313                             </v>
          </cell>
          <cell r="L300" t="str">
            <v xml:space="preserve">CDT DAVIVIEN 5.5821% 21/1/17       </v>
          </cell>
          <cell r="M300" t="str">
            <v xml:space="preserve">CDTDVIS0V      </v>
          </cell>
          <cell r="N300" t="str">
            <v xml:space="preserve">COB51CD79379   </v>
          </cell>
          <cell r="O300" t="str">
            <v>ADCAP COLOMBIA SA COMISIONISTA DE BOLSA</v>
          </cell>
          <cell r="P300" t="str">
            <v>890931609</v>
          </cell>
          <cell r="Q300" t="str">
            <v xml:space="preserve">AAA     </v>
          </cell>
          <cell r="R300" t="str">
            <v xml:space="preserve">BRC                 </v>
          </cell>
          <cell r="S300">
            <v>42025</v>
          </cell>
          <cell r="T300">
            <v>42758</v>
          </cell>
          <cell r="U300">
            <v>1000000000</v>
          </cell>
          <cell r="V300">
            <v>1000000000</v>
          </cell>
          <cell r="W300" t="str">
            <v>5.5821</v>
          </cell>
          <cell r="Y300" t="str">
            <v xml:space="preserve">CDT TF nominal, Base 360, Cupon TV      </v>
          </cell>
          <cell r="Z300" t="str">
            <v>I</v>
          </cell>
          <cell r="AA300" t="str">
            <v>Trimestre Vencido</v>
          </cell>
          <cell r="AB300" t="str">
            <v>COP</v>
          </cell>
          <cell r="AC300" t="str">
            <v>COP</v>
          </cell>
          <cell r="AD300" t="str">
            <v>DECEVAL</v>
          </cell>
          <cell r="AE300">
            <v>42403</v>
          </cell>
          <cell r="AF300">
            <v>42403</v>
          </cell>
          <cell r="AG300">
            <v>981060000</v>
          </cell>
          <cell r="AH300">
            <v>1</v>
          </cell>
          <cell r="AI300">
            <v>981060000</v>
          </cell>
          <cell r="AJ300">
            <v>98.106000000000009</v>
          </cell>
          <cell r="AK300">
            <v>8.0771750000000004</v>
          </cell>
          <cell r="AL300">
            <v>7.7592000000000008</v>
          </cell>
          <cell r="AM300">
            <v>988640000</v>
          </cell>
          <cell r="AN300">
            <v>988640000</v>
          </cell>
          <cell r="AO300">
            <v>8.1271000000000004</v>
          </cell>
          <cell r="AP300">
            <v>989025752.53600502</v>
          </cell>
          <cell r="AQ300">
            <v>988780000</v>
          </cell>
          <cell r="AR300">
            <v>988780000</v>
          </cell>
          <cell r="AS300">
            <v>8.1364000000000001</v>
          </cell>
          <cell r="AT300">
            <v>989236248.73500502</v>
          </cell>
          <cell r="AU300">
            <v>8.0771746833000009</v>
          </cell>
          <cell r="AV300">
            <v>8.0771746834000009</v>
          </cell>
          <cell r="AW300">
            <v>210496.19900000095</v>
          </cell>
          <cell r="AX300">
            <v>98.878</v>
          </cell>
          <cell r="AY300">
            <v>0</v>
          </cell>
          <cell r="AZ300">
            <v>-456248.73500500002</v>
          </cell>
          <cell r="BA300" t="str">
            <v>Precio</v>
          </cell>
          <cell r="BB300" t="str">
            <v>COP CRCDT</v>
          </cell>
          <cell r="BC300">
            <v>-3.6000000000000003E-3</v>
          </cell>
          <cell r="BD300">
            <v>100</v>
          </cell>
          <cell r="BE300">
            <v>0</v>
          </cell>
          <cell r="BF300">
            <v>0</v>
          </cell>
          <cell r="BG300">
            <v>0</v>
          </cell>
          <cell r="BH300">
            <v>315</v>
          </cell>
          <cell r="BI300">
            <v>0.84190000000000009</v>
          </cell>
          <cell r="BJ300">
            <v>0.77860000000000007</v>
          </cell>
          <cell r="BK300" t="str">
            <v xml:space="preserve">VANCAICE  </v>
          </cell>
          <cell r="BL300" t="str">
            <v>VANESSA CAICEDO QUICENO</v>
          </cell>
          <cell r="BM300">
            <v>42443</v>
          </cell>
          <cell r="BO300" t="str">
            <v xml:space="preserve">                              </v>
          </cell>
          <cell r="BP300" t="str">
            <v>26</v>
          </cell>
          <cell r="BQ300" t="str">
            <v xml:space="preserve">          </v>
          </cell>
          <cell r="BR300">
            <v>2</v>
          </cell>
          <cell r="BS300" t="str">
            <v xml:space="preserve">LIN 30/360 RD6 </v>
          </cell>
          <cell r="BT300">
            <v>1</v>
          </cell>
          <cell r="BU300" t="str">
            <v xml:space="preserve">MTM </v>
          </cell>
          <cell r="BV300" t="str">
            <v>1304110012</v>
          </cell>
          <cell r="BW300" t="str">
            <v xml:space="preserve"> </v>
          </cell>
          <cell r="BX300">
            <v>8218000</v>
          </cell>
          <cell r="BY300">
            <v>1001299193.79886</v>
          </cell>
          <cell r="BZ300">
            <v>140000</v>
          </cell>
          <cell r="CA300" t="str">
            <v xml:space="preserve">LIN 30/360 RD6 </v>
          </cell>
          <cell r="CB300" t="str">
            <v xml:space="preserve">CDT                                                         </v>
          </cell>
          <cell r="CC300" t="str">
            <v>CO</v>
          </cell>
          <cell r="CD300" t="str">
            <v>Gravados ML</v>
          </cell>
          <cell r="CE300">
            <v>1000000000</v>
          </cell>
          <cell r="CF300">
            <v>988640000</v>
          </cell>
          <cell r="CG300">
            <v>988640000</v>
          </cell>
          <cell r="CH300">
            <v>988780000</v>
          </cell>
          <cell r="CI300">
            <v>988780000</v>
          </cell>
          <cell r="CJ300">
            <v>989025752.5360049</v>
          </cell>
          <cell r="CK300">
            <v>989236248.73500502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 t="str">
            <v>7130411012</v>
          </cell>
          <cell r="CV300">
            <v>7720000</v>
          </cell>
          <cell r="CW300">
            <v>140000</v>
          </cell>
          <cell r="CX300">
            <v>7720000</v>
          </cell>
          <cell r="CY300">
            <v>7580000</v>
          </cell>
          <cell r="CZ300">
            <v>140000</v>
          </cell>
          <cell r="DA300">
            <v>1</v>
          </cell>
          <cell r="DB300">
            <v>1</v>
          </cell>
          <cell r="DC300">
            <v>1</v>
          </cell>
          <cell r="DD300">
            <v>5170492</v>
          </cell>
          <cell r="DE300">
            <v>8.0771750000000004</v>
          </cell>
          <cell r="DF300">
            <v>8.1364000000000001</v>
          </cell>
          <cell r="DH300" t="str">
            <v xml:space="preserve">TV </v>
          </cell>
          <cell r="DI300">
            <v>98.878</v>
          </cell>
          <cell r="DJ300">
            <v>0</v>
          </cell>
          <cell r="DK300">
            <v>988780000</v>
          </cell>
          <cell r="DL300" t="str">
            <v>TASA FIJA</v>
          </cell>
        </row>
        <row r="301">
          <cell r="A301">
            <v>5170627</v>
          </cell>
          <cell r="B301" t="str">
            <v xml:space="preserve">NEGOCIABLES    </v>
          </cell>
          <cell r="C301" t="str">
            <v>B</v>
          </cell>
          <cell r="D301" t="str">
            <v xml:space="preserve">FI SPOT              </v>
          </cell>
          <cell r="E301" t="str">
            <v>RTFIDBEN11</v>
          </cell>
          <cell r="F301" t="str">
            <v>BDR_RF-NEG_FBRT</v>
          </cell>
          <cell r="G301">
            <v>0</v>
          </cell>
          <cell r="H301">
            <v>5170630</v>
          </cell>
          <cell r="I301">
            <v>5961607</v>
          </cell>
          <cell r="J301" t="str">
            <v xml:space="preserve">BANCO DE BOGOTA SA                                                                                                                                                                                                                                             </v>
          </cell>
          <cell r="K301" t="str">
            <v xml:space="preserve">860002964                             </v>
          </cell>
          <cell r="L301" t="str">
            <v xml:space="preserve">CDT BCO BOGOTA IPC+1.75% 3/2/17    </v>
          </cell>
          <cell r="M301" t="str">
            <v xml:space="preserve">CDTBBO90       </v>
          </cell>
          <cell r="N301" t="str">
            <v xml:space="preserve">COB01CD02ZU7   </v>
          </cell>
          <cell r="O301" t="str">
            <v>BANCO DE BOGOTA SA</v>
          </cell>
          <cell r="P301" t="str">
            <v>860002964</v>
          </cell>
          <cell r="Q301" t="str">
            <v xml:space="preserve">BRC1+   </v>
          </cell>
          <cell r="R301" t="str">
            <v xml:space="preserve">BRC                 </v>
          </cell>
          <cell r="S301">
            <v>42403</v>
          </cell>
          <cell r="T301">
            <v>42769</v>
          </cell>
          <cell r="U301">
            <v>500000000</v>
          </cell>
          <cell r="V301">
            <v>500000000</v>
          </cell>
          <cell r="W301" t="str">
            <v>IPC EA 1Y</v>
          </cell>
          <cell r="X301">
            <v>1.75</v>
          </cell>
          <cell r="Y301" t="str">
            <v xml:space="preserve">COP IPC Inicio, Base 360, Cupon TV      </v>
          </cell>
          <cell r="Z301" t="str">
            <v>I</v>
          </cell>
          <cell r="AA301" t="str">
            <v>Trimestre Vencido</v>
          </cell>
          <cell r="AB301" t="str">
            <v>COP</v>
          </cell>
          <cell r="AC301" t="str">
            <v>COP</v>
          </cell>
          <cell r="AD301" t="str">
            <v>DECEVAL</v>
          </cell>
          <cell r="AE301">
            <v>42403</v>
          </cell>
          <cell r="AF301">
            <v>42403</v>
          </cell>
          <cell r="AG301">
            <v>500000000</v>
          </cell>
          <cell r="AH301">
            <v>1</v>
          </cell>
          <cell r="AI301">
            <v>500000000</v>
          </cell>
          <cell r="AJ301">
            <v>100</v>
          </cell>
          <cell r="AK301">
            <v>8.640841</v>
          </cell>
          <cell r="AL301">
            <v>0</v>
          </cell>
          <cell r="AM301">
            <v>504275000</v>
          </cell>
          <cell r="AN301">
            <v>504275000</v>
          </cell>
          <cell r="AO301">
            <v>1.6345000000000001</v>
          </cell>
          <cell r="AP301">
            <v>504580288.15600002</v>
          </cell>
          <cell r="AQ301">
            <v>504395000</v>
          </cell>
          <cell r="AR301">
            <v>504395000</v>
          </cell>
          <cell r="AS301">
            <v>1.6353</v>
          </cell>
          <cell r="AT301">
            <v>504702881.08649999</v>
          </cell>
          <cell r="AU301">
            <v>9.2719675735999996</v>
          </cell>
          <cell r="AV301">
            <v>9.2719675735999996</v>
          </cell>
          <cell r="AW301">
            <v>122592.93049997091</v>
          </cell>
          <cell r="AX301">
            <v>100.879</v>
          </cell>
          <cell r="AY301">
            <v>0</v>
          </cell>
          <cell r="AZ301">
            <v>-307881.08649999998</v>
          </cell>
          <cell r="BA301" t="str">
            <v>Precio</v>
          </cell>
          <cell r="BB301" t="str">
            <v>COP IPC FLAT</v>
          </cell>
          <cell r="BC301">
            <v>1.6356000000000002</v>
          </cell>
          <cell r="BD301">
            <v>100</v>
          </cell>
          <cell r="BE301">
            <v>0</v>
          </cell>
          <cell r="BF301">
            <v>0</v>
          </cell>
          <cell r="BG301">
            <v>0</v>
          </cell>
          <cell r="BH301">
            <v>326</v>
          </cell>
          <cell r="BI301">
            <v>0.86120000000000008</v>
          </cell>
          <cell r="BJ301">
            <v>0.78760000000000008</v>
          </cell>
          <cell r="BK301" t="str">
            <v xml:space="preserve">NVRENGI   </v>
          </cell>
          <cell r="BL301" t="str">
            <v>NICOLAS VALDERRAMA RENGIFO</v>
          </cell>
          <cell r="BM301">
            <v>42443</v>
          </cell>
          <cell r="BO301" t="str">
            <v xml:space="preserve">                              </v>
          </cell>
          <cell r="BP301" t="str">
            <v>26</v>
          </cell>
          <cell r="BQ301" t="str">
            <v xml:space="preserve">          </v>
          </cell>
          <cell r="BR301">
            <v>3</v>
          </cell>
          <cell r="BS301" t="str">
            <v xml:space="preserve">YLD 30/360 RD6 </v>
          </cell>
          <cell r="BT301">
            <v>1</v>
          </cell>
          <cell r="BU301" t="str">
            <v xml:space="preserve">MTM </v>
          </cell>
          <cell r="BV301" t="str">
            <v>1304110012</v>
          </cell>
          <cell r="BW301" t="str">
            <v xml:space="preserve"> </v>
          </cell>
          <cell r="BX301">
            <v>4740500</v>
          </cell>
          <cell r="BY301">
            <v>501122617.98404801</v>
          </cell>
          <cell r="BZ301">
            <v>120000</v>
          </cell>
          <cell r="CA301" t="str">
            <v xml:space="preserve">YLD 30/360 RD6 </v>
          </cell>
          <cell r="CB301" t="str">
            <v xml:space="preserve">CDT                                                         </v>
          </cell>
          <cell r="CC301" t="str">
            <v>CO</v>
          </cell>
          <cell r="CD301" t="str">
            <v>Gravados ML</v>
          </cell>
          <cell r="CE301">
            <v>500000000</v>
          </cell>
          <cell r="CF301">
            <v>504275000</v>
          </cell>
          <cell r="CG301">
            <v>504275000</v>
          </cell>
          <cell r="CH301">
            <v>504395000</v>
          </cell>
          <cell r="CI301">
            <v>504395000</v>
          </cell>
          <cell r="CJ301">
            <v>504580288.15599996</v>
          </cell>
          <cell r="CK301">
            <v>504702881.08649999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P301">
            <v>0</v>
          </cell>
          <cell r="CQ301">
            <v>0</v>
          </cell>
          <cell r="CR301">
            <v>0</v>
          </cell>
          <cell r="CS301" t="str">
            <v>7130411012</v>
          </cell>
          <cell r="CV301">
            <v>4395000</v>
          </cell>
          <cell r="CW301">
            <v>120000</v>
          </cell>
          <cell r="CX301">
            <v>4395000</v>
          </cell>
          <cell r="CY301">
            <v>4275000</v>
          </cell>
          <cell r="CZ301">
            <v>120000</v>
          </cell>
          <cell r="DA301">
            <v>1</v>
          </cell>
          <cell r="DB301">
            <v>1</v>
          </cell>
          <cell r="DC301">
            <v>1</v>
          </cell>
          <cell r="DD301">
            <v>5170627</v>
          </cell>
          <cell r="DE301">
            <v>8.640841</v>
          </cell>
          <cell r="DF301">
            <v>9.349400000000001</v>
          </cell>
          <cell r="DH301" t="str">
            <v xml:space="preserve">TV </v>
          </cell>
          <cell r="DI301">
            <v>100.879</v>
          </cell>
          <cell r="DJ301">
            <v>0</v>
          </cell>
          <cell r="DK301">
            <v>504395000</v>
          </cell>
          <cell r="DL301" t="str">
            <v>IPC</v>
          </cell>
        </row>
        <row r="302">
          <cell r="A302">
            <v>5174923</v>
          </cell>
          <cell r="B302" t="str">
            <v xml:space="preserve">NEGOCIABLES    </v>
          </cell>
          <cell r="C302" t="str">
            <v>B</v>
          </cell>
          <cell r="D302" t="str">
            <v xml:space="preserve">FI SPOT              </v>
          </cell>
          <cell r="E302" t="str">
            <v>RTFIDBEN11</v>
          </cell>
          <cell r="F302" t="str">
            <v>BDR_RF-NEG_FBRT</v>
          </cell>
          <cell r="G302">
            <v>0</v>
          </cell>
          <cell r="H302">
            <v>5280677</v>
          </cell>
          <cell r="I302">
            <v>5965905</v>
          </cell>
          <cell r="J302" t="str">
            <v xml:space="preserve">BBVA COLOMBIA S A BANCO BILBAO VIZCAYA ARGENTARIA COLOMBIA                                                                                                                                                                                                     </v>
          </cell>
          <cell r="K302" t="str">
            <v xml:space="preserve">860003020                             </v>
          </cell>
          <cell r="L302" t="str">
            <v xml:space="preserve">CDT BBVA 6.2519% 5/9/17            </v>
          </cell>
          <cell r="M302" t="str">
            <v xml:space="preserve">CDTBGAS0V      </v>
          </cell>
          <cell r="N302" t="str">
            <v xml:space="preserve">COB13CD31966   </v>
          </cell>
          <cell r="O302" t="str">
            <v>ADCAP COLOMBIA SA COMISIONISTA DE BOLSA</v>
          </cell>
          <cell r="P302" t="str">
            <v>890931609</v>
          </cell>
          <cell r="Q302" t="str">
            <v xml:space="preserve">AAA     </v>
          </cell>
          <cell r="R302" t="str">
            <v xml:space="preserve">FRC                 </v>
          </cell>
          <cell r="S302">
            <v>41887</v>
          </cell>
          <cell r="T302">
            <v>42983</v>
          </cell>
          <cell r="U302">
            <v>500000000</v>
          </cell>
          <cell r="V302">
            <v>500000000</v>
          </cell>
          <cell r="W302" t="str">
            <v>6.2519</v>
          </cell>
          <cell r="Y302" t="str">
            <v xml:space="preserve">CDT TF nominal, Base 360, Cupon TV      </v>
          </cell>
          <cell r="Z302" t="str">
            <v>I</v>
          </cell>
          <cell r="AA302" t="str">
            <v>Trimestre Vencido</v>
          </cell>
          <cell r="AB302" t="str">
            <v>COP</v>
          </cell>
          <cell r="AC302" t="str">
            <v>COP</v>
          </cell>
          <cell r="AD302" t="str">
            <v>DECEVAL</v>
          </cell>
          <cell r="AE302">
            <v>42404</v>
          </cell>
          <cell r="AF302">
            <v>42404</v>
          </cell>
          <cell r="AG302">
            <v>491175000</v>
          </cell>
          <cell r="AH302">
            <v>1</v>
          </cell>
          <cell r="AI302">
            <v>491175000</v>
          </cell>
          <cell r="AJ302">
            <v>98.234999999999999</v>
          </cell>
          <cell r="AK302">
            <v>8.4101610000000004</v>
          </cell>
          <cell r="AL302">
            <v>8.4101999999999997</v>
          </cell>
          <cell r="AM302">
            <v>486635000</v>
          </cell>
          <cell r="AN302">
            <v>486635000</v>
          </cell>
          <cell r="AO302">
            <v>8.5272000000000006</v>
          </cell>
          <cell r="AP302">
            <v>487383308.79250598</v>
          </cell>
          <cell r="AQ302">
            <v>486700000</v>
          </cell>
          <cell r="AR302">
            <v>486700000</v>
          </cell>
          <cell r="AS302">
            <v>8.5341000000000005</v>
          </cell>
          <cell r="AT302">
            <v>487491148.12000602</v>
          </cell>
          <cell r="AU302">
            <v>8.4101613596</v>
          </cell>
          <cell r="AV302">
            <v>8.4101613596</v>
          </cell>
          <cell r="AW302">
            <v>107839.3275000453</v>
          </cell>
          <cell r="AX302">
            <v>97.34</v>
          </cell>
          <cell r="AY302">
            <v>0</v>
          </cell>
          <cell r="AZ302">
            <v>-791148.12000600004</v>
          </cell>
          <cell r="BA302" t="str">
            <v>Precio</v>
          </cell>
          <cell r="BB302" t="str">
            <v>COP CEC</v>
          </cell>
          <cell r="BC302">
            <v>1.6228</v>
          </cell>
          <cell r="BD302">
            <v>100</v>
          </cell>
          <cell r="BE302">
            <v>0</v>
          </cell>
          <cell r="BF302">
            <v>0</v>
          </cell>
          <cell r="BG302">
            <v>0</v>
          </cell>
          <cell r="BH302">
            <v>540</v>
          </cell>
          <cell r="BI302">
            <v>1.4218000000000002</v>
          </cell>
          <cell r="BJ302">
            <v>1.31</v>
          </cell>
          <cell r="BK302" t="str">
            <v xml:space="preserve">NVRENGI   </v>
          </cell>
          <cell r="BL302" t="str">
            <v>NICOLAS VALDERRAMA RENGIFO</v>
          </cell>
          <cell r="BM302">
            <v>42443</v>
          </cell>
          <cell r="BO302" t="str">
            <v xml:space="preserve">                              </v>
          </cell>
          <cell r="BP302" t="str">
            <v>26</v>
          </cell>
          <cell r="BQ302" t="str">
            <v xml:space="preserve">          </v>
          </cell>
          <cell r="BR302">
            <v>4</v>
          </cell>
          <cell r="BS302" t="str">
            <v xml:space="preserve">LIN 30/360 RD6 </v>
          </cell>
          <cell r="BT302">
            <v>1</v>
          </cell>
          <cell r="BU302" t="str">
            <v xml:space="preserve">MTM </v>
          </cell>
          <cell r="BV302" t="str">
            <v>1304110012</v>
          </cell>
          <cell r="BW302" t="str">
            <v xml:space="preserve"> </v>
          </cell>
          <cell r="BX302">
            <v>781500</v>
          </cell>
          <cell r="BY302">
            <v>500215992.96354997</v>
          </cell>
          <cell r="BZ302">
            <v>65000</v>
          </cell>
          <cell r="CA302" t="str">
            <v xml:space="preserve">LIN 30/360 RD6 </v>
          </cell>
          <cell r="CB302" t="str">
            <v xml:space="preserve">CDT                                                         </v>
          </cell>
          <cell r="CC302" t="str">
            <v>CO</v>
          </cell>
          <cell r="CD302" t="str">
            <v>Gravados ML</v>
          </cell>
          <cell r="CE302">
            <v>500000000</v>
          </cell>
          <cell r="CF302">
            <v>486635000</v>
          </cell>
          <cell r="CG302">
            <v>486635000</v>
          </cell>
          <cell r="CH302">
            <v>486700000</v>
          </cell>
          <cell r="CI302">
            <v>486700000</v>
          </cell>
          <cell r="CJ302">
            <v>487383308.79250598</v>
          </cell>
          <cell r="CK302">
            <v>487491148.12000602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P302">
            <v>0</v>
          </cell>
          <cell r="CQ302">
            <v>0</v>
          </cell>
          <cell r="CR302">
            <v>0</v>
          </cell>
          <cell r="CS302" t="str">
            <v>7130411012</v>
          </cell>
          <cell r="CV302">
            <v>3340000</v>
          </cell>
          <cell r="CW302">
            <v>65000</v>
          </cell>
          <cell r="CX302">
            <v>3340000</v>
          </cell>
          <cell r="CY302">
            <v>3275000</v>
          </cell>
          <cell r="CZ302">
            <v>65000</v>
          </cell>
          <cell r="DA302">
            <v>1</v>
          </cell>
          <cell r="DB302">
            <v>1</v>
          </cell>
          <cell r="DC302">
            <v>1</v>
          </cell>
          <cell r="DD302">
            <v>5174923</v>
          </cell>
          <cell r="DE302">
            <v>8.4101610000000004</v>
          </cell>
          <cell r="DF302">
            <v>8.5341000000000005</v>
          </cell>
          <cell r="DH302" t="str">
            <v xml:space="preserve">TV </v>
          </cell>
          <cell r="DI302">
            <v>97.34</v>
          </cell>
          <cell r="DJ302">
            <v>0</v>
          </cell>
          <cell r="DK302">
            <v>486700000</v>
          </cell>
          <cell r="DL302" t="str">
            <v>TASA FIJA</v>
          </cell>
        </row>
        <row r="303">
          <cell r="A303">
            <v>5183195</v>
          </cell>
          <cell r="B303" t="str">
            <v xml:space="preserve">NEGOCIABLES    </v>
          </cell>
          <cell r="C303" t="str">
            <v>B</v>
          </cell>
          <cell r="D303" t="str">
            <v xml:space="preserve">FI SPOT              </v>
          </cell>
          <cell r="E303" t="str">
            <v>RTFIDBEN11</v>
          </cell>
          <cell r="F303" t="str">
            <v>BDM_RF-NEG_FBRT</v>
          </cell>
          <cell r="G303">
            <v>0</v>
          </cell>
          <cell r="H303">
            <v>5184251</v>
          </cell>
          <cell r="I303">
            <v>5974180</v>
          </cell>
          <cell r="J303" t="str">
            <v xml:space="preserve">BBVA COLOMBIA S A BANCO BILBAO VIZCAYA ARGENTARIA COLOMBIA                                                                                                                                                                                                     </v>
          </cell>
          <cell r="K303" t="str">
            <v xml:space="preserve">860003020                             </v>
          </cell>
          <cell r="L303" t="str">
            <v xml:space="preserve">CDT BBVA DTF+2.1% 8/11/16          </v>
          </cell>
          <cell r="M303" t="str">
            <v xml:space="preserve">CDTBGA10       </v>
          </cell>
          <cell r="N303" t="str">
            <v xml:space="preserve">COB13CD50271   </v>
          </cell>
          <cell r="O303" t="str">
            <v>BBVA COLOMBIA S A BANCO BILBAO VIZCAYA ARGENTARIA COLOMBIA</v>
          </cell>
          <cell r="P303" t="str">
            <v>860003020</v>
          </cell>
          <cell r="Q303" t="str">
            <v xml:space="preserve">BRC1+   </v>
          </cell>
          <cell r="R303" t="str">
            <v xml:space="preserve">BRC                 </v>
          </cell>
          <cell r="S303">
            <v>42408</v>
          </cell>
          <cell r="T303">
            <v>42682</v>
          </cell>
          <cell r="U303">
            <v>1000000000</v>
          </cell>
          <cell r="V303">
            <v>1000000000</v>
          </cell>
          <cell r="W303" t="str">
            <v>DTF TA</v>
          </cell>
          <cell r="X303">
            <v>2.1</v>
          </cell>
          <cell r="Y303" t="str">
            <v xml:space="preserve">COP DTF Inicio, Base 360, Cupon TV      </v>
          </cell>
          <cell r="Z303" t="str">
            <v>I</v>
          </cell>
          <cell r="AA303" t="str">
            <v>Trimestre Vencido</v>
          </cell>
          <cell r="AB303" t="str">
            <v>COP</v>
          </cell>
          <cell r="AC303" t="str">
            <v>COP</v>
          </cell>
          <cell r="AD303" t="str">
            <v>DECEVAL</v>
          </cell>
          <cell r="AE303">
            <v>42408</v>
          </cell>
          <cell r="AF303">
            <v>42408</v>
          </cell>
          <cell r="AG303">
            <v>1000000000</v>
          </cell>
          <cell r="AH303">
            <v>1</v>
          </cell>
          <cell r="AI303">
            <v>1000000000</v>
          </cell>
          <cell r="AJ303">
            <v>100</v>
          </cell>
          <cell r="AK303">
            <v>8.2307769999999998</v>
          </cell>
          <cell r="AL303">
            <v>0.19870000000000002</v>
          </cell>
          <cell r="AM303">
            <v>1007750000</v>
          </cell>
          <cell r="AN303">
            <v>1007750000</v>
          </cell>
          <cell r="AO303">
            <v>2.2353000000000001</v>
          </cell>
          <cell r="AP303">
            <v>1007357974.127</v>
          </cell>
          <cell r="AQ303">
            <v>1008090000</v>
          </cell>
          <cell r="AR303">
            <v>1008090000</v>
          </cell>
          <cell r="AS303">
            <v>2.2339000000000002</v>
          </cell>
          <cell r="AT303">
            <v>1007582538.342</v>
          </cell>
          <cell r="AU303">
            <v>8.3918428987000002</v>
          </cell>
          <cell r="AV303">
            <v>8.4759357765000001</v>
          </cell>
          <cell r="AW303">
            <v>224564.21500003338</v>
          </cell>
          <cell r="AX303">
            <v>100.80900000000001</v>
          </cell>
          <cell r="AY303">
            <v>0</v>
          </cell>
          <cell r="AZ303">
            <v>507461.658</v>
          </cell>
          <cell r="BA303" t="str">
            <v>Precio</v>
          </cell>
          <cell r="BB303" t="str">
            <v>COP DTE FLAT</v>
          </cell>
          <cell r="BC303">
            <v>2.0125999999999999</v>
          </cell>
          <cell r="BD303">
            <v>100</v>
          </cell>
          <cell r="BE303">
            <v>0</v>
          </cell>
          <cell r="BF303">
            <v>0</v>
          </cell>
          <cell r="BG303">
            <v>0</v>
          </cell>
          <cell r="BH303">
            <v>239</v>
          </cell>
          <cell r="BI303">
            <v>0.6401</v>
          </cell>
          <cell r="BJ303">
            <v>0.59100000000000008</v>
          </cell>
          <cell r="BK303" t="str">
            <v xml:space="preserve">NVRENGI   </v>
          </cell>
          <cell r="BL303" t="str">
            <v>NICOLAS VALDERRAMA RENGIFO</v>
          </cell>
          <cell r="BM303">
            <v>42443</v>
          </cell>
          <cell r="BO303" t="str">
            <v xml:space="preserve">                              </v>
          </cell>
          <cell r="BP303" t="str">
            <v>26</v>
          </cell>
          <cell r="BQ303" t="str">
            <v xml:space="preserve">          </v>
          </cell>
          <cell r="BR303">
            <v>3</v>
          </cell>
          <cell r="BS303" t="str">
            <v xml:space="preserve">YLD 30/360 RD6 </v>
          </cell>
          <cell r="BT303">
            <v>1</v>
          </cell>
          <cell r="BU303" t="str">
            <v xml:space="preserve">MTM </v>
          </cell>
          <cell r="BV303" t="str">
            <v>1304110012</v>
          </cell>
          <cell r="BW303" t="str">
            <v xml:space="preserve"> </v>
          </cell>
          <cell r="BX303">
            <v>7918000</v>
          </cell>
          <cell r="BY303">
            <v>1002348856.36845</v>
          </cell>
          <cell r="BZ303">
            <v>340000</v>
          </cell>
          <cell r="CA303" t="str">
            <v xml:space="preserve">YLD 30/360 RD6 </v>
          </cell>
          <cell r="CB303" t="str">
            <v xml:space="preserve">CDT                                                         </v>
          </cell>
          <cell r="CC303" t="str">
            <v>CO</v>
          </cell>
          <cell r="CD303" t="str">
            <v>Gravados ML</v>
          </cell>
          <cell r="CE303">
            <v>1000000000</v>
          </cell>
          <cell r="CF303">
            <v>1007750000</v>
          </cell>
          <cell r="CG303">
            <v>1007750000</v>
          </cell>
          <cell r="CH303">
            <v>1008090000</v>
          </cell>
          <cell r="CI303">
            <v>1008090000</v>
          </cell>
          <cell r="CJ303">
            <v>1007357974.127</v>
          </cell>
          <cell r="CK303">
            <v>1007582538.342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0</v>
          </cell>
          <cell r="CR303">
            <v>0</v>
          </cell>
          <cell r="CS303" t="str">
            <v>7130411012</v>
          </cell>
          <cell r="CV303">
            <v>8090000</v>
          </cell>
          <cell r="CW303">
            <v>340000</v>
          </cell>
          <cell r="CX303">
            <v>8090000</v>
          </cell>
          <cell r="CY303">
            <v>7750000</v>
          </cell>
          <cell r="CZ303">
            <v>340000</v>
          </cell>
          <cell r="DA303">
            <v>1</v>
          </cell>
          <cell r="DB303">
            <v>1</v>
          </cell>
          <cell r="DC303">
            <v>1</v>
          </cell>
          <cell r="DD303">
            <v>5183195</v>
          </cell>
          <cell r="DE303">
            <v>8.2307769999999998</v>
          </cell>
          <cell r="DF303">
            <v>8.3065999999999995</v>
          </cell>
          <cell r="DH303" t="str">
            <v xml:space="preserve">TV </v>
          </cell>
          <cell r="DI303">
            <v>100.809</v>
          </cell>
          <cell r="DJ303">
            <v>0</v>
          </cell>
          <cell r="DK303">
            <v>1008090000</v>
          </cell>
          <cell r="DL303" t="str">
            <v>DTF</v>
          </cell>
        </row>
        <row r="304">
          <cell r="A304">
            <v>5183206</v>
          </cell>
          <cell r="B304" t="str">
            <v xml:space="preserve">NEGOCIABLES    </v>
          </cell>
          <cell r="C304" t="str">
            <v>B</v>
          </cell>
          <cell r="D304" t="str">
            <v xml:space="preserve">FI SPOT              </v>
          </cell>
          <cell r="E304" t="str">
            <v>RTFIDBEN11</v>
          </cell>
          <cell r="F304" t="str">
            <v>BDR_RF-NEG_FBRT</v>
          </cell>
          <cell r="G304">
            <v>0</v>
          </cell>
          <cell r="H304">
            <v>5184254</v>
          </cell>
          <cell r="I304">
            <v>5974191</v>
          </cell>
          <cell r="J304" t="str">
            <v xml:space="preserve">BBVA COLOMBIA S A BANCO BILBAO VIZCAYA ARGENTARIA COLOMBIA                                                                                                                                                                                                     </v>
          </cell>
          <cell r="K304" t="str">
            <v xml:space="preserve">860003020                             </v>
          </cell>
          <cell r="L304" t="str">
            <v xml:space="preserve">CDT BBVA DTF+2.1% 8/11/16          </v>
          </cell>
          <cell r="M304" t="str">
            <v xml:space="preserve">CDTBGA10       </v>
          </cell>
          <cell r="N304" t="str">
            <v xml:space="preserve">COB13CD50271   </v>
          </cell>
          <cell r="O304" t="str">
            <v>BBVA COLOMBIA S A BANCO BILBAO VIZCAYA ARGENTARIA COLOMBIA</v>
          </cell>
          <cell r="P304" t="str">
            <v>860003020</v>
          </cell>
          <cell r="Q304" t="str">
            <v xml:space="preserve">BRC1+   </v>
          </cell>
          <cell r="R304" t="str">
            <v xml:space="preserve">BRC                 </v>
          </cell>
          <cell r="S304">
            <v>42408</v>
          </cell>
          <cell r="T304">
            <v>42682</v>
          </cell>
          <cell r="U304">
            <v>500000000</v>
          </cell>
          <cell r="V304">
            <v>500000000</v>
          </cell>
          <cell r="W304" t="str">
            <v>DTF TA</v>
          </cell>
          <cell r="X304">
            <v>2.1</v>
          </cell>
          <cell r="Y304" t="str">
            <v xml:space="preserve">COP DTF Inicio, Base 360, Cupon TV      </v>
          </cell>
          <cell r="Z304" t="str">
            <v>I</v>
          </cell>
          <cell r="AA304" t="str">
            <v>Trimestre Vencido</v>
          </cell>
          <cell r="AB304" t="str">
            <v>COP</v>
          </cell>
          <cell r="AC304" t="str">
            <v>COP</v>
          </cell>
          <cell r="AD304" t="str">
            <v>DECEVAL</v>
          </cell>
          <cell r="AE304">
            <v>42408</v>
          </cell>
          <cell r="AF304">
            <v>42408</v>
          </cell>
          <cell r="AG304">
            <v>500000000</v>
          </cell>
          <cell r="AH304">
            <v>1</v>
          </cell>
          <cell r="AI304">
            <v>500000000</v>
          </cell>
          <cell r="AJ304">
            <v>100</v>
          </cell>
          <cell r="AK304">
            <v>8.2307769999999998</v>
          </cell>
          <cell r="AL304">
            <v>0.19870000000000002</v>
          </cell>
          <cell r="AM304">
            <v>503875000</v>
          </cell>
          <cell r="AN304">
            <v>503875000</v>
          </cell>
          <cell r="AO304">
            <v>2.2353000000000001</v>
          </cell>
          <cell r="AP304">
            <v>503678987.06349999</v>
          </cell>
          <cell r="AQ304">
            <v>504045000</v>
          </cell>
          <cell r="AR304">
            <v>504045000</v>
          </cell>
          <cell r="AS304">
            <v>2.2339000000000002</v>
          </cell>
          <cell r="AT304">
            <v>503791269.171</v>
          </cell>
          <cell r="AU304">
            <v>8.3918428987000002</v>
          </cell>
          <cell r="AV304">
            <v>8.4759357765000001</v>
          </cell>
          <cell r="AW304">
            <v>112282.10750001669</v>
          </cell>
          <cell r="AX304">
            <v>100.80900000000001</v>
          </cell>
          <cell r="AY304">
            <v>0</v>
          </cell>
          <cell r="AZ304">
            <v>253730.829</v>
          </cell>
          <cell r="BA304" t="str">
            <v>Precio</v>
          </cell>
          <cell r="BB304" t="str">
            <v>COP DTE FLAT</v>
          </cell>
          <cell r="BC304">
            <v>2.0125999999999999</v>
          </cell>
          <cell r="BD304">
            <v>100</v>
          </cell>
          <cell r="BE304">
            <v>0</v>
          </cell>
          <cell r="BF304">
            <v>0</v>
          </cell>
          <cell r="BG304">
            <v>0</v>
          </cell>
          <cell r="BH304">
            <v>239</v>
          </cell>
          <cell r="BI304">
            <v>0.6401</v>
          </cell>
          <cell r="BJ304">
            <v>0.59100000000000008</v>
          </cell>
          <cell r="BK304" t="str">
            <v xml:space="preserve">NVRENGI   </v>
          </cell>
          <cell r="BL304" t="str">
            <v>NICOLAS VALDERRAMA RENGIFO</v>
          </cell>
          <cell r="BM304">
            <v>42443</v>
          </cell>
          <cell r="BO304" t="str">
            <v xml:space="preserve">                              </v>
          </cell>
          <cell r="BP304" t="str">
            <v>26</v>
          </cell>
          <cell r="BQ304" t="str">
            <v xml:space="preserve">          </v>
          </cell>
          <cell r="BR304">
            <v>3</v>
          </cell>
          <cell r="BS304" t="str">
            <v xml:space="preserve">YLD 30/360 RD6 </v>
          </cell>
          <cell r="BT304">
            <v>1</v>
          </cell>
          <cell r="BU304" t="str">
            <v xml:space="preserve">MTM </v>
          </cell>
          <cell r="BV304" t="str">
            <v>1304110012</v>
          </cell>
          <cell r="BW304" t="str">
            <v xml:space="preserve"> </v>
          </cell>
          <cell r="BX304">
            <v>3959000</v>
          </cell>
          <cell r="BY304">
            <v>501174428.184223</v>
          </cell>
          <cell r="BZ304">
            <v>170000</v>
          </cell>
          <cell r="CA304" t="str">
            <v xml:space="preserve">YLD 30/360 RD6 </v>
          </cell>
          <cell r="CB304" t="str">
            <v xml:space="preserve">CDT                                                         </v>
          </cell>
          <cell r="CC304" t="str">
            <v>CO</v>
          </cell>
          <cell r="CD304" t="str">
            <v>Gravados ML</v>
          </cell>
          <cell r="CE304">
            <v>500000000</v>
          </cell>
          <cell r="CF304">
            <v>503875000</v>
          </cell>
          <cell r="CG304">
            <v>503875000</v>
          </cell>
          <cell r="CH304">
            <v>504045000</v>
          </cell>
          <cell r="CI304">
            <v>504045000</v>
          </cell>
          <cell r="CJ304">
            <v>503678987.06349999</v>
          </cell>
          <cell r="CK304">
            <v>503791269.171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 t="str">
            <v>7130411012</v>
          </cell>
          <cell r="CV304">
            <v>4045000</v>
          </cell>
          <cell r="CW304">
            <v>170000</v>
          </cell>
          <cell r="CX304">
            <v>4045000</v>
          </cell>
          <cell r="CY304">
            <v>3875000</v>
          </cell>
          <cell r="CZ304">
            <v>170000</v>
          </cell>
          <cell r="DA304">
            <v>1</v>
          </cell>
          <cell r="DB304">
            <v>1</v>
          </cell>
          <cell r="DC304">
            <v>1</v>
          </cell>
          <cell r="DD304">
            <v>5183206</v>
          </cell>
          <cell r="DE304">
            <v>8.2307769999999998</v>
          </cell>
          <cell r="DF304">
            <v>8.3065999999999995</v>
          </cell>
          <cell r="DH304" t="str">
            <v xml:space="preserve">TV </v>
          </cell>
          <cell r="DI304">
            <v>100.809</v>
          </cell>
          <cell r="DJ304">
            <v>0</v>
          </cell>
          <cell r="DK304">
            <v>504045000</v>
          </cell>
          <cell r="DL304" t="str">
            <v>DTF</v>
          </cell>
        </row>
        <row r="305">
          <cell r="A305">
            <v>5203228</v>
          </cell>
          <cell r="B305" t="str">
            <v xml:space="preserve">NEGOCIABLES    </v>
          </cell>
          <cell r="C305" t="str">
            <v>B</v>
          </cell>
          <cell r="D305" t="str">
            <v xml:space="preserve">FI SPOT              </v>
          </cell>
          <cell r="E305" t="str">
            <v>RTFIDBEN11</v>
          </cell>
          <cell r="F305" t="str">
            <v>BDM_RF-NEG_FBRT</v>
          </cell>
          <cell r="G305">
            <v>0</v>
          </cell>
          <cell r="H305">
            <v>5203230</v>
          </cell>
          <cell r="I305">
            <v>5994277</v>
          </cell>
          <cell r="J305" t="str">
            <v xml:space="preserve">BBVA COLOMBIA S A BANCO BILBAO VIZCAYA ARGENTARIA COLOMBIA                                                                                                                                                                                                     </v>
          </cell>
          <cell r="K305" t="str">
            <v xml:space="preserve">860003020                             </v>
          </cell>
          <cell r="L305" t="str">
            <v xml:space="preserve">CDT BBVA DTF+2.1% 15/11/16         </v>
          </cell>
          <cell r="M305" t="str">
            <v xml:space="preserve">CDTBGA10       </v>
          </cell>
          <cell r="N305" t="str">
            <v xml:space="preserve">COB13CD51006   </v>
          </cell>
          <cell r="O305" t="str">
            <v>BBVA COLOMBIA S A BANCO BILBAO VIZCAYA ARGENTARIA COLOMBIA</v>
          </cell>
          <cell r="P305" t="str">
            <v>860003020</v>
          </cell>
          <cell r="Q305" t="str">
            <v xml:space="preserve">BRC1+   </v>
          </cell>
          <cell r="R305" t="str">
            <v xml:space="preserve">BRC                 </v>
          </cell>
          <cell r="S305">
            <v>42415</v>
          </cell>
          <cell r="T305">
            <v>42689</v>
          </cell>
          <cell r="U305">
            <v>1000000000</v>
          </cell>
          <cell r="V305">
            <v>1000000000</v>
          </cell>
          <cell r="W305" t="str">
            <v>DTF TA</v>
          </cell>
          <cell r="X305">
            <v>2.1</v>
          </cell>
          <cell r="Y305" t="str">
            <v xml:space="preserve">COP DTF Inicio, Base 360, Cupon TV      </v>
          </cell>
          <cell r="Z305" t="str">
            <v>I</v>
          </cell>
          <cell r="AA305" t="str">
            <v>Trimestre Vencido</v>
          </cell>
          <cell r="AB305" t="str">
            <v>COP</v>
          </cell>
          <cell r="AC305" t="str">
            <v>COP</v>
          </cell>
          <cell r="AD305" t="str">
            <v>DECEVAL</v>
          </cell>
          <cell r="AE305">
            <v>42415</v>
          </cell>
          <cell r="AF305">
            <v>42415</v>
          </cell>
          <cell r="AG305">
            <v>1000000000</v>
          </cell>
          <cell r="AH305">
            <v>1</v>
          </cell>
          <cell r="AI305">
            <v>1000000000</v>
          </cell>
          <cell r="AJ305">
            <v>100</v>
          </cell>
          <cell r="AK305">
            <v>8.4966699999999999</v>
          </cell>
          <cell r="AL305">
            <v>0.21710000000000002</v>
          </cell>
          <cell r="AM305">
            <v>1006750000</v>
          </cell>
          <cell r="AN305">
            <v>1006750000</v>
          </cell>
          <cell r="AO305">
            <v>2.2438000000000002</v>
          </cell>
          <cell r="AP305">
            <v>1005886069.477</v>
          </cell>
          <cell r="AQ305">
            <v>1007100000</v>
          </cell>
          <cell r="AR305">
            <v>1007100000</v>
          </cell>
          <cell r="AS305">
            <v>2.2438000000000002</v>
          </cell>
          <cell r="AT305">
            <v>1006112443.855</v>
          </cell>
          <cell r="AU305">
            <v>8.4784205455000006</v>
          </cell>
          <cell r="AV305">
            <v>8.5601168777000005</v>
          </cell>
          <cell r="AW305">
            <v>226374.37800002098</v>
          </cell>
          <cell r="AX305">
            <v>100.71</v>
          </cell>
          <cell r="AY305">
            <v>0</v>
          </cell>
          <cell r="AZ305">
            <v>987556.14500000002</v>
          </cell>
          <cell r="BA305" t="str">
            <v>Precio</v>
          </cell>
          <cell r="BB305" t="str">
            <v>COP DTE FLAT</v>
          </cell>
          <cell r="BC305">
            <v>2.0224000000000002</v>
          </cell>
          <cell r="BD305">
            <v>100</v>
          </cell>
          <cell r="BE305">
            <v>0</v>
          </cell>
          <cell r="BF305">
            <v>0</v>
          </cell>
          <cell r="BG305">
            <v>0</v>
          </cell>
          <cell r="BH305">
            <v>246</v>
          </cell>
          <cell r="BI305">
            <v>0.65900000000000003</v>
          </cell>
          <cell r="BJ305">
            <v>0.60840000000000005</v>
          </cell>
          <cell r="BK305" t="str">
            <v xml:space="preserve">NVRENGI   </v>
          </cell>
          <cell r="BL305" t="str">
            <v>NICOLAS VALDERRAMA RENGIFO</v>
          </cell>
          <cell r="BM305">
            <v>42443</v>
          </cell>
          <cell r="BO305" t="str">
            <v xml:space="preserve">                              </v>
          </cell>
          <cell r="BP305" t="str">
            <v>26</v>
          </cell>
          <cell r="BQ305" t="str">
            <v xml:space="preserve">          </v>
          </cell>
          <cell r="BR305">
            <v>3</v>
          </cell>
          <cell r="BS305" t="str">
            <v xml:space="preserve">YLD 30/360 RD6 </v>
          </cell>
          <cell r="BT305">
            <v>1</v>
          </cell>
          <cell r="BU305" t="str">
            <v xml:space="preserve">MTM </v>
          </cell>
          <cell r="BV305" t="str">
            <v>1304110012</v>
          </cell>
          <cell r="BW305" t="str">
            <v xml:space="preserve"> </v>
          </cell>
          <cell r="BX305">
            <v>6572000</v>
          </cell>
          <cell r="BY305">
            <v>1002483114.99972</v>
          </cell>
          <cell r="BZ305">
            <v>350000</v>
          </cell>
          <cell r="CA305" t="str">
            <v xml:space="preserve">YLD 30/360 RD6 </v>
          </cell>
          <cell r="CB305" t="str">
            <v xml:space="preserve">CDT                                                         </v>
          </cell>
          <cell r="CC305" t="str">
            <v>CO</v>
          </cell>
          <cell r="CD305" t="str">
            <v>Gravados ML</v>
          </cell>
          <cell r="CE305">
            <v>1000000000</v>
          </cell>
          <cell r="CF305">
            <v>1006750000</v>
          </cell>
          <cell r="CG305">
            <v>1006750000</v>
          </cell>
          <cell r="CH305">
            <v>1007100000</v>
          </cell>
          <cell r="CI305">
            <v>1007100000</v>
          </cell>
          <cell r="CJ305">
            <v>1005886069.477</v>
          </cell>
          <cell r="CK305">
            <v>1006112443.855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0</v>
          </cell>
          <cell r="CR305">
            <v>0</v>
          </cell>
          <cell r="CS305" t="str">
            <v>7130411012</v>
          </cell>
          <cell r="CV305">
            <v>7100000</v>
          </cell>
          <cell r="CW305">
            <v>350000</v>
          </cell>
          <cell r="CX305">
            <v>7100000</v>
          </cell>
          <cell r="CY305">
            <v>6750000</v>
          </cell>
          <cell r="CZ305">
            <v>350000</v>
          </cell>
          <cell r="DA305">
            <v>1</v>
          </cell>
          <cell r="DB305">
            <v>1</v>
          </cell>
          <cell r="DC305">
            <v>1</v>
          </cell>
          <cell r="DD305">
            <v>5203228</v>
          </cell>
          <cell r="DE305">
            <v>8.4966699999999999</v>
          </cell>
          <cell r="DF305">
            <v>8.3170000000000002</v>
          </cell>
          <cell r="DH305" t="str">
            <v xml:space="preserve">TV </v>
          </cell>
          <cell r="DI305">
            <v>100.71000000000001</v>
          </cell>
          <cell r="DJ305">
            <v>0</v>
          </cell>
          <cell r="DK305">
            <v>1007100000</v>
          </cell>
          <cell r="DL305" t="str">
            <v>DTF</v>
          </cell>
        </row>
        <row r="306">
          <cell r="A306">
            <v>5203258</v>
          </cell>
          <cell r="B306" t="str">
            <v xml:space="preserve">NEGOCIABLES    </v>
          </cell>
          <cell r="C306" t="str">
            <v>B</v>
          </cell>
          <cell r="D306" t="str">
            <v xml:space="preserve">FI SPOT              </v>
          </cell>
          <cell r="E306" t="str">
            <v>RTFIDBEN11</v>
          </cell>
          <cell r="F306" t="str">
            <v>BDM_RF-NEG_FBRT</v>
          </cell>
          <cell r="G306">
            <v>0</v>
          </cell>
          <cell r="H306">
            <v>5203261</v>
          </cell>
          <cell r="I306">
            <v>5994307</v>
          </cell>
          <cell r="J306" t="str">
            <v xml:space="preserve">BANCO AGRARIO DE COLOMBIA S A                                                                                                                                                                                                                                  </v>
          </cell>
          <cell r="K306" t="str">
            <v xml:space="preserve">800037800                             </v>
          </cell>
          <cell r="L306" t="str">
            <v xml:space="preserve">CDT BANCO AGRARIO 8.1477% 15/2/17  </v>
          </cell>
          <cell r="M306" t="str">
            <v xml:space="preserve">CDTCAGS0V      </v>
          </cell>
          <cell r="N306" t="str">
            <v xml:space="preserve">COB40CD03901   </v>
          </cell>
          <cell r="O306" t="str">
            <v>BANCO AGRARIO DE COLOMBIA S A</v>
          </cell>
          <cell r="P306" t="str">
            <v>800037800</v>
          </cell>
          <cell r="Q306" t="str">
            <v xml:space="preserve">BRC1+   </v>
          </cell>
          <cell r="R306" t="str">
            <v xml:space="preserve">BRC                 </v>
          </cell>
          <cell r="S306">
            <v>42415</v>
          </cell>
          <cell r="T306">
            <v>42781</v>
          </cell>
          <cell r="U306">
            <v>3000000000</v>
          </cell>
          <cell r="V306">
            <v>3000000000</v>
          </cell>
          <cell r="W306" t="str">
            <v>8.1477</v>
          </cell>
          <cell r="Y306" t="str">
            <v xml:space="preserve">CDT TF nominal, Base 360, Cupon TV      </v>
          </cell>
          <cell r="Z306" t="str">
            <v>I</v>
          </cell>
          <cell r="AA306" t="str">
            <v>Trimestre Vencido</v>
          </cell>
          <cell r="AB306" t="str">
            <v>COP</v>
          </cell>
          <cell r="AC306" t="str">
            <v>COP</v>
          </cell>
          <cell r="AD306" t="str">
            <v>DECEVAL</v>
          </cell>
          <cell r="AE306">
            <v>42415</v>
          </cell>
          <cell r="AF306">
            <v>42415</v>
          </cell>
          <cell r="AG306">
            <v>3000000000</v>
          </cell>
          <cell r="AH306">
            <v>1</v>
          </cell>
          <cell r="AI306">
            <v>3000000000</v>
          </cell>
          <cell r="AJ306">
            <v>100</v>
          </cell>
          <cell r="AK306">
            <v>8.4021239999999988</v>
          </cell>
          <cell r="AL306">
            <v>7.8672000000000004</v>
          </cell>
          <cell r="AM306">
            <v>3022470000</v>
          </cell>
          <cell r="AN306">
            <v>3022470000</v>
          </cell>
          <cell r="AO306">
            <v>8.1955000000000009</v>
          </cell>
          <cell r="AP306">
            <v>3017290306.296</v>
          </cell>
          <cell r="AQ306">
            <v>3022860000</v>
          </cell>
          <cell r="AR306">
            <v>3022860000</v>
          </cell>
          <cell r="AS306">
            <v>8.2059999999999995</v>
          </cell>
          <cell r="AT306">
            <v>3017957304.4949999</v>
          </cell>
          <cell r="AU306">
            <v>8.4021242859000012</v>
          </cell>
          <cell r="AV306">
            <v>8.4021242859000012</v>
          </cell>
          <cell r="AW306">
            <v>666998.19899988174</v>
          </cell>
          <cell r="AX306">
            <v>100.762</v>
          </cell>
          <cell r="AY306">
            <v>0</v>
          </cell>
          <cell r="AZ306">
            <v>4902695.5049999999</v>
          </cell>
          <cell r="BA306" t="str">
            <v>Precio</v>
          </cell>
          <cell r="BB306" t="str">
            <v>COP CRCDT</v>
          </cell>
          <cell r="BC306">
            <v>2.3400000000000001E-2</v>
          </cell>
          <cell r="BD306">
            <v>100</v>
          </cell>
          <cell r="BE306">
            <v>0</v>
          </cell>
          <cell r="BF306">
            <v>0</v>
          </cell>
          <cell r="BG306">
            <v>0</v>
          </cell>
          <cell r="BH306">
            <v>338</v>
          </cell>
          <cell r="BI306">
            <v>0.8963000000000001</v>
          </cell>
          <cell r="BJ306">
            <v>0.82830000000000004</v>
          </cell>
          <cell r="BK306" t="str">
            <v xml:space="preserve">NVRENGI   </v>
          </cell>
          <cell r="BL306" t="str">
            <v>NICOLAS VALDERRAMA RENGIFO</v>
          </cell>
          <cell r="BM306">
            <v>42443</v>
          </cell>
          <cell r="BO306" t="str">
            <v xml:space="preserve">                              </v>
          </cell>
          <cell r="BP306" t="str">
            <v>26</v>
          </cell>
          <cell r="BQ306" t="str">
            <v xml:space="preserve">          </v>
          </cell>
          <cell r="BR306">
            <v>2</v>
          </cell>
          <cell r="BS306" t="str">
            <v xml:space="preserve">LIN 30/360 RD6 </v>
          </cell>
          <cell r="BT306">
            <v>1</v>
          </cell>
          <cell r="BU306" t="str">
            <v xml:space="preserve">MTM </v>
          </cell>
          <cell r="BV306" t="str">
            <v>1304110012</v>
          </cell>
          <cell r="BW306" t="str">
            <v xml:space="preserve"> </v>
          </cell>
          <cell r="BX306">
            <v>19689000</v>
          </cell>
          <cell r="BY306">
            <v>3009009344.9991503</v>
          </cell>
          <cell r="BZ306">
            <v>390000</v>
          </cell>
          <cell r="CA306" t="str">
            <v xml:space="preserve">LIN 30/360 RD6 </v>
          </cell>
          <cell r="CB306" t="str">
            <v xml:space="preserve">CDT                                                         </v>
          </cell>
          <cell r="CC306" t="str">
            <v>CO</v>
          </cell>
          <cell r="CD306" t="str">
            <v>Gravados ML</v>
          </cell>
          <cell r="CE306">
            <v>3000000000</v>
          </cell>
          <cell r="CF306">
            <v>3022470000</v>
          </cell>
          <cell r="CG306">
            <v>3022470000</v>
          </cell>
          <cell r="CH306">
            <v>3022860000</v>
          </cell>
          <cell r="CI306">
            <v>3022860000</v>
          </cell>
          <cell r="CJ306">
            <v>3017290306.2959995</v>
          </cell>
          <cell r="CK306">
            <v>3017957304.4949999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 t="str">
            <v>7130411012</v>
          </cell>
          <cell r="CV306">
            <v>22860000</v>
          </cell>
          <cell r="CW306">
            <v>390000</v>
          </cell>
          <cell r="CX306">
            <v>22860000</v>
          </cell>
          <cell r="CY306">
            <v>22470000</v>
          </cell>
          <cell r="CZ306">
            <v>390000</v>
          </cell>
          <cell r="DA306">
            <v>1</v>
          </cell>
          <cell r="DB306">
            <v>1</v>
          </cell>
          <cell r="DC306">
            <v>1</v>
          </cell>
          <cell r="DD306">
            <v>5203258</v>
          </cell>
          <cell r="DE306">
            <v>8.4021239999999988</v>
          </cell>
          <cell r="DF306">
            <v>8.2059999999999995</v>
          </cell>
          <cell r="DH306" t="str">
            <v xml:space="preserve">TV </v>
          </cell>
          <cell r="DI306">
            <v>100.762</v>
          </cell>
          <cell r="DJ306">
            <v>0</v>
          </cell>
          <cell r="DK306">
            <v>3022860000</v>
          </cell>
          <cell r="DL306" t="str">
            <v>TASA FIJA</v>
          </cell>
        </row>
        <row r="307">
          <cell r="A307">
            <v>5203448</v>
          </cell>
          <cell r="B307" t="str">
            <v xml:space="preserve">NEGOCIABLES    </v>
          </cell>
          <cell r="C307" t="str">
            <v>B</v>
          </cell>
          <cell r="D307" t="str">
            <v xml:space="preserve">FI SPOT              </v>
          </cell>
          <cell r="E307" t="str">
            <v>RTFIDBEN11</v>
          </cell>
          <cell r="F307" t="str">
            <v>BDM_RF-NEG_FBRT</v>
          </cell>
          <cell r="G307">
            <v>0</v>
          </cell>
          <cell r="H307">
            <v>5203450</v>
          </cell>
          <cell r="I307">
            <v>5994497</v>
          </cell>
          <cell r="J307" t="str">
            <v xml:space="preserve">G M A C FINANCIERA DE COLOMBIA S A CIA DE FINANCIAMIENTO C                                                                                                                                                                                                     </v>
          </cell>
          <cell r="K307" t="str">
            <v xml:space="preserve">860029396                             </v>
          </cell>
          <cell r="L307" t="str">
            <v xml:space="preserve">CDT GMAC IBR+1.4% 15/5/16          </v>
          </cell>
          <cell r="M307" t="str">
            <v xml:space="preserve">CDTGMA80       </v>
          </cell>
          <cell r="N307" t="str">
            <v xml:space="preserve">COJ26CD35301   </v>
          </cell>
          <cell r="O307" t="str">
            <v>G M A C FINANCIERA DE COLOMBIA S A CIA DE FINANCIAMIENTO C</v>
          </cell>
          <cell r="P307" t="str">
            <v>860029396</v>
          </cell>
          <cell r="Q307" t="str">
            <v xml:space="preserve">BRC1    </v>
          </cell>
          <cell r="R307" t="str">
            <v xml:space="preserve">BRC                 </v>
          </cell>
          <cell r="S307">
            <v>42415</v>
          </cell>
          <cell r="T307">
            <v>42506</v>
          </cell>
          <cell r="U307">
            <v>1500000000</v>
          </cell>
          <cell r="V307">
            <v>1500000000</v>
          </cell>
          <cell r="W307" t="str">
            <v>IBR 1M</v>
          </cell>
          <cell r="X307">
            <v>1.4</v>
          </cell>
          <cell r="Y307" t="str">
            <v xml:space="preserve">COP IBR Inicio, Base 360, Cupon MV      </v>
          </cell>
          <cell r="Z307" t="str">
            <v>I</v>
          </cell>
          <cell r="AA307" t="str">
            <v>Mes Vencido</v>
          </cell>
          <cell r="AB307" t="str">
            <v>COP</v>
          </cell>
          <cell r="AC307" t="str">
            <v>COP</v>
          </cell>
          <cell r="AD307" t="str">
            <v>DECEVAL</v>
          </cell>
          <cell r="AE307">
            <v>42415</v>
          </cell>
          <cell r="AF307">
            <v>42415</v>
          </cell>
          <cell r="AG307">
            <v>1500000000</v>
          </cell>
          <cell r="AH307">
            <v>1</v>
          </cell>
          <cell r="AI307">
            <v>1500000000</v>
          </cell>
          <cell r="AJ307">
            <v>100</v>
          </cell>
          <cell r="AK307">
            <v>7.9233259999999994</v>
          </cell>
          <cell r="AL307">
            <v>0.16120000000000001</v>
          </cell>
          <cell r="AM307">
            <v>1510500000</v>
          </cell>
          <cell r="AN307">
            <v>1510500000</v>
          </cell>
          <cell r="AO307">
            <v>0.85770000000000002</v>
          </cell>
          <cell r="AP307">
            <v>1508177500.3199999</v>
          </cell>
          <cell r="AQ307">
            <v>1510785000</v>
          </cell>
          <cell r="AR307">
            <v>1510785000</v>
          </cell>
          <cell r="AS307">
            <v>0.85610000000000008</v>
          </cell>
          <cell r="AT307">
            <v>1508494582.5465</v>
          </cell>
          <cell r="AU307">
            <v>7.9821963375000005</v>
          </cell>
          <cell r="AV307">
            <v>7.9862712764000001</v>
          </cell>
          <cell r="AW307">
            <v>317082.22650003433</v>
          </cell>
          <cell r="AX307">
            <v>100.71900000000001</v>
          </cell>
          <cell r="AY307">
            <v>0</v>
          </cell>
          <cell r="AZ307">
            <v>2290417.4534999998</v>
          </cell>
          <cell r="BA307" t="str">
            <v>Precio</v>
          </cell>
          <cell r="BB307" t="str">
            <v>COP IBE FLAT</v>
          </cell>
          <cell r="BC307">
            <v>0.68810000000000004</v>
          </cell>
          <cell r="BD307">
            <v>100</v>
          </cell>
          <cell r="BE307">
            <v>0</v>
          </cell>
          <cell r="BF307">
            <v>0</v>
          </cell>
          <cell r="BG307">
            <v>0</v>
          </cell>
          <cell r="BH307">
            <v>63</v>
          </cell>
          <cell r="BI307">
            <v>0.17100000000000001</v>
          </cell>
          <cell r="BJ307">
            <v>0.1598</v>
          </cell>
          <cell r="BK307" t="str">
            <v xml:space="preserve">NVRENGI   </v>
          </cell>
          <cell r="BL307" t="str">
            <v>NICOLAS VALDERRAMA RENGIFO</v>
          </cell>
          <cell r="BM307">
            <v>42443</v>
          </cell>
          <cell r="BO307" t="str">
            <v xml:space="preserve">                              </v>
          </cell>
          <cell r="BP307" t="str">
            <v>26</v>
          </cell>
          <cell r="BQ307" t="str">
            <v xml:space="preserve">          </v>
          </cell>
          <cell r="BR307">
            <v>4</v>
          </cell>
          <cell r="BS307" t="str">
            <v xml:space="preserve">YLD 30/360 RD6 </v>
          </cell>
          <cell r="BT307">
            <v>1</v>
          </cell>
          <cell r="BU307" t="str">
            <v xml:space="preserve">MTM </v>
          </cell>
          <cell r="BV307" t="str">
            <v>1304110012</v>
          </cell>
          <cell r="BW307" t="str">
            <v xml:space="preserve"> </v>
          </cell>
          <cell r="BX307">
            <v>9013500</v>
          </cell>
          <cell r="BY307">
            <v>1503859672.4995801</v>
          </cell>
          <cell r="BZ307">
            <v>285000</v>
          </cell>
          <cell r="CA307" t="str">
            <v xml:space="preserve">YLD 30/360 RD6 </v>
          </cell>
          <cell r="CB307" t="str">
            <v xml:space="preserve">CDT                                                         </v>
          </cell>
          <cell r="CC307" t="str">
            <v>CO</v>
          </cell>
          <cell r="CD307" t="str">
            <v>Gravados ML</v>
          </cell>
          <cell r="CE307">
            <v>1500000000</v>
          </cell>
          <cell r="CF307">
            <v>1510500000</v>
          </cell>
          <cell r="CG307">
            <v>1510500000</v>
          </cell>
          <cell r="CH307">
            <v>1510785000</v>
          </cell>
          <cell r="CI307">
            <v>1510785000</v>
          </cell>
          <cell r="CJ307">
            <v>1508177500.3199999</v>
          </cell>
          <cell r="CK307">
            <v>1508494582.5465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 t="str">
            <v>7130411012</v>
          </cell>
          <cell r="CV307">
            <v>10785000</v>
          </cell>
          <cell r="CW307">
            <v>285000</v>
          </cell>
          <cell r="CX307">
            <v>10785000</v>
          </cell>
          <cell r="CY307">
            <v>10500000</v>
          </cell>
          <cell r="CZ307">
            <v>285000</v>
          </cell>
          <cell r="DA307">
            <v>1</v>
          </cell>
          <cell r="DB307">
            <v>1</v>
          </cell>
          <cell r="DC307">
            <v>1</v>
          </cell>
          <cell r="DD307">
            <v>5203448</v>
          </cell>
          <cell r="DE307">
            <v>7.9233259999999994</v>
          </cell>
          <cell r="DF307">
            <v>7.0285000000000002</v>
          </cell>
          <cell r="DH307" t="str">
            <v xml:space="preserve">MV </v>
          </cell>
          <cell r="DI307">
            <v>100.71900000000001</v>
          </cell>
          <cell r="DJ307">
            <v>0</v>
          </cell>
          <cell r="DK307">
            <v>1510785000</v>
          </cell>
          <cell r="DL307" t="str">
            <v>IBR</v>
          </cell>
        </row>
        <row r="308">
          <cell r="A308">
            <v>5213645</v>
          </cell>
          <cell r="B308" t="str">
            <v xml:space="preserve">NEGOCIABLES    </v>
          </cell>
          <cell r="C308" t="str">
            <v>B</v>
          </cell>
          <cell r="D308" t="str">
            <v xml:space="preserve">FI SPOT              </v>
          </cell>
          <cell r="E308" t="str">
            <v>RTFIDBEN11</v>
          </cell>
          <cell r="F308" t="str">
            <v>BDR_RF-NEG_FBRT</v>
          </cell>
          <cell r="G308">
            <v>0</v>
          </cell>
          <cell r="H308">
            <v>5213695</v>
          </cell>
          <cell r="I308">
            <v>6004732</v>
          </cell>
          <cell r="J308" t="str">
            <v xml:space="preserve">BBVA COLOMBIA S A BANCO BILBAO VIZCAYA ARGENTARIA COLOMBIA                                                                                                                                                                                                     </v>
          </cell>
          <cell r="K308" t="str">
            <v xml:space="preserve">860003020                             </v>
          </cell>
          <cell r="L308" t="str">
            <v xml:space="preserve">CDT BBVA 5.9652% 6/11/17           </v>
          </cell>
          <cell r="M308" t="str">
            <v xml:space="preserve">CDTBGAS0V      </v>
          </cell>
          <cell r="N308" t="str">
            <v xml:space="preserve">COB13CD34226   </v>
          </cell>
          <cell r="O308" t="str">
            <v>CORREDORES DAVIVIENDA S A COMISIONISTA DE BOLSA</v>
          </cell>
          <cell r="P308" t="str">
            <v>860079174</v>
          </cell>
          <cell r="Q308" t="str">
            <v xml:space="preserve">AAA     </v>
          </cell>
          <cell r="R308" t="str">
            <v xml:space="preserve">BRC                 </v>
          </cell>
          <cell r="S308">
            <v>41949</v>
          </cell>
          <cell r="T308">
            <v>43046</v>
          </cell>
          <cell r="U308">
            <v>100000000</v>
          </cell>
          <cell r="V308">
            <v>100000000</v>
          </cell>
          <cell r="W308" t="str">
            <v>5.9652</v>
          </cell>
          <cell r="Y308" t="str">
            <v xml:space="preserve">CDT TF nominal, Base 360, Cupon TV      </v>
          </cell>
          <cell r="Z308" t="str">
            <v>I</v>
          </cell>
          <cell r="AA308" t="str">
            <v>Trimestre Vencido</v>
          </cell>
          <cell r="AB308" t="str">
            <v>COP</v>
          </cell>
          <cell r="AC308" t="str">
            <v>COP</v>
          </cell>
          <cell r="AD308" t="str">
            <v>DECEVAL</v>
          </cell>
          <cell r="AE308">
            <v>42417</v>
          </cell>
          <cell r="AF308">
            <v>42417</v>
          </cell>
          <cell r="AG308">
            <v>96114000</v>
          </cell>
          <cell r="AH308">
            <v>1</v>
          </cell>
          <cell r="AI308">
            <v>96114000</v>
          </cell>
          <cell r="AJ308">
            <v>96.114000000000004</v>
          </cell>
          <cell r="AK308">
            <v>8.8159379999999992</v>
          </cell>
          <cell r="AL308">
            <v>8.815900000000001</v>
          </cell>
          <cell r="AM308">
            <v>97043000</v>
          </cell>
          <cell r="AN308">
            <v>97043000</v>
          </cell>
          <cell r="AO308">
            <v>8.5358999999999998</v>
          </cell>
          <cell r="AP308">
            <v>96649432.857500196</v>
          </cell>
          <cell r="AQ308">
            <v>96997000</v>
          </cell>
          <cell r="AR308">
            <v>96997000</v>
          </cell>
          <cell r="AS308">
            <v>8.5841000000000012</v>
          </cell>
          <cell r="AT308">
            <v>96671807.175800204</v>
          </cell>
          <cell r="AU308">
            <v>8.8159378200000003</v>
          </cell>
          <cell r="AV308">
            <v>8.8159378200000003</v>
          </cell>
          <cell r="AW308">
            <v>22374.318300008774</v>
          </cell>
          <cell r="AX308">
            <v>96.997</v>
          </cell>
          <cell r="AY308">
            <v>0</v>
          </cell>
          <cell r="AZ308">
            <v>325192.82419979997</v>
          </cell>
          <cell r="BA308" t="str">
            <v>Precio</v>
          </cell>
          <cell r="BB308" t="str">
            <v>COP CEC</v>
          </cell>
          <cell r="BC308">
            <v>1.6028</v>
          </cell>
          <cell r="BD308">
            <v>100</v>
          </cell>
          <cell r="BE308">
            <v>0</v>
          </cell>
          <cell r="BF308">
            <v>0</v>
          </cell>
          <cell r="BG308">
            <v>0</v>
          </cell>
          <cell r="BH308">
            <v>603</v>
          </cell>
          <cell r="BI308">
            <v>1.5746</v>
          </cell>
          <cell r="BJ308">
            <v>1.4501000000000002</v>
          </cell>
          <cell r="BK308" t="str">
            <v xml:space="preserve">NVRENGI   </v>
          </cell>
          <cell r="BL308" t="str">
            <v>NICOLAS VALDERRAMA RENGIFO</v>
          </cell>
          <cell r="BM308">
            <v>42443</v>
          </cell>
          <cell r="BO308" t="str">
            <v xml:space="preserve">                              </v>
          </cell>
          <cell r="BP308" t="str">
            <v>26</v>
          </cell>
          <cell r="BQ308" t="str">
            <v xml:space="preserve">          </v>
          </cell>
          <cell r="BR308">
            <v>3</v>
          </cell>
          <cell r="BS308" t="str">
            <v xml:space="preserve">LIN 30/360 RD6 </v>
          </cell>
          <cell r="BT308">
            <v>1</v>
          </cell>
          <cell r="BU308" t="str">
            <v xml:space="preserve">MTM </v>
          </cell>
          <cell r="BV308" t="str">
            <v>1304110012</v>
          </cell>
          <cell r="BW308" t="str">
            <v xml:space="preserve"> </v>
          </cell>
          <cell r="BX308">
            <v>629700</v>
          </cell>
          <cell r="BY308">
            <v>100470090.162681</v>
          </cell>
          <cell r="BZ308">
            <v>-46000</v>
          </cell>
          <cell r="CA308" t="str">
            <v xml:space="preserve">LIN 30/360 RD6 </v>
          </cell>
          <cell r="CB308" t="str">
            <v xml:space="preserve">CDT                                                         </v>
          </cell>
          <cell r="CC308" t="str">
            <v>CO</v>
          </cell>
          <cell r="CD308" t="str">
            <v>Gravados ML</v>
          </cell>
          <cell r="CE308">
            <v>100000000</v>
          </cell>
          <cell r="CF308">
            <v>97043000</v>
          </cell>
          <cell r="CG308">
            <v>97043000</v>
          </cell>
          <cell r="CH308">
            <v>96997000</v>
          </cell>
          <cell r="CI308">
            <v>96997000</v>
          </cell>
          <cell r="CJ308">
            <v>96649432.857500196</v>
          </cell>
          <cell r="CK308">
            <v>96671807.175800204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 t="str">
            <v>7130411012</v>
          </cell>
          <cell r="CV308">
            <v>883000</v>
          </cell>
          <cell r="CW308">
            <v>-46000</v>
          </cell>
          <cell r="CX308">
            <v>883000</v>
          </cell>
          <cell r="CY308">
            <v>929000</v>
          </cell>
          <cell r="CZ308">
            <v>-46000</v>
          </cell>
          <cell r="DA308">
            <v>1</v>
          </cell>
          <cell r="DB308">
            <v>1</v>
          </cell>
          <cell r="DC308">
            <v>1</v>
          </cell>
          <cell r="DD308">
            <v>5213645</v>
          </cell>
          <cell r="DE308">
            <v>8.8159379999999992</v>
          </cell>
          <cell r="DF308">
            <v>8.5841000000000012</v>
          </cell>
          <cell r="DH308" t="str">
            <v xml:space="preserve">TV </v>
          </cell>
          <cell r="DI308">
            <v>96.997</v>
          </cell>
          <cell r="DJ308">
            <v>0</v>
          </cell>
          <cell r="DK308">
            <v>96997000</v>
          </cell>
          <cell r="DL308" t="str">
            <v>TASA FIJA</v>
          </cell>
        </row>
        <row r="309">
          <cell r="A309">
            <v>5217599</v>
          </cell>
          <cell r="B309" t="str">
            <v xml:space="preserve">NEGOCIABLES    </v>
          </cell>
          <cell r="C309" t="str">
            <v>B</v>
          </cell>
          <cell r="D309" t="str">
            <v xml:space="preserve">FI SPOT              </v>
          </cell>
          <cell r="E309" t="str">
            <v>RTFIDBEN11</v>
          </cell>
          <cell r="F309" t="str">
            <v>BDI_RF-NEG_FBRT</v>
          </cell>
          <cell r="G309">
            <v>0</v>
          </cell>
          <cell r="H309">
            <v>5218198</v>
          </cell>
          <cell r="I309">
            <v>6008679</v>
          </cell>
          <cell r="J309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309" t="str">
            <v xml:space="preserve">899999090                             </v>
          </cell>
          <cell r="L309" t="str">
            <v xml:space="preserve">TES COP 7% 4/5/22                  </v>
          </cell>
          <cell r="M309" t="str">
            <v xml:space="preserve">TFIT10040522   </v>
          </cell>
          <cell r="N309" t="str">
            <v xml:space="preserve">COL17CT02864   </v>
          </cell>
          <cell r="O309" t="str">
            <v>BBVA COLOMBIA S A BANCO BILBAO VIZCAYA ARGENTARIA COLOMBIA</v>
          </cell>
          <cell r="P309" t="str">
            <v>860003020</v>
          </cell>
          <cell r="Q309" t="str">
            <v xml:space="preserve">NACION  </v>
          </cell>
          <cell r="R309" t="str">
            <v xml:space="preserve">                    </v>
          </cell>
          <cell r="S309">
            <v>41033</v>
          </cell>
          <cell r="T309">
            <v>44685</v>
          </cell>
          <cell r="U309">
            <v>10000000000</v>
          </cell>
          <cell r="V309">
            <v>10000000000</v>
          </cell>
          <cell r="W309" t="str">
            <v>7</v>
          </cell>
          <cell r="Y309" t="str">
            <v xml:space="preserve">COP TF nominal, Base 365, Cupon AV      </v>
          </cell>
          <cell r="Z309" t="str">
            <v>I</v>
          </cell>
          <cell r="AA309" t="str">
            <v>A?o Vencido</v>
          </cell>
          <cell r="AB309" t="str">
            <v>COP</v>
          </cell>
          <cell r="AC309" t="str">
            <v>COP</v>
          </cell>
          <cell r="AD309" t="str">
            <v>DCV</v>
          </cell>
          <cell r="AE309">
            <v>42418</v>
          </cell>
          <cell r="AF309">
            <v>42418</v>
          </cell>
          <cell r="AG309">
            <v>9746660000</v>
          </cell>
          <cell r="AH309">
            <v>1</v>
          </cell>
          <cell r="AI309">
            <v>9746660000</v>
          </cell>
          <cell r="AJ309">
            <v>97.4666</v>
          </cell>
          <cell r="AK309">
            <v>8.734278999999999</v>
          </cell>
          <cell r="AL309">
            <v>8.7343000000000011</v>
          </cell>
          <cell r="AM309">
            <v>10124800000</v>
          </cell>
          <cell r="AN309">
            <v>10124800000</v>
          </cell>
          <cell r="AO309">
            <v>8.0028000000000006</v>
          </cell>
          <cell r="AP309">
            <v>9798224883.3899994</v>
          </cell>
          <cell r="AQ309">
            <v>10080300000</v>
          </cell>
          <cell r="AR309">
            <v>10080300000</v>
          </cell>
          <cell r="AS309">
            <v>8.1052999999999997</v>
          </cell>
          <cell r="AT309">
            <v>9800473012.8199997</v>
          </cell>
          <cell r="AU309">
            <v>8.734279217600001</v>
          </cell>
          <cell r="AV309">
            <v>8.734279217600001</v>
          </cell>
          <cell r="AW309">
            <v>2248129.4300003052</v>
          </cell>
          <cell r="AX309">
            <v>100.80300000000001</v>
          </cell>
          <cell r="AY309">
            <v>0</v>
          </cell>
          <cell r="AZ309">
            <v>279826987.18000001</v>
          </cell>
          <cell r="BA309" t="str">
            <v>Precio</v>
          </cell>
          <cell r="BB309" t="str">
            <v>COP CEC</v>
          </cell>
          <cell r="BC309">
            <v>3.4500000000000003E-2</v>
          </cell>
          <cell r="BD309">
            <v>100</v>
          </cell>
          <cell r="BE309">
            <v>0</v>
          </cell>
          <cell r="BF309">
            <v>0</v>
          </cell>
          <cell r="BG309">
            <v>0</v>
          </cell>
          <cell r="BH309">
            <v>2242</v>
          </cell>
          <cell r="BI309">
            <v>4.8646000000000003</v>
          </cell>
          <cell r="BJ309">
            <v>4.4998000000000005</v>
          </cell>
          <cell r="BK309" t="str">
            <v xml:space="preserve">MIGFRANC  </v>
          </cell>
          <cell r="BL309" t="str">
            <v>MIGUEL ANGEL FRANCO CASTILLA</v>
          </cell>
          <cell r="BM309">
            <v>42443</v>
          </cell>
          <cell r="BO309" t="str">
            <v xml:space="preserve">                              </v>
          </cell>
          <cell r="BP309" t="str">
            <v>2</v>
          </cell>
          <cell r="BQ309" t="str">
            <v xml:space="preserve">          </v>
          </cell>
          <cell r="BR309">
            <v>3</v>
          </cell>
          <cell r="BS309" t="str">
            <v xml:space="preserve">LIN NL/365 RD6 </v>
          </cell>
          <cell r="BT309">
            <v>1</v>
          </cell>
          <cell r="BU309" t="str">
            <v xml:space="preserve">MTM </v>
          </cell>
          <cell r="BV309" t="str">
            <v>1304010001</v>
          </cell>
          <cell r="BW309" t="str">
            <v xml:space="preserve"> </v>
          </cell>
          <cell r="BX309">
            <v>602190000</v>
          </cell>
          <cell r="BY309">
            <v>10293332217.2316</v>
          </cell>
          <cell r="BZ309">
            <v>-44500000</v>
          </cell>
          <cell r="CA309" t="str">
            <v xml:space="preserve">LIN NL/365 RD6 </v>
          </cell>
          <cell r="CB309" t="str">
            <v xml:space="preserve">TES COP                                                     </v>
          </cell>
          <cell r="CC309" t="str">
            <v>CO</v>
          </cell>
          <cell r="CD309" t="str">
            <v>Gravados ML</v>
          </cell>
          <cell r="CE309">
            <v>10000000000</v>
          </cell>
          <cell r="CF309">
            <v>10124800000</v>
          </cell>
          <cell r="CG309">
            <v>10124800000</v>
          </cell>
          <cell r="CH309">
            <v>10080300000</v>
          </cell>
          <cell r="CI309">
            <v>10080300000</v>
          </cell>
          <cell r="CJ309">
            <v>9798224883.3899994</v>
          </cell>
          <cell r="CK309">
            <v>9800473012.8199997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P309">
            <v>0</v>
          </cell>
          <cell r="CQ309">
            <v>0</v>
          </cell>
          <cell r="CR309">
            <v>0</v>
          </cell>
          <cell r="CS309" t="str">
            <v>7130401001</v>
          </cell>
          <cell r="CV309">
            <v>333640000</v>
          </cell>
          <cell r="CW309">
            <v>-44500000</v>
          </cell>
          <cell r="CX309">
            <v>333640000</v>
          </cell>
          <cell r="CY309">
            <v>378140000</v>
          </cell>
          <cell r="CZ309">
            <v>-44500000</v>
          </cell>
          <cell r="DA309">
            <v>1</v>
          </cell>
          <cell r="DB309">
            <v>1</v>
          </cell>
          <cell r="DC309">
            <v>1</v>
          </cell>
          <cell r="DD309">
            <v>5217599</v>
          </cell>
          <cell r="DE309">
            <v>8.734278999999999</v>
          </cell>
          <cell r="DF309">
            <v>8.1052999999999997</v>
          </cell>
          <cell r="DH309" t="str">
            <v xml:space="preserve">AV </v>
          </cell>
          <cell r="DI309">
            <v>100.803</v>
          </cell>
          <cell r="DJ309" t="e">
            <v>#N/A</v>
          </cell>
          <cell r="DK309">
            <v>10080300000</v>
          </cell>
          <cell r="DL309" t="str">
            <v>TASA FIJA</v>
          </cell>
        </row>
        <row r="310">
          <cell r="A310">
            <v>5218064</v>
          </cell>
          <cell r="B310" t="str">
            <v xml:space="preserve">NEGOCIABLES    </v>
          </cell>
          <cell r="C310" t="str">
            <v>B</v>
          </cell>
          <cell r="D310" t="str">
            <v xml:space="preserve">FI SPOT              </v>
          </cell>
          <cell r="E310" t="str">
            <v>RTFIDBEN11</v>
          </cell>
          <cell r="F310" t="str">
            <v>BDI_RF-NEG_FBRT</v>
          </cell>
          <cell r="G310">
            <v>0</v>
          </cell>
          <cell r="H310">
            <v>5218359</v>
          </cell>
          <cell r="I310">
            <v>6009144</v>
          </cell>
          <cell r="J310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310" t="str">
            <v xml:space="preserve">899999090                             </v>
          </cell>
          <cell r="L310" t="str">
            <v xml:space="preserve">TES COP 7% 4/5/22                  </v>
          </cell>
          <cell r="M310" t="str">
            <v xml:space="preserve">TFIT10040522   </v>
          </cell>
          <cell r="N310" t="str">
            <v xml:space="preserve">COL17CT02864   </v>
          </cell>
          <cell r="O310" t="str">
            <v>BANCO COLPATRIA RED MULTIBANCA COLPATRIA S A COLPATRIA RED</v>
          </cell>
          <cell r="P310" t="str">
            <v>860034594</v>
          </cell>
          <cell r="Q310" t="str">
            <v xml:space="preserve">NACION  </v>
          </cell>
          <cell r="R310" t="str">
            <v xml:space="preserve">                    </v>
          </cell>
          <cell r="S310">
            <v>41033</v>
          </cell>
          <cell r="T310">
            <v>44685</v>
          </cell>
          <cell r="U310">
            <v>3500000000</v>
          </cell>
          <cell r="V310">
            <v>3500000000</v>
          </cell>
          <cell r="W310" t="str">
            <v>7</v>
          </cell>
          <cell r="Y310" t="str">
            <v xml:space="preserve">COP TF nominal, Base 365, Cupon AV      </v>
          </cell>
          <cell r="Z310" t="str">
            <v>I</v>
          </cell>
          <cell r="AA310" t="str">
            <v>A?o Vencido</v>
          </cell>
          <cell r="AB310" t="str">
            <v>COP</v>
          </cell>
          <cell r="AC310" t="str">
            <v>COP</v>
          </cell>
          <cell r="AD310" t="str">
            <v>DCV</v>
          </cell>
          <cell r="AE310">
            <v>42418</v>
          </cell>
          <cell r="AF310">
            <v>42418</v>
          </cell>
          <cell r="AG310">
            <v>3411961000</v>
          </cell>
          <cell r="AH310">
            <v>1</v>
          </cell>
          <cell r="AI310">
            <v>3411961000</v>
          </cell>
          <cell r="AJ310">
            <v>97.4846</v>
          </cell>
          <cell r="AK310">
            <v>8.730186999999999</v>
          </cell>
          <cell r="AL310">
            <v>8.7302</v>
          </cell>
          <cell r="AM310">
            <v>3543680000</v>
          </cell>
          <cell r="AN310">
            <v>3543680000</v>
          </cell>
          <cell r="AO310">
            <v>8.0028000000000006</v>
          </cell>
          <cell r="AP310">
            <v>3430003907.3860002</v>
          </cell>
          <cell r="AQ310">
            <v>3528105000</v>
          </cell>
          <cell r="AR310">
            <v>3528105000</v>
          </cell>
          <cell r="AS310">
            <v>8.1052999999999997</v>
          </cell>
          <cell r="AT310">
            <v>3430790542.368</v>
          </cell>
          <cell r="AU310">
            <v>8.7301868375999998</v>
          </cell>
          <cell r="AV310">
            <v>8.7301868375999998</v>
          </cell>
          <cell r="AW310">
            <v>786634.98199987411</v>
          </cell>
          <cell r="AX310">
            <v>100.80300000000001</v>
          </cell>
          <cell r="AY310">
            <v>0</v>
          </cell>
          <cell r="AZ310">
            <v>97314457.631999999</v>
          </cell>
          <cell r="BA310" t="str">
            <v>Precio</v>
          </cell>
          <cell r="BB310" t="str">
            <v>COP CEC</v>
          </cell>
          <cell r="BC310">
            <v>3.4500000000000003E-2</v>
          </cell>
          <cell r="BD310">
            <v>100</v>
          </cell>
          <cell r="BE310">
            <v>0</v>
          </cell>
          <cell r="BF310">
            <v>0</v>
          </cell>
          <cell r="BG310">
            <v>0</v>
          </cell>
          <cell r="BH310">
            <v>2242</v>
          </cell>
          <cell r="BI310">
            <v>4.8646000000000003</v>
          </cell>
          <cell r="BJ310">
            <v>4.4998000000000005</v>
          </cell>
          <cell r="BK310" t="str">
            <v xml:space="preserve">MIGFRANC  </v>
          </cell>
          <cell r="BL310" t="str">
            <v>MIGUEL ANGEL FRANCO CASTILLA</v>
          </cell>
          <cell r="BM310">
            <v>42443</v>
          </cell>
          <cell r="BO310" t="str">
            <v xml:space="preserve">                              </v>
          </cell>
          <cell r="BP310" t="str">
            <v>2</v>
          </cell>
          <cell r="BQ310" t="str">
            <v xml:space="preserve">          </v>
          </cell>
          <cell r="BR310">
            <v>3</v>
          </cell>
          <cell r="BS310" t="str">
            <v xml:space="preserve">LIN NL/365 RD6 </v>
          </cell>
          <cell r="BT310">
            <v>1</v>
          </cell>
          <cell r="BU310" t="str">
            <v xml:space="preserve">MTM </v>
          </cell>
          <cell r="BV310" t="str">
            <v>1304010001</v>
          </cell>
          <cell r="BW310" t="str">
            <v xml:space="preserve"> </v>
          </cell>
          <cell r="BX310">
            <v>210766500</v>
          </cell>
          <cell r="BY310">
            <v>3602033670.6356502</v>
          </cell>
          <cell r="BZ310">
            <v>-15575000</v>
          </cell>
          <cell r="CA310" t="str">
            <v xml:space="preserve">LIN NL/365 RD6 </v>
          </cell>
          <cell r="CB310" t="str">
            <v xml:space="preserve">TES COP                                                     </v>
          </cell>
          <cell r="CC310" t="str">
            <v>CO</v>
          </cell>
          <cell r="CD310" t="str">
            <v>Gravados ML</v>
          </cell>
          <cell r="CE310">
            <v>3500000000</v>
          </cell>
          <cell r="CF310">
            <v>3543680000</v>
          </cell>
          <cell r="CG310">
            <v>3543680000</v>
          </cell>
          <cell r="CH310">
            <v>3528105000</v>
          </cell>
          <cell r="CI310">
            <v>3528105000</v>
          </cell>
          <cell r="CJ310">
            <v>3430003907.3860002</v>
          </cell>
          <cell r="CK310">
            <v>3430790542.368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 t="str">
            <v>7130401001</v>
          </cell>
          <cell r="CV310">
            <v>116144000</v>
          </cell>
          <cell r="CW310">
            <v>-15575000</v>
          </cell>
          <cell r="CX310">
            <v>116144000</v>
          </cell>
          <cell r="CY310">
            <v>131719000</v>
          </cell>
          <cell r="CZ310">
            <v>-15575000</v>
          </cell>
          <cell r="DA310">
            <v>1</v>
          </cell>
          <cell r="DB310">
            <v>1</v>
          </cell>
          <cell r="DC310">
            <v>1</v>
          </cell>
          <cell r="DD310">
            <v>5218064</v>
          </cell>
          <cell r="DE310">
            <v>8.730186999999999</v>
          </cell>
          <cell r="DF310">
            <v>8.1052999999999997</v>
          </cell>
          <cell r="DH310" t="str">
            <v xml:space="preserve">AV </v>
          </cell>
          <cell r="DI310">
            <v>100.803</v>
          </cell>
          <cell r="DJ310" t="e">
            <v>#N/A</v>
          </cell>
          <cell r="DK310">
            <v>3528105000</v>
          </cell>
          <cell r="DL310" t="str">
            <v>TASA FIJA</v>
          </cell>
        </row>
        <row r="311">
          <cell r="A311">
            <v>5219051</v>
          </cell>
          <cell r="B311" t="str">
            <v xml:space="preserve">NEGOCIABLES    </v>
          </cell>
          <cell r="C311" t="str">
            <v>B</v>
          </cell>
          <cell r="D311" t="str">
            <v xml:space="preserve">FI SPOT              </v>
          </cell>
          <cell r="E311" t="str">
            <v>RTFIDBEN11</v>
          </cell>
          <cell r="F311" t="str">
            <v>BDI_RF-NEG_FBRT</v>
          </cell>
          <cell r="G311">
            <v>0</v>
          </cell>
          <cell r="H311">
            <v>5219069</v>
          </cell>
          <cell r="I311">
            <v>6010130</v>
          </cell>
          <cell r="J311" t="str">
            <v xml:space="preserve">BBVA COLOMBIA S A BANCO BILBAO VIZCAYA ARGENTARIA COLOMBIA                                                                                                                                                                                                     </v>
          </cell>
          <cell r="K311" t="str">
            <v xml:space="preserve">860003020                             </v>
          </cell>
          <cell r="L311" t="str">
            <v xml:space="preserve">CDT BBVA DTF+2.6% 18/8/17          </v>
          </cell>
          <cell r="M311" t="str">
            <v xml:space="preserve">CDTBGA10       </v>
          </cell>
          <cell r="N311" t="str">
            <v xml:space="preserve">COB13CD51592   </v>
          </cell>
          <cell r="O311" t="str">
            <v>BBVA COLOMBIA S A BANCO BILBAO VIZCAYA ARGENTARIA COLOMBIA</v>
          </cell>
          <cell r="P311" t="str">
            <v>860003020</v>
          </cell>
          <cell r="Q311" t="str">
            <v xml:space="preserve">AAA     </v>
          </cell>
          <cell r="R311" t="str">
            <v xml:space="preserve">BRC                 </v>
          </cell>
          <cell r="S311">
            <v>42418</v>
          </cell>
          <cell r="T311">
            <v>42965</v>
          </cell>
          <cell r="U311">
            <v>2500000000</v>
          </cell>
          <cell r="V311">
            <v>2500000000</v>
          </cell>
          <cell r="W311" t="str">
            <v>DTF TA</v>
          </cell>
          <cell r="X311">
            <v>2.6</v>
          </cell>
          <cell r="Y311" t="str">
            <v xml:space="preserve">COP DTF Inicio, Base 360, Cupon TV      </v>
          </cell>
          <cell r="Z311" t="str">
            <v>I</v>
          </cell>
          <cell r="AA311" t="str">
            <v>Trimestre Vencido</v>
          </cell>
          <cell r="AB311" t="str">
            <v>COP</v>
          </cell>
          <cell r="AC311" t="str">
            <v>COP</v>
          </cell>
          <cell r="AD311" t="str">
            <v>DECEVAL</v>
          </cell>
          <cell r="AE311">
            <v>42418</v>
          </cell>
          <cell r="AF311">
            <v>42418</v>
          </cell>
          <cell r="AG311">
            <v>2500000000</v>
          </cell>
          <cell r="AH311">
            <v>1</v>
          </cell>
          <cell r="AI311">
            <v>2500000000</v>
          </cell>
          <cell r="AJ311">
            <v>100</v>
          </cell>
          <cell r="AK311">
            <v>9.0535490000000003</v>
          </cell>
          <cell r="AL311">
            <v>0.21710000000000002</v>
          </cell>
          <cell r="AM311">
            <v>2522725000</v>
          </cell>
          <cell r="AN311">
            <v>2522725000</v>
          </cell>
          <cell r="AO311">
            <v>2.6515</v>
          </cell>
          <cell r="AP311">
            <v>2513875797.375</v>
          </cell>
          <cell r="AQ311">
            <v>2527500000</v>
          </cell>
          <cell r="AR311">
            <v>2527500000</v>
          </cell>
          <cell r="AS311">
            <v>2.5318000000000001</v>
          </cell>
          <cell r="AT311">
            <v>2514477890.8400002</v>
          </cell>
          <cell r="AU311">
            <v>9.0378281905999991</v>
          </cell>
          <cell r="AV311">
            <v>9.1344003228000012</v>
          </cell>
          <cell r="AW311">
            <v>602093.46500015259</v>
          </cell>
          <cell r="AX311">
            <v>101.1</v>
          </cell>
          <cell r="AY311">
            <v>0</v>
          </cell>
          <cell r="AZ311">
            <v>13022109.16</v>
          </cell>
          <cell r="BA311" t="str">
            <v>Precio</v>
          </cell>
          <cell r="BB311" t="str">
            <v>COP DTE FLAT</v>
          </cell>
          <cell r="BC311">
            <v>2.3098000000000001</v>
          </cell>
          <cell r="BD311">
            <v>100</v>
          </cell>
          <cell r="BE311">
            <v>0</v>
          </cell>
          <cell r="BF311">
            <v>0</v>
          </cell>
          <cell r="BG311">
            <v>0</v>
          </cell>
          <cell r="BH311">
            <v>522</v>
          </cell>
          <cell r="BI311">
            <v>1.3527</v>
          </cell>
          <cell r="BJ311">
            <v>1.2453000000000001</v>
          </cell>
          <cell r="BK311" t="str">
            <v xml:space="preserve">MIGFRANC  </v>
          </cell>
          <cell r="BL311" t="str">
            <v>MIGUEL ANGEL FRANCO CASTILLA</v>
          </cell>
          <cell r="BM311">
            <v>42443</v>
          </cell>
          <cell r="BO311" t="str">
            <v xml:space="preserve">                              </v>
          </cell>
          <cell r="BP311" t="str">
            <v>26</v>
          </cell>
          <cell r="BQ311" t="str">
            <v xml:space="preserve">          </v>
          </cell>
          <cell r="BR311">
            <v>3</v>
          </cell>
          <cell r="BS311" t="str">
            <v xml:space="preserve">YLD 30/360 RD6 </v>
          </cell>
          <cell r="BT311">
            <v>1</v>
          </cell>
          <cell r="BU311" t="str">
            <v xml:space="preserve">MTM </v>
          </cell>
          <cell r="BV311" t="str">
            <v>1304110012</v>
          </cell>
          <cell r="BW311" t="str">
            <v xml:space="preserve"> </v>
          </cell>
          <cell r="BX311">
            <v>15652500</v>
          </cell>
          <cell r="BY311">
            <v>2517161129.3590798</v>
          </cell>
          <cell r="BZ311">
            <v>4775000</v>
          </cell>
          <cell r="CA311" t="str">
            <v xml:space="preserve">YLD 30/360 RD6 </v>
          </cell>
          <cell r="CB311" t="str">
            <v xml:space="preserve">CDT                                                         </v>
          </cell>
          <cell r="CC311" t="str">
            <v>CO</v>
          </cell>
          <cell r="CD311" t="str">
            <v>Gravados ML</v>
          </cell>
          <cell r="CE311">
            <v>2500000000</v>
          </cell>
          <cell r="CF311">
            <v>2522725000</v>
          </cell>
          <cell r="CG311">
            <v>2522725000</v>
          </cell>
          <cell r="CH311">
            <v>2527500000</v>
          </cell>
          <cell r="CI311">
            <v>2527500000</v>
          </cell>
          <cell r="CJ311">
            <v>2513875797.375</v>
          </cell>
          <cell r="CK311">
            <v>2514477890.8400002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P311">
            <v>0</v>
          </cell>
          <cell r="CQ311">
            <v>0</v>
          </cell>
          <cell r="CR311">
            <v>0</v>
          </cell>
          <cell r="CS311" t="str">
            <v>7130411012</v>
          </cell>
          <cell r="CV311">
            <v>27500000</v>
          </cell>
          <cell r="CW311">
            <v>4775000</v>
          </cell>
          <cell r="CX311">
            <v>27500000</v>
          </cell>
          <cell r="CY311">
            <v>22725000</v>
          </cell>
          <cell r="CZ311">
            <v>4775000</v>
          </cell>
          <cell r="DA311">
            <v>1</v>
          </cell>
          <cell r="DB311">
            <v>1</v>
          </cell>
          <cell r="DC311">
            <v>1</v>
          </cell>
          <cell r="DD311">
            <v>5219051</v>
          </cell>
          <cell r="DE311">
            <v>9.0535490000000003</v>
          </cell>
          <cell r="DF311">
            <v>8.6222000000000012</v>
          </cell>
          <cell r="DH311" t="str">
            <v xml:space="preserve">TV </v>
          </cell>
          <cell r="DI311">
            <v>101.1</v>
          </cell>
          <cell r="DJ311" t="e">
            <v>#N/A</v>
          </cell>
          <cell r="DK311">
            <v>2527500000</v>
          </cell>
          <cell r="DL311" t="str">
            <v>DTF</v>
          </cell>
        </row>
        <row r="312">
          <cell r="A312">
            <v>5219233</v>
          </cell>
          <cell r="B312" t="str">
            <v xml:space="preserve">NEGOCIABLES    </v>
          </cell>
          <cell r="C312" t="str">
            <v>B</v>
          </cell>
          <cell r="D312" t="str">
            <v xml:space="preserve">FI SPOT              </v>
          </cell>
          <cell r="E312" t="str">
            <v>RTFIDBEN11</v>
          </cell>
          <cell r="F312" t="str">
            <v>BDM_RF-NEG_FBRT</v>
          </cell>
          <cell r="G312">
            <v>0</v>
          </cell>
          <cell r="H312">
            <v>5219242</v>
          </cell>
          <cell r="I312">
            <v>6010328</v>
          </cell>
          <cell r="J312" t="str">
            <v xml:space="preserve">BCSC S A BANCO CAJA SOCIAL                                                                                                                                                                                                                                     </v>
          </cell>
          <cell r="K312" t="str">
            <v xml:space="preserve">860007335                             </v>
          </cell>
          <cell r="L312" t="str">
            <v xml:space="preserve">CDT BCSC IPC+1.8% 18/2/17          </v>
          </cell>
          <cell r="M312" t="str">
            <v xml:space="preserve">CDTCSA90P      </v>
          </cell>
          <cell r="N312" t="str">
            <v xml:space="preserve">COB32CD35538   </v>
          </cell>
          <cell r="O312" t="str">
            <v>BCSC S A BANCO CAJA SOCIAL</v>
          </cell>
          <cell r="P312" t="str">
            <v>860007335</v>
          </cell>
          <cell r="Q312" t="str">
            <v xml:space="preserve">VRR1+   </v>
          </cell>
          <cell r="R312" t="str">
            <v xml:space="preserve">VRR                 </v>
          </cell>
          <cell r="S312">
            <v>42418</v>
          </cell>
          <cell r="T312">
            <v>42786</v>
          </cell>
          <cell r="U312">
            <v>700000000</v>
          </cell>
          <cell r="V312">
            <v>700000000</v>
          </cell>
          <cell r="W312" t="str">
            <v>IPC EA 1Y</v>
          </cell>
          <cell r="X312">
            <v>1.8</v>
          </cell>
          <cell r="Y312" t="str">
            <v xml:space="preserve">COP IPC Inicio, Base 360, Cupon TV      </v>
          </cell>
          <cell r="Z312" t="str">
            <v>I</v>
          </cell>
          <cell r="AA312" t="str">
            <v>Trimestre Vencido</v>
          </cell>
          <cell r="AB312" t="str">
            <v>COP</v>
          </cell>
          <cell r="AC312" t="str">
            <v>COP</v>
          </cell>
          <cell r="AD312" t="str">
            <v>DECEVAL</v>
          </cell>
          <cell r="AE312">
            <v>42418</v>
          </cell>
          <cell r="AF312">
            <v>42418</v>
          </cell>
          <cell r="AG312">
            <v>700000000</v>
          </cell>
          <cell r="AH312">
            <v>1</v>
          </cell>
          <cell r="AI312">
            <v>700000000</v>
          </cell>
          <cell r="AJ312">
            <v>100</v>
          </cell>
          <cell r="AK312">
            <v>9.3875039999999998</v>
          </cell>
          <cell r="AL312">
            <v>0</v>
          </cell>
          <cell r="AM312">
            <v>704641000</v>
          </cell>
          <cell r="AN312">
            <v>704641000</v>
          </cell>
          <cell r="AO312">
            <v>1.6691</v>
          </cell>
          <cell r="AP312">
            <v>703984592.63370001</v>
          </cell>
          <cell r="AQ312">
            <v>704809000</v>
          </cell>
          <cell r="AR312">
            <v>704809000</v>
          </cell>
          <cell r="AS312">
            <v>1.67</v>
          </cell>
          <cell r="AT312">
            <v>704159620.21300006</v>
          </cell>
          <cell r="AU312">
            <v>9.4980483859000007</v>
          </cell>
          <cell r="AV312">
            <v>9.4980483858000007</v>
          </cell>
          <cell r="AW312">
            <v>175027.57930004597</v>
          </cell>
          <cell r="AX312">
            <v>100.68700000000001</v>
          </cell>
          <cell r="AY312">
            <v>0</v>
          </cell>
          <cell r="AZ312">
            <v>649379.78700000001</v>
          </cell>
          <cell r="BA312" t="str">
            <v>Precio</v>
          </cell>
          <cell r="BB312" t="str">
            <v>COP IPC FLAT</v>
          </cell>
          <cell r="BC312">
            <v>1.6703000000000001</v>
          </cell>
          <cell r="BD312">
            <v>100</v>
          </cell>
          <cell r="BE312">
            <v>0</v>
          </cell>
          <cell r="BF312">
            <v>0</v>
          </cell>
          <cell r="BG312">
            <v>0</v>
          </cell>
          <cell r="BH312">
            <v>343</v>
          </cell>
          <cell r="BI312">
            <v>0.90610000000000002</v>
          </cell>
          <cell r="BJ312">
            <v>0.82830000000000004</v>
          </cell>
          <cell r="BK312" t="str">
            <v xml:space="preserve">NVRENGI   </v>
          </cell>
          <cell r="BL312" t="str">
            <v>NICOLAS VALDERRAMA RENGIFO</v>
          </cell>
          <cell r="BM312">
            <v>42443</v>
          </cell>
          <cell r="BO312" t="str">
            <v xml:space="preserve">                              </v>
          </cell>
          <cell r="BP312" t="str">
            <v>26</v>
          </cell>
          <cell r="BQ312" t="str">
            <v xml:space="preserve">          </v>
          </cell>
          <cell r="BR312">
            <v>3</v>
          </cell>
          <cell r="BS312" t="str">
            <v xml:space="preserve">YLD 30/360 RD6 </v>
          </cell>
          <cell r="BT312">
            <v>1</v>
          </cell>
          <cell r="BU312" t="str">
            <v xml:space="preserve">MTM </v>
          </cell>
          <cell r="BV312" t="str">
            <v>1304110012</v>
          </cell>
          <cell r="BW312" t="str">
            <v xml:space="preserve"> </v>
          </cell>
          <cell r="BX312">
            <v>4549300</v>
          </cell>
          <cell r="BY312">
            <v>701914116.22054195</v>
          </cell>
          <cell r="BZ312">
            <v>168000</v>
          </cell>
          <cell r="CA312" t="str">
            <v xml:space="preserve">YLD 30/360 RD6 </v>
          </cell>
          <cell r="CB312" t="str">
            <v xml:space="preserve">CDT                                                         </v>
          </cell>
          <cell r="CC312" t="str">
            <v>CO</v>
          </cell>
          <cell r="CD312" t="str">
            <v>Gravados ML</v>
          </cell>
          <cell r="CE312">
            <v>700000000</v>
          </cell>
          <cell r="CF312">
            <v>704641000</v>
          </cell>
          <cell r="CG312">
            <v>704641000</v>
          </cell>
          <cell r="CH312">
            <v>704809000</v>
          </cell>
          <cell r="CI312">
            <v>704809000</v>
          </cell>
          <cell r="CJ312">
            <v>703984592.63369989</v>
          </cell>
          <cell r="CK312">
            <v>704159620.21300006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P312">
            <v>0</v>
          </cell>
          <cell r="CQ312">
            <v>0</v>
          </cell>
          <cell r="CR312">
            <v>0</v>
          </cell>
          <cell r="CS312" t="str">
            <v>7130411012</v>
          </cell>
          <cell r="CV312">
            <v>4809000</v>
          </cell>
          <cell r="CW312">
            <v>168000</v>
          </cell>
          <cell r="CX312">
            <v>4809000</v>
          </cell>
          <cell r="CY312">
            <v>4641000</v>
          </cell>
          <cell r="CZ312">
            <v>168000</v>
          </cell>
          <cell r="DA312">
            <v>1</v>
          </cell>
          <cell r="DB312">
            <v>1</v>
          </cell>
          <cell r="DC312">
            <v>1</v>
          </cell>
          <cell r="DD312">
            <v>5219233</v>
          </cell>
          <cell r="DE312">
            <v>9.3875039999999998</v>
          </cell>
          <cell r="DF312">
            <v>9.3867000000000012</v>
          </cell>
          <cell r="DH312" t="str">
            <v xml:space="preserve">TV </v>
          </cell>
          <cell r="DI312">
            <v>100.687</v>
          </cell>
          <cell r="DJ312">
            <v>0</v>
          </cell>
          <cell r="DK312">
            <v>704809000</v>
          </cell>
          <cell r="DL312" t="str">
            <v>IPC</v>
          </cell>
        </row>
        <row r="313">
          <cell r="A313">
            <v>5235131</v>
          </cell>
          <cell r="B313" t="str">
            <v xml:space="preserve">NEGOCIABLES    </v>
          </cell>
          <cell r="C313" t="str">
            <v>B</v>
          </cell>
          <cell r="D313" t="str">
            <v xml:space="preserve">FI SPOT              </v>
          </cell>
          <cell r="E313" t="str">
            <v>RTFIDBEN11</v>
          </cell>
          <cell r="F313" t="str">
            <v>BDI_RF-NEG_FBRT</v>
          </cell>
          <cell r="G313">
            <v>0</v>
          </cell>
          <cell r="H313">
            <v>5235137</v>
          </cell>
          <cell r="I313">
            <v>6026224</v>
          </cell>
          <cell r="J313" t="str">
            <v xml:space="preserve">BANCO COLPATRIA RED MULTIBANCA COLPATRIA S A COLPATRIA RED                                                                                                                                                                                                     </v>
          </cell>
          <cell r="K313" t="str">
            <v xml:space="preserve">860034594                             </v>
          </cell>
          <cell r="L313" t="str">
            <v xml:space="preserve">CDT COLPATRIA 5.8217% 18/2/18      </v>
          </cell>
          <cell r="M313" t="str">
            <v xml:space="preserve">CDTCLPS0V      </v>
          </cell>
          <cell r="N313" t="str">
            <v xml:space="preserve">COB19CD87841   </v>
          </cell>
          <cell r="O313" t="str">
            <v>HELM COMISIONISTA DE BOLSA SA</v>
          </cell>
          <cell r="P313" t="str">
            <v>830035217</v>
          </cell>
          <cell r="Q313" t="str">
            <v xml:space="preserve">AAA     </v>
          </cell>
          <cell r="R313" t="str">
            <v xml:space="preserve">BRC                 </v>
          </cell>
          <cell r="S313">
            <v>42053</v>
          </cell>
          <cell r="T313">
            <v>43150</v>
          </cell>
          <cell r="U313">
            <v>1000000000</v>
          </cell>
          <cell r="V313">
            <v>1000000000</v>
          </cell>
          <cell r="W313" t="str">
            <v>5.8217</v>
          </cell>
          <cell r="Y313" t="str">
            <v xml:space="preserve">CDT TF nominal, Base 360, Cupon TV      </v>
          </cell>
          <cell r="Z313" t="str">
            <v>I</v>
          </cell>
          <cell r="AA313" t="str">
            <v>Trimestre Vencido</v>
          </cell>
          <cell r="AB313" t="str">
            <v>COP</v>
          </cell>
          <cell r="AC313" t="str">
            <v>COP</v>
          </cell>
          <cell r="AD313" t="str">
            <v>DECEVAL</v>
          </cell>
          <cell r="AE313">
            <v>42423</v>
          </cell>
          <cell r="AF313">
            <v>42423</v>
          </cell>
          <cell r="AG313">
            <v>948460000</v>
          </cell>
          <cell r="AH313">
            <v>1</v>
          </cell>
          <cell r="AI313">
            <v>948460000</v>
          </cell>
          <cell r="AJ313">
            <v>94.846000000000004</v>
          </cell>
          <cell r="AK313">
            <v>9.0064010000000003</v>
          </cell>
          <cell r="AL313">
            <v>7.3725000000000005</v>
          </cell>
          <cell r="AM313">
            <v>957290000</v>
          </cell>
          <cell r="AN313">
            <v>957290000</v>
          </cell>
          <cell r="AO313">
            <v>8.7095000000000002</v>
          </cell>
          <cell r="AP313">
            <v>952502156.81000102</v>
          </cell>
          <cell r="AQ313">
            <v>956650000</v>
          </cell>
          <cell r="AR313">
            <v>956650000</v>
          </cell>
          <cell r="AS313">
            <v>8.7627000000000006</v>
          </cell>
          <cell r="AT313">
            <v>952727225.51100099</v>
          </cell>
          <cell r="AU313">
            <v>9.0064005732000005</v>
          </cell>
          <cell r="AV313">
            <v>9.0064005732000005</v>
          </cell>
          <cell r="AW313">
            <v>225068.7009999752</v>
          </cell>
          <cell r="AX313">
            <v>95.665000000000006</v>
          </cell>
          <cell r="AY313">
            <v>0</v>
          </cell>
          <cell r="AZ313">
            <v>3922774.4889989998</v>
          </cell>
          <cell r="BA313" t="str">
            <v>Precio</v>
          </cell>
          <cell r="BB313" t="str">
            <v>COP CEC</v>
          </cell>
          <cell r="BC313">
            <v>1.6675</v>
          </cell>
          <cell r="BD313">
            <v>100</v>
          </cell>
          <cell r="BE313">
            <v>0</v>
          </cell>
          <cell r="BF313">
            <v>0</v>
          </cell>
          <cell r="BG313">
            <v>0</v>
          </cell>
          <cell r="BH313">
            <v>707</v>
          </cell>
          <cell r="BI313">
            <v>1.8357000000000001</v>
          </cell>
          <cell r="BJ313">
            <v>1.6878000000000002</v>
          </cell>
          <cell r="BK313" t="str">
            <v xml:space="preserve">NVRENGI   </v>
          </cell>
          <cell r="BL313" t="str">
            <v>NICOLAS VALDERRAMA RENGIFO</v>
          </cell>
          <cell r="BM313">
            <v>42443</v>
          </cell>
          <cell r="BO313" t="str">
            <v xml:space="preserve">                              </v>
          </cell>
          <cell r="BP313" t="str">
            <v>26</v>
          </cell>
          <cell r="BQ313" t="str">
            <v xml:space="preserve">          </v>
          </cell>
          <cell r="BR313">
            <v>2</v>
          </cell>
          <cell r="BS313" t="str">
            <v xml:space="preserve">LIN 30/360 RD6 </v>
          </cell>
          <cell r="BT313">
            <v>1</v>
          </cell>
          <cell r="BU313" t="str">
            <v xml:space="preserve">MTM </v>
          </cell>
          <cell r="BV313" t="str">
            <v>1304110012</v>
          </cell>
          <cell r="BW313" t="str">
            <v xml:space="preserve"> </v>
          </cell>
          <cell r="BX313">
            <v>4205000</v>
          </cell>
          <cell r="BY313">
            <v>1005034556.29442</v>
          </cell>
          <cell r="BZ313">
            <v>-640000</v>
          </cell>
          <cell r="CA313" t="str">
            <v xml:space="preserve">LIN 30/360 RD6 </v>
          </cell>
          <cell r="CB313" t="str">
            <v xml:space="preserve">CDT                                                         </v>
          </cell>
          <cell r="CC313" t="str">
            <v>CO</v>
          </cell>
          <cell r="CD313" t="str">
            <v>Gravados ML</v>
          </cell>
          <cell r="CE313">
            <v>1000000000</v>
          </cell>
          <cell r="CF313">
            <v>957290000</v>
          </cell>
          <cell r="CG313">
            <v>957290000</v>
          </cell>
          <cell r="CH313">
            <v>956650000</v>
          </cell>
          <cell r="CI313">
            <v>956650000</v>
          </cell>
          <cell r="CJ313">
            <v>952502156.81000102</v>
          </cell>
          <cell r="CK313">
            <v>952727225.51100099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P313">
            <v>0</v>
          </cell>
          <cell r="CQ313">
            <v>0</v>
          </cell>
          <cell r="CR313">
            <v>0</v>
          </cell>
          <cell r="CS313" t="str">
            <v>7130411012</v>
          </cell>
          <cell r="CV313">
            <v>8190000</v>
          </cell>
          <cell r="CW313">
            <v>-640000</v>
          </cell>
          <cell r="CX313">
            <v>8190000</v>
          </cell>
          <cell r="CY313">
            <v>8830000</v>
          </cell>
          <cell r="CZ313">
            <v>-640000</v>
          </cell>
          <cell r="DA313">
            <v>1</v>
          </cell>
          <cell r="DB313">
            <v>1</v>
          </cell>
          <cell r="DC313">
            <v>1</v>
          </cell>
          <cell r="DD313">
            <v>5235131</v>
          </cell>
          <cell r="DE313">
            <v>9.0064010000000003</v>
          </cell>
          <cell r="DF313">
            <v>8.7627000000000006</v>
          </cell>
          <cell r="DH313" t="str">
            <v xml:space="preserve">TV </v>
          </cell>
          <cell r="DI313">
            <v>95.665000000000006</v>
          </cell>
          <cell r="DJ313" t="e">
            <v>#N/A</v>
          </cell>
          <cell r="DK313">
            <v>956650000</v>
          </cell>
          <cell r="DL313" t="str">
            <v>TASA FIJA</v>
          </cell>
        </row>
        <row r="314">
          <cell r="A314">
            <v>5244234</v>
          </cell>
          <cell r="B314" t="str">
            <v xml:space="preserve">NEGOCIABLES    </v>
          </cell>
          <cell r="C314" t="str">
            <v>B</v>
          </cell>
          <cell r="D314" t="str">
            <v xml:space="preserve">FI SPOT              </v>
          </cell>
          <cell r="E314" t="str">
            <v>RTFIDBEN11</v>
          </cell>
          <cell r="F314" t="str">
            <v>BDM_RF-NEG_FBRT</v>
          </cell>
          <cell r="G314">
            <v>0</v>
          </cell>
          <cell r="H314">
            <v>5244238</v>
          </cell>
          <cell r="I314">
            <v>6035304</v>
          </cell>
          <cell r="J314" t="str">
            <v xml:space="preserve">BANCO DE BOGOTA SA                                                                                                                                                                                                                                             </v>
          </cell>
          <cell r="K314" t="str">
            <v xml:space="preserve">860002964                             </v>
          </cell>
          <cell r="L314" t="str">
            <v xml:space="preserve">CDT BCO BOGOTA DTF+2.2% 25/2/17    </v>
          </cell>
          <cell r="M314" t="str">
            <v xml:space="preserve">CDTBBO10       </v>
          </cell>
          <cell r="N314" t="str">
            <v xml:space="preserve">COB01CD035K9   </v>
          </cell>
          <cell r="O314" t="str">
            <v>BANCO DE BOGOTA SA</v>
          </cell>
          <cell r="P314" t="str">
            <v>860002964</v>
          </cell>
          <cell r="Q314" t="str">
            <v xml:space="preserve">BRC1+   </v>
          </cell>
          <cell r="R314" t="str">
            <v xml:space="preserve">BRC                 </v>
          </cell>
          <cell r="S314">
            <v>42425</v>
          </cell>
          <cell r="T314">
            <v>42793</v>
          </cell>
          <cell r="U314">
            <v>2000000000</v>
          </cell>
          <cell r="V314">
            <v>2000000000</v>
          </cell>
          <cell r="W314" t="str">
            <v>DTF TA</v>
          </cell>
          <cell r="X314">
            <v>2.2000000000000002</v>
          </cell>
          <cell r="Y314" t="str">
            <v xml:space="preserve">COP DTF Inicio, Base 360, Cupon TV      </v>
          </cell>
          <cell r="Z314" t="str">
            <v>I</v>
          </cell>
          <cell r="AA314" t="str">
            <v>Trimestre Vencido</v>
          </cell>
          <cell r="AB314" t="str">
            <v>COP</v>
          </cell>
          <cell r="AC314" t="str">
            <v>COP</v>
          </cell>
          <cell r="AD314" t="str">
            <v>DECEVAL</v>
          </cell>
          <cell r="AE314">
            <v>42425</v>
          </cell>
          <cell r="AF314">
            <v>42425</v>
          </cell>
          <cell r="AG314">
            <v>2000000000</v>
          </cell>
          <cell r="AH314">
            <v>1</v>
          </cell>
          <cell r="AI314">
            <v>2000000000</v>
          </cell>
          <cell r="AJ314">
            <v>100</v>
          </cell>
          <cell r="AK314">
            <v>8.7729999999999997</v>
          </cell>
          <cell r="AL314">
            <v>0.22620000000000001</v>
          </cell>
          <cell r="AM314">
            <v>2011060000</v>
          </cell>
          <cell r="AN314">
            <v>2011060000</v>
          </cell>
          <cell r="AO314">
            <v>2.3122000000000003</v>
          </cell>
          <cell r="AP314">
            <v>2007383987.6140001</v>
          </cell>
          <cell r="AQ314">
            <v>2011780000</v>
          </cell>
          <cell r="AR314">
            <v>2011780000</v>
          </cell>
          <cell r="AS314">
            <v>2.3123</v>
          </cell>
          <cell r="AT314">
            <v>2007843103.1340001</v>
          </cell>
          <cell r="AU314">
            <v>8.6187487992999987</v>
          </cell>
          <cell r="AV314">
            <v>8.7053503598000006</v>
          </cell>
          <cell r="AW314">
            <v>459115.51999998093</v>
          </cell>
          <cell r="AX314">
            <v>100.589</v>
          </cell>
          <cell r="AY314">
            <v>0</v>
          </cell>
          <cell r="AZ314">
            <v>3936896.8659999999</v>
          </cell>
          <cell r="BA314" t="str">
            <v>Precio</v>
          </cell>
          <cell r="BB314" t="str">
            <v>COP DTE FLAT</v>
          </cell>
          <cell r="BC314">
            <v>2.0908000000000002</v>
          </cell>
          <cell r="BD314">
            <v>100</v>
          </cell>
          <cell r="BE314">
            <v>0</v>
          </cell>
          <cell r="BF314">
            <v>0</v>
          </cell>
          <cell r="BG314">
            <v>0</v>
          </cell>
          <cell r="BH314">
            <v>350</v>
          </cell>
          <cell r="BI314">
            <v>0.92790000000000006</v>
          </cell>
          <cell r="BJ314">
            <v>0.85610000000000008</v>
          </cell>
          <cell r="BK314" t="str">
            <v xml:space="preserve">NVRENGI   </v>
          </cell>
          <cell r="BL314" t="str">
            <v>NICOLAS VALDERRAMA RENGIFO</v>
          </cell>
          <cell r="BM314">
            <v>42443</v>
          </cell>
          <cell r="BO314" t="str">
            <v xml:space="preserve">                              </v>
          </cell>
          <cell r="BP314" t="str">
            <v>26</v>
          </cell>
          <cell r="BQ314" t="str">
            <v xml:space="preserve">          </v>
          </cell>
          <cell r="BR314">
            <v>3</v>
          </cell>
          <cell r="BS314" t="str">
            <v xml:space="preserve">YLD 30/360 RD6 </v>
          </cell>
          <cell r="BT314">
            <v>1</v>
          </cell>
          <cell r="BU314" t="str">
            <v xml:space="preserve">MTM </v>
          </cell>
          <cell r="BV314" t="str">
            <v>1304110012</v>
          </cell>
          <cell r="BW314" t="str">
            <v xml:space="preserve"> </v>
          </cell>
          <cell r="BX314">
            <v>8894000</v>
          </cell>
          <cell r="BY314">
            <v>2005792496.20226</v>
          </cell>
          <cell r="BZ314">
            <v>720000</v>
          </cell>
          <cell r="CA314" t="str">
            <v xml:space="preserve">YLD 30/360 RD6 </v>
          </cell>
          <cell r="CB314" t="str">
            <v xml:space="preserve">CDT                                                         </v>
          </cell>
          <cell r="CC314" t="str">
            <v>CO</v>
          </cell>
          <cell r="CD314" t="str">
            <v>Gravados ML</v>
          </cell>
          <cell r="CE314">
            <v>2000000000</v>
          </cell>
          <cell r="CF314">
            <v>2011060000</v>
          </cell>
          <cell r="CG314">
            <v>2011060000</v>
          </cell>
          <cell r="CH314">
            <v>2011780000</v>
          </cell>
          <cell r="CI314">
            <v>2011780000</v>
          </cell>
          <cell r="CJ314">
            <v>2007383987.6139998</v>
          </cell>
          <cell r="CK314">
            <v>2007843103.1339998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P314">
            <v>0</v>
          </cell>
          <cell r="CQ314">
            <v>0</v>
          </cell>
          <cell r="CR314">
            <v>0</v>
          </cell>
          <cell r="CS314" t="str">
            <v>7130411012</v>
          </cell>
          <cell r="CV314">
            <v>11780000</v>
          </cell>
          <cell r="CW314">
            <v>720000</v>
          </cell>
          <cell r="CX314">
            <v>11780000</v>
          </cell>
          <cell r="CY314">
            <v>11060000</v>
          </cell>
          <cell r="CZ314">
            <v>720000</v>
          </cell>
          <cell r="DA314">
            <v>1</v>
          </cell>
          <cell r="DB314">
            <v>1</v>
          </cell>
          <cell r="DC314">
            <v>1</v>
          </cell>
          <cell r="DD314">
            <v>5244234</v>
          </cell>
          <cell r="DE314">
            <v>8.7729999999999997</v>
          </cell>
          <cell r="DF314">
            <v>8.3897000000000013</v>
          </cell>
          <cell r="DH314" t="str">
            <v xml:space="preserve">TV </v>
          </cell>
          <cell r="DI314">
            <v>100.589</v>
          </cell>
          <cell r="DJ314">
            <v>0</v>
          </cell>
          <cell r="DK314">
            <v>2011780000</v>
          </cell>
          <cell r="DL314" t="str">
            <v>DTF</v>
          </cell>
        </row>
        <row r="315">
          <cell r="A315">
            <v>5255029</v>
          </cell>
          <cell r="B315" t="str">
            <v xml:space="preserve">NEGOCIABLES    </v>
          </cell>
          <cell r="C315" t="str">
            <v>B</v>
          </cell>
          <cell r="D315" t="str">
            <v xml:space="preserve">FI SPOT              </v>
          </cell>
          <cell r="E315" t="str">
            <v>RTFIDBEN11</v>
          </cell>
          <cell r="F315" t="str">
            <v>BDM_RF-NEG_FBRT</v>
          </cell>
          <cell r="G315">
            <v>0</v>
          </cell>
          <cell r="H315">
            <v>5255320</v>
          </cell>
          <cell r="I315">
            <v>6046100</v>
          </cell>
          <cell r="J315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315" t="str">
            <v xml:space="preserve">899999090                             </v>
          </cell>
          <cell r="L315" t="str">
            <v xml:space="preserve">TES COP P 13/12/16                 </v>
          </cell>
          <cell r="M315" t="str">
            <v xml:space="preserve">TCO364131216   </v>
          </cell>
          <cell r="N315" t="str">
            <v xml:space="preserve">COL17CT03433   </v>
          </cell>
          <cell r="O315" t="str">
            <v>DAVIVIENDA</v>
          </cell>
          <cell r="P315" t="str">
            <v>860034313</v>
          </cell>
          <cell r="Q315" t="str">
            <v xml:space="preserve">NACION  </v>
          </cell>
          <cell r="R315" t="str">
            <v xml:space="preserve">                    </v>
          </cell>
          <cell r="S315">
            <v>42352</v>
          </cell>
          <cell r="T315">
            <v>42717</v>
          </cell>
          <cell r="U315">
            <v>1500000000</v>
          </cell>
          <cell r="V315">
            <v>1500000000</v>
          </cell>
          <cell r="W315" t="str">
            <v>0</v>
          </cell>
          <cell r="Y315" t="str">
            <v xml:space="preserve">COP Periodo Vencido  Base 365           </v>
          </cell>
          <cell r="Z315" t="str">
            <v>I</v>
          </cell>
          <cell r="AA315" t="str">
            <v>Al Descuento</v>
          </cell>
          <cell r="AB315" t="str">
            <v>COP</v>
          </cell>
          <cell r="AC315" t="str">
            <v>COP</v>
          </cell>
          <cell r="AD315" t="str">
            <v>DCV</v>
          </cell>
          <cell r="AE315">
            <v>42429</v>
          </cell>
          <cell r="AF315">
            <v>42429</v>
          </cell>
          <cell r="AG315">
            <v>1422441000</v>
          </cell>
          <cell r="AH315">
            <v>1</v>
          </cell>
          <cell r="AI315">
            <v>1422441000</v>
          </cell>
          <cell r="AJ315">
            <v>94.829400000000007</v>
          </cell>
          <cell r="AK315">
            <v>6.96</v>
          </cell>
          <cell r="AL315">
            <v>6.96</v>
          </cell>
          <cell r="AM315">
            <v>1426575000</v>
          </cell>
          <cell r="AN315">
            <v>1426575000</v>
          </cell>
          <cell r="AO315">
            <v>6.8883000000000001</v>
          </cell>
          <cell r="AP315">
            <v>1425853903.83318</v>
          </cell>
          <cell r="AQ315">
            <v>1426500000</v>
          </cell>
          <cell r="AR315">
            <v>1426500000</v>
          </cell>
          <cell r="AS315">
            <v>6.9218000000000002</v>
          </cell>
          <cell r="AT315">
            <v>1426116773.82318</v>
          </cell>
          <cell r="AU315">
            <v>6.9600363110999997</v>
          </cell>
          <cell r="AV315">
            <v>6.9600363111999997</v>
          </cell>
          <cell r="AW315">
            <v>262869.99000000954</v>
          </cell>
          <cell r="AX315">
            <v>95.1</v>
          </cell>
          <cell r="AY315">
            <v>0</v>
          </cell>
          <cell r="AZ315">
            <v>383226.17681999999</v>
          </cell>
          <cell r="BA315" t="str">
            <v>Precio</v>
          </cell>
          <cell r="BB315" t="str">
            <v>COP CEC</v>
          </cell>
          <cell r="BC315">
            <v>0.40360000000000001</v>
          </cell>
          <cell r="BD315">
            <v>100</v>
          </cell>
          <cell r="BE315">
            <v>0</v>
          </cell>
          <cell r="BF315">
            <v>0</v>
          </cell>
          <cell r="BG315">
            <v>0</v>
          </cell>
          <cell r="BH315">
            <v>274</v>
          </cell>
          <cell r="BI315">
            <v>0.75070000000000003</v>
          </cell>
          <cell r="BJ315">
            <v>0.70210000000000006</v>
          </cell>
          <cell r="BK315" t="str">
            <v xml:space="preserve">MIGFRANC  </v>
          </cell>
          <cell r="BL315" t="str">
            <v>MIGUEL ANGEL FRANCO CASTILLA</v>
          </cell>
          <cell r="BM315">
            <v>42443</v>
          </cell>
          <cell r="BO315" t="str">
            <v xml:space="preserve">                              </v>
          </cell>
          <cell r="BP315" t="str">
            <v>2</v>
          </cell>
          <cell r="BQ315" t="str">
            <v xml:space="preserve">          </v>
          </cell>
          <cell r="BR315">
            <v>3</v>
          </cell>
          <cell r="BS315" t="str">
            <v xml:space="preserve">LIN NL/365 RD6 </v>
          </cell>
          <cell r="BT315">
            <v>1</v>
          </cell>
          <cell r="BU315" t="str">
            <v xml:space="preserve">MTM </v>
          </cell>
          <cell r="BV315" t="str">
            <v>1304010001</v>
          </cell>
          <cell r="BW315" t="str">
            <v xml:space="preserve"> </v>
          </cell>
          <cell r="BX315">
            <v>0</v>
          </cell>
          <cell r="BY315">
            <v>1500748014.7390399</v>
          </cell>
          <cell r="BZ315">
            <v>-75000</v>
          </cell>
          <cell r="CA315" t="str">
            <v xml:space="preserve">LIN NL/365 RD6 </v>
          </cell>
          <cell r="CB315" t="str">
            <v xml:space="preserve">TES COP                                                     </v>
          </cell>
          <cell r="CC315" t="str">
            <v>CO</v>
          </cell>
          <cell r="CD315" t="str">
            <v>Gravados ML</v>
          </cell>
          <cell r="CE315">
            <v>1500000000</v>
          </cell>
          <cell r="CF315">
            <v>1426575000</v>
          </cell>
          <cell r="CG315">
            <v>1426575000</v>
          </cell>
          <cell r="CH315">
            <v>1426500000</v>
          </cell>
          <cell r="CI315">
            <v>1426500000</v>
          </cell>
          <cell r="CJ315">
            <v>1425853903.83318</v>
          </cell>
          <cell r="CK315">
            <v>1426116773.82318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 t="str">
            <v>7130401001</v>
          </cell>
          <cell r="CV315">
            <v>4059000</v>
          </cell>
          <cell r="CW315">
            <v>-75000</v>
          </cell>
          <cell r="CX315">
            <v>4059000</v>
          </cell>
          <cell r="CY315">
            <v>4134000</v>
          </cell>
          <cell r="CZ315">
            <v>-75000</v>
          </cell>
          <cell r="DA315">
            <v>1</v>
          </cell>
          <cell r="DB315">
            <v>1</v>
          </cell>
          <cell r="DC315">
            <v>1</v>
          </cell>
          <cell r="DD315">
            <v>5255029</v>
          </cell>
          <cell r="DE315">
            <v>6.96</v>
          </cell>
          <cell r="DF315">
            <v>6.9218000000000002</v>
          </cell>
          <cell r="DH315" t="str">
            <v>DTO</v>
          </cell>
          <cell r="DI315">
            <v>95.1</v>
          </cell>
          <cell r="DJ315">
            <v>0</v>
          </cell>
          <cell r="DK315">
            <v>1426500000</v>
          </cell>
          <cell r="DL315" t="str">
            <v>TASA FIJA</v>
          </cell>
        </row>
        <row r="316">
          <cell r="A316">
            <v>5260041</v>
          </cell>
          <cell r="B316" t="str">
            <v xml:space="preserve">NEGOCIABLES    </v>
          </cell>
          <cell r="C316" t="str">
            <v>B</v>
          </cell>
          <cell r="D316" t="str">
            <v xml:space="preserve">FI SPOT              </v>
          </cell>
          <cell r="E316" t="str">
            <v>RTFIDBEN11</v>
          </cell>
          <cell r="F316" t="str">
            <v>BDM_RF-NEG_FBRT</v>
          </cell>
          <cell r="G316">
            <v>0</v>
          </cell>
          <cell r="H316">
            <v>5260050</v>
          </cell>
          <cell r="I316">
            <v>6051158</v>
          </cell>
          <cell r="J316" t="str">
            <v xml:space="preserve">BBVA COLOMBIA S A BANCO BILBAO VIZCAYA ARGENTARIA COLOMBIA                                                                                                                                                                                                     </v>
          </cell>
          <cell r="K316" t="str">
            <v xml:space="preserve">860003020                             </v>
          </cell>
          <cell r="L316" t="str">
            <v xml:space="preserve">CDT BBVA DTF+2.25% 1/3/17          </v>
          </cell>
          <cell r="M316" t="str">
            <v xml:space="preserve">CDTBGA10       </v>
          </cell>
          <cell r="N316" t="str">
            <v xml:space="preserve">COB13CD52897   </v>
          </cell>
          <cell r="O316" t="str">
            <v>BBVA COLOMBIA S A BANCO BILBAO VIZCAYA ARGENTARIA COLOMBIA</v>
          </cell>
          <cell r="P316" t="str">
            <v>860003020</v>
          </cell>
          <cell r="Q316" t="str">
            <v xml:space="preserve">BRC1+   </v>
          </cell>
          <cell r="R316" t="str">
            <v xml:space="preserve">BRC                 </v>
          </cell>
          <cell r="S316">
            <v>42430</v>
          </cell>
          <cell r="T316">
            <v>42795</v>
          </cell>
          <cell r="U316">
            <v>700000000</v>
          </cell>
          <cell r="V316">
            <v>700000000</v>
          </cell>
          <cell r="W316" t="str">
            <v>DTF TA</v>
          </cell>
          <cell r="X316">
            <v>2.25</v>
          </cell>
          <cell r="Y316" t="str">
            <v xml:space="preserve">COP DTF Inicio, Base 360, Cupon TV      </v>
          </cell>
          <cell r="Z316" t="str">
            <v>I</v>
          </cell>
          <cell r="AA316" t="str">
            <v>Trimestre Vencido</v>
          </cell>
          <cell r="AB316" t="str">
            <v>COP</v>
          </cell>
          <cell r="AC316" t="str">
            <v>COP</v>
          </cell>
          <cell r="AD316" t="str">
            <v>DECEVAL</v>
          </cell>
          <cell r="AE316">
            <v>42430</v>
          </cell>
          <cell r="AF316">
            <v>42430</v>
          </cell>
          <cell r="AG316">
            <v>700000000</v>
          </cell>
          <cell r="AH316">
            <v>1</v>
          </cell>
          <cell r="AI316">
            <v>700000000</v>
          </cell>
          <cell r="AJ316">
            <v>100</v>
          </cell>
          <cell r="AK316">
            <v>8.891</v>
          </cell>
          <cell r="AL316">
            <v>0.2354</v>
          </cell>
          <cell r="AM316">
            <v>703640000</v>
          </cell>
          <cell r="AN316">
            <v>703640000</v>
          </cell>
          <cell r="AO316">
            <v>2.3157000000000001</v>
          </cell>
          <cell r="AP316">
            <v>701950718.45570004</v>
          </cell>
          <cell r="AQ316">
            <v>703899000</v>
          </cell>
          <cell r="AR316">
            <v>703899000</v>
          </cell>
          <cell r="AS316">
            <v>2.3159000000000001</v>
          </cell>
          <cell r="AT316">
            <v>702112486.13660002</v>
          </cell>
          <cell r="AU316">
            <v>8.6888191419999998</v>
          </cell>
          <cell r="AV316">
            <v>8.7744396071999997</v>
          </cell>
          <cell r="AW316">
            <v>161767.68089997768</v>
          </cell>
          <cell r="AX316">
            <v>100.557</v>
          </cell>
          <cell r="AY316">
            <v>0</v>
          </cell>
          <cell r="AZ316">
            <v>1786513.8633999999</v>
          </cell>
          <cell r="BA316" t="str">
            <v>Precio</v>
          </cell>
          <cell r="BB316" t="str">
            <v>COP DTE FLAT</v>
          </cell>
          <cell r="BC316">
            <v>2.0944000000000003</v>
          </cell>
          <cell r="BD316">
            <v>100</v>
          </cell>
          <cell r="BE316">
            <v>0</v>
          </cell>
          <cell r="BF316">
            <v>0</v>
          </cell>
          <cell r="BG316">
            <v>0</v>
          </cell>
          <cell r="BH316">
            <v>352</v>
          </cell>
          <cell r="BI316">
            <v>0.93390000000000006</v>
          </cell>
          <cell r="BJ316">
            <v>0.86160000000000003</v>
          </cell>
          <cell r="BK316" t="str">
            <v xml:space="preserve">NVRENGI   </v>
          </cell>
          <cell r="BL316" t="str">
            <v>NICOLAS VALDERRAMA RENGIFO</v>
          </cell>
          <cell r="BM316">
            <v>42443</v>
          </cell>
          <cell r="BO316" t="str">
            <v xml:space="preserve">                              </v>
          </cell>
          <cell r="BP316" t="str">
            <v>26</v>
          </cell>
          <cell r="BQ316" t="str">
            <v xml:space="preserve">          </v>
          </cell>
          <cell r="BR316">
            <v>3</v>
          </cell>
          <cell r="BS316" t="str">
            <v xml:space="preserve">YLD 30/360 RD6 </v>
          </cell>
          <cell r="BT316">
            <v>1</v>
          </cell>
          <cell r="BU316" t="str">
            <v xml:space="preserve">MTM </v>
          </cell>
          <cell r="BV316" t="str">
            <v>1304110012</v>
          </cell>
          <cell r="BW316" t="str">
            <v xml:space="preserve"> </v>
          </cell>
          <cell r="BX316">
            <v>2156700</v>
          </cell>
          <cell r="BY316">
            <v>702386095.71413898</v>
          </cell>
          <cell r="BZ316">
            <v>259000</v>
          </cell>
          <cell r="CA316" t="str">
            <v xml:space="preserve">YLD 30/360 RD6 </v>
          </cell>
          <cell r="CB316" t="str">
            <v xml:space="preserve">CDT                                                         </v>
          </cell>
          <cell r="CC316" t="str">
            <v>CO</v>
          </cell>
          <cell r="CD316" t="str">
            <v>Gravados ML</v>
          </cell>
          <cell r="CE316">
            <v>700000000</v>
          </cell>
          <cell r="CF316">
            <v>703640000</v>
          </cell>
          <cell r="CG316">
            <v>703640000</v>
          </cell>
          <cell r="CH316">
            <v>703899000</v>
          </cell>
          <cell r="CI316">
            <v>703899000</v>
          </cell>
          <cell r="CJ316">
            <v>701950718.45570004</v>
          </cell>
          <cell r="CK316">
            <v>702112486.13660002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 t="str">
            <v>7130411012</v>
          </cell>
          <cell r="CV316">
            <v>3899000</v>
          </cell>
          <cell r="CW316">
            <v>259000</v>
          </cell>
          <cell r="CX316">
            <v>3899000</v>
          </cell>
          <cell r="CY316">
            <v>3640000</v>
          </cell>
          <cell r="CZ316">
            <v>259000</v>
          </cell>
          <cell r="DA316">
            <v>1</v>
          </cell>
          <cell r="DB316">
            <v>1</v>
          </cell>
          <cell r="DC316">
            <v>1</v>
          </cell>
          <cell r="DD316">
            <v>5260041</v>
          </cell>
          <cell r="DE316">
            <v>8.891</v>
          </cell>
          <cell r="DF316">
            <v>8.3934999999999995</v>
          </cell>
          <cell r="DH316" t="str">
            <v xml:space="preserve">TV </v>
          </cell>
          <cell r="DI316">
            <v>100.557</v>
          </cell>
          <cell r="DJ316">
            <v>0</v>
          </cell>
          <cell r="DK316">
            <v>703899000</v>
          </cell>
          <cell r="DL316" t="str">
            <v>DTF</v>
          </cell>
        </row>
        <row r="317">
          <cell r="A317">
            <v>5268777</v>
          </cell>
          <cell r="B317" t="str">
            <v xml:space="preserve">NEGOCIABLES    </v>
          </cell>
          <cell r="C317" t="str">
            <v>B</v>
          </cell>
          <cell r="D317" t="str">
            <v xml:space="preserve">FI CONTADO T+1       </v>
          </cell>
          <cell r="E317" t="str">
            <v>RTFIDBEN11</v>
          </cell>
          <cell r="F317" t="str">
            <v>BDI_RF-NEG_FBRT</v>
          </cell>
          <cell r="G317">
            <v>0</v>
          </cell>
          <cell r="H317">
            <v>5269157</v>
          </cell>
          <cell r="I317">
            <v>6059858</v>
          </cell>
          <cell r="J317" t="str">
            <v xml:space="preserve">BANCO CORPBANCA COLOMBIA S A                                                                                                                                                                                                                                   </v>
          </cell>
          <cell r="K317" t="str">
            <v xml:space="preserve">890903937                             </v>
          </cell>
          <cell r="L317" t="str">
            <v xml:space="preserve">BON CORPBAN 8.99% 2/3/18           </v>
          </cell>
          <cell r="M317" t="str">
            <v xml:space="preserve">BBSA0116SA24   </v>
          </cell>
          <cell r="N317" t="str">
            <v xml:space="preserve">COB06CB00399   </v>
          </cell>
          <cell r="O317" t="str">
            <v>CREDICORP CAPITAL COLOMBIA SA</v>
          </cell>
          <cell r="P317" t="str">
            <v>860068182</v>
          </cell>
          <cell r="Q317" t="str">
            <v xml:space="preserve">AAA     </v>
          </cell>
          <cell r="R317" t="str">
            <v xml:space="preserve">FRC                 </v>
          </cell>
          <cell r="S317">
            <v>42431</v>
          </cell>
          <cell r="T317">
            <v>43161</v>
          </cell>
          <cell r="U317">
            <v>4219000000</v>
          </cell>
          <cell r="V317">
            <v>4219000000</v>
          </cell>
          <cell r="W317" t="str">
            <v>8.99</v>
          </cell>
          <cell r="Y317" t="str">
            <v xml:space="preserve">COP TF efectiva, Base 365, Cupon TV     </v>
          </cell>
          <cell r="Z317" t="str">
            <v>I</v>
          </cell>
          <cell r="AA317" t="str">
            <v>Trimestre Vencido</v>
          </cell>
          <cell r="AB317" t="str">
            <v>COP</v>
          </cell>
          <cell r="AC317" t="str">
            <v>COP</v>
          </cell>
          <cell r="AD317" t="str">
            <v>DECEVAL</v>
          </cell>
          <cell r="AE317">
            <v>42431</v>
          </cell>
          <cell r="AF317">
            <v>42432</v>
          </cell>
          <cell r="AG317">
            <v>4219970370</v>
          </cell>
          <cell r="AH317">
            <v>1</v>
          </cell>
          <cell r="AI317">
            <v>4219970370</v>
          </cell>
          <cell r="AJ317">
            <v>100.02300000000001</v>
          </cell>
          <cell r="AK317">
            <v>8.990335</v>
          </cell>
          <cell r="AL317">
            <v>7.2195</v>
          </cell>
          <cell r="AM317">
            <v>4251022210</v>
          </cell>
          <cell r="AN317">
            <v>4251022210</v>
          </cell>
          <cell r="AO317">
            <v>8.6941000000000006</v>
          </cell>
          <cell r="AP317">
            <v>4229935353.40411</v>
          </cell>
          <cell r="AQ317">
            <v>4248111100</v>
          </cell>
          <cell r="AR317">
            <v>4248111100</v>
          </cell>
          <cell r="AS317">
            <v>8.7484999999999999</v>
          </cell>
          <cell r="AT317">
            <v>4230933145.04353</v>
          </cell>
          <cell r="AU317">
            <v>8.9903350094000007</v>
          </cell>
          <cell r="AV317">
            <v>8.9903350094000007</v>
          </cell>
          <cell r="AW317">
            <v>997791.6394200325</v>
          </cell>
          <cell r="AX317">
            <v>100.69</v>
          </cell>
          <cell r="AY317">
            <v>0</v>
          </cell>
          <cell r="AZ317">
            <v>17177954.956470001</v>
          </cell>
          <cell r="BA317" t="str">
            <v>Precio</v>
          </cell>
          <cell r="BB317" t="str">
            <v>COP CEC</v>
          </cell>
          <cell r="BC317">
            <v>1.6502000000000001</v>
          </cell>
          <cell r="BD317">
            <v>100</v>
          </cell>
          <cell r="BE317">
            <v>0</v>
          </cell>
          <cell r="BF317">
            <v>0</v>
          </cell>
          <cell r="BG317">
            <v>0</v>
          </cell>
          <cell r="BH317">
            <v>718</v>
          </cell>
          <cell r="BI317">
            <v>1.8246</v>
          </cell>
          <cell r="BJ317">
            <v>1.6778000000000002</v>
          </cell>
          <cell r="BK317" t="str">
            <v xml:space="preserve">NVRENGI   </v>
          </cell>
          <cell r="BL317" t="str">
            <v>NICOLAS VALDERRAMA RENGIFO</v>
          </cell>
          <cell r="BM317">
            <v>42443</v>
          </cell>
          <cell r="BO317" t="str">
            <v xml:space="preserve">                              </v>
          </cell>
          <cell r="BP317" t="str">
            <v>31</v>
          </cell>
          <cell r="BQ317" t="str">
            <v xml:space="preserve">          </v>
          </cell>
          <cell r="BR317">
            <v>2</v>
          </cell>
          <cell r="BS317" t="str">
            <v xml:space="preserve">YL NL/365 RD6  </v>
          </cell>
          <cell r="BT317">
            <v>1</v>
          </cell>
          <cell r="BU317" t="str">
            <v xml:space="preserve">MTM </v>
          </cell>
          <cell r="BV317" t="str">
            <v>1304110019</v>
          </cell>
          <cell r="BW317" t="str">
            <v xml:space="preserve"> </v>
          </cell>
          <cell r="BX317">
            <v>11956646</v>
          </cell>
          <cell r="BY317">
            <v>4239423029.2378902</v>
          </cell>
          <cell r="BZ317">
            <v>-2911110</v>
          </cell>
          <cell r="CA317" t="str">
            <v xml:space="preserve">YL NL/365 RD6  </v>
          </cell>
          <cell r="CB317" t="str">
            <v xml:space="preserve">BONOS DEUDA PRIVADA                                         </v>
          </cell>
          <cell r="CC317" t="str">
            <v>CO</v>
          </cell>
          <cell r="CD317" t="str">
            <v>Gravados ML</v>
          </cell>
          <cell r="CE317">
            <v>4219000000</v>
          </cell>
          <cell r="CF317">
            <v>4251022210</v>
          </cell>
          <cell r="CG317">
            <v>4251022210</v>
          </cell>
          <cell r="CH317">
            <v>4248111100</v>
          </cell>
          <cell r="CI317">
            <v>4248111100</v>
          </cell>
          <cell r="CJ317">
            <v>4229935353.40411</v>
          </cell>
          <cell r="CK317">
            <v>4230933145.0435305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P317">
            <v>0</v>
          </cell>
          <cell r="CQ317">
            <v>0</v>
          </cell>
          <cell r="CR317">
            <v>0</v>
          </cell>
          <cell r="CS317" t="str">
            <v>7130411019</v>
          </cell>
          <cell r="CV317">
            <v>28140730</v>
          </cell>
          <cell r="CW317">
            <v>-2911110</v>
          </cell>
          <cell r="CX317">
            <v>28140730</v>
          </cell>
          <cell r="CY317">
            <v>31051840</v>
          </cell>
          <cell r="CZ317">
            <v>-2911110</v>
          </cell>
          <cell r="DA317">
            <v>1</v>
          </cell>
          <cell r="DB317">
            <v>1</v>
          </cell>
          <cell r="DC317">
            <v>1</v>
          </cell>
          <cell r="DD317">
            <v>5268777</v>
          </cell>
          <cell r="DE317">
            <v>8.990335</v>
          </cell>
          <cell r="DF317">
            <v>8.7484999999999999</v>
          </cell>
          <cell r="DH317" t="str">
            <v xml:space="preserve">TV </v>
          </cell>
          <cell r="DI317">
            <v>100.69</v>
          </cell>
          <cell r="DJ317" t="e">
            <v>#N/A</v>
          </cell>
          <cell r="DK317">
            <v>4248111100</v>
          </cell>
          <cell r="DL317" t="str">
            <v>TASA FIJA</v>
          </cell>
        </row>
        <row r="318">
          <cell r="A318">
            <v>5268779</v>
          </cell>
          <cell r="B318" t="str">
            <v xml:space="preserve">NEGOCIABLES    </v>
          </cell>
          <cell r="C318" t="str">
            <v>B</v>
          </cell>
          <cell r="D318" t="str">
            <v xml:space="preserve">FI CONTADO T+1       </v>
          </cell>
          <cell r="E318" t="str">
            <v>RTFIDBEN11</v>
          </cell>
          <cell r="F318" t="str">
            <v>BDR_RF-NEG_FBRT</v>
          </cell>
          <cell r="G318">
            <v>0</v>
          </cell>
          <cell r="H318">
            <v>5269156</v>
          </cell>
          <cell r="I318">
            <v>6059860</v>
          </cell>
          <cell r="J318" t="str">
            <v xml:space="preserve">BANCO CORPBANCA COLOMBIA S A                                                                                                                                                                                                                                   </v>
          </cell>
          <cell r="K318" t="str">
            <v xml:space="preserve">890903937                             </v>
          </cell>
          <cell r="L318" t="str">
            <v xml:space="preserve">BON CORPBAN 8.99% 2/3/18           </v>
          </cell>
          <cell r="M318" t="str">
            <v xml:space="preserve">BBSA0116SA24   </v>
          </cell>
          <cell r="N318" t="str">
            <v xml:space="preserve">COB06CB00399   </v>
          </cell>
          <cell r="O318" t="str">
            <v>CREDICORP CAPITAL COLOMBIA SA</v>
          </cell>
          <cell r="P318" t="str">
            <v>860068182</v>
          </cell>
          <cell r="Q318" t="str">
            <v xml:space="preserve">AAA     </v>
          </cell>
          <cell r="R318" t="str">
            <v xml:space="preserve">FRC                 </v>
          </cell>
          <cell r="S318">
            <v>42431</v>
          </cell>
          <cell r="T318">
            <v>43161</v>
          </cell>
          <cell r="U318">
            <v>1265000000</v>
          </cell>
          <cell r="V318">
            <v>1265000000</v>
          </cell>
          <cell r="W318" t="str">
            <v>8.99</v>
          </cell>
          <cell r="Y318" t="str">
            <v xml:space="preserve">COP TF efectiva, Base 365, Cupon TV     </v>
          </cell>
          <cell r="Z318" t="str">
            <v>I</v>
          </cell>
          <cell r="AA318" t="str">
            <v>Trimestre Vencido</v>
          </cell>
          <cell r="AB318" t="str">
            <v>COP</v>
          </cell>
          <cell r="AC318" t="str">
            <v>COP</v>
          </cell>
          <cell r="AD318" t="str">
            <v>DECEVAL</v>
          </cell>
          <cell r="AE318">
            <v>42431</v>
          </cell>
          <cell r="AF318">
            <v>42432</v>
          </cell>
          <cell r="AG318">
            <v>1265290950</v>
          </cell>
          <cell r="AH318">
            <v>1</v>
          </cell>
          <cell r="AI318">
            <v>1265290950</v>
          </cell>
          <cell r="AJ318">
            <v>100.02300000000001</v>
          </cell>
          <cell r="AK318">
            <v>8.990335</v>
          </cell>
          <cell r="AL318">
            <v>7.2195</v>
          </cell>
          <cell r="AM318">
            <v>1274601350</v>
          </cell>
          <cell r="AN318">
            <v>1274601350</v>
          </cell>
          <cell r="AO318">
            <v>8.6941000000000006</v>
          </cell>
          <cell r="AP318">
            <v>1268278791.67011</v>
          </cell>
          <cell r="AQ318">
            <v>1273728500</v>
          </cell>
          <cell r="AR318">
            <v>1273728500</v>
          </cell>
          <cell r="AS318">
            <v>8.7484999999999999</v>
          </cell>
          <cell r="AT318">
            <v>1268577963.6122401</v>
          </cell>
          <cell r="AU318">
            <v>8.9903350094000007</v>
          </cell>
          <cell r="AV318">
            <v>8.9903350094000007</v>
          </cell>
          <cell r="AW318">
            <v>299171.94213008881</v>
          </cell>
          <cell r="AX318">
            <v>100.69</v>
          </cell>
          <cell r="AY318">
            <v>0</v>
          </cell>
          <cell r="AZ318">
            <v>5150536.3877600003</v>
          </cell>
          <cell r="BA318" t="str">
            <v>Precio</v>
          </cell>
          <cell r="BB318" t="str">
            <v>COP CEC</v>
          </cell>
          <cell r="BC318">
            <v>1.6502000000000001</v>
          </cell>
          <cell r="BD318">
            <v>100</v>
          </cell>
          <cell r="BE318">
            <v>0</v>
          </cell>
          <cell r="BF318">
            <v>0</v>
          </cell>
          <cell r="BG318">
            <v>0</v>
          </cell>
          <cell r="BH318">
            <v>718</v>
          </cell>
          <cell r="BI318">
            <v>1.8246</v>
          </cell>
          <cell r="BJ318">
            <v>1.6778000000000002</v>
          </cell>
          <cell r="BK318" t="str">
            <v xml:space="preserve">NVRENGI   </v>
          </cell>
          <cell r="BL318" t="str">
            <v>NICOLAS VALDERRAMA RENGIFO</v>
          </cell>
          <cell r="BM318">
            <v>42443</v>
          </cell>
          <cell r="BO318" t="str">
            <v xml:space="preserve">                              </v>
          </cell>
          <cell r="BP318" t="str">
            <v>31</v>
          </cell>
          <cell r="BQ318" t="str">
            <v xml:space="preserve">          </v>
          </cell>
          <cell r="BR318">
            <v>2</v>
          </cell>
          <cell r="BS318" t="str">
            <v xml:space="preserve">YL NL/365 RD6  </v>
          </cell>
          <cell r="BT318">
            <v>1</v>
          </cell>
          <cell r="BU318" t="str">
            <v xml:space="preserve">MTM </v>
          </cell>
          <cell r="BV318" t="str">
            <v>1304110019</v>
          </cell>
          <cell r="BW318" t="str">
            <v xml:space="preserve"> </v>
          </cell>
          <cell r="BX318">
            <v>3585010</v>
          </cell>
          <cell r="BY318">
            <v>1271123520.26213</v>
          </cell>
          <cell r="BZ318">
            <v>-872850</v>
          </cell>
          <cell r="CA318" t="str">
            <v xml:space="preserve">YL NL/365 RD6  </v>
          </cell>
          <cell r="CB318" t="str">
            <v xml:space="preserve">BONOS DEUDA PRIVADA                                         </v>
          </cell>
          <cell r="CC318" t="str">
            <v>CO</v>
          </cell>
          <cell r="CD318" t="str">
            <v>Gravados ML</v>
          </cell>
          <cell r="CE318">
            <v>1265000000</v>
          </cell>
          <cell r="CF318">
            <v>1274601350</v>
          </cell>
          <cell r="CG318">
            <v>1274601350</v>
          </cell>
          <cell r="CH318">
            <v>1273728500</v>
          </cell>
          <cell r="CI318">
            <v>1273728500</v>
          </cell>
          <cell r="CJ318">
            <v>1268278791.67011</v>
          </cell>
          <cell r="CK318">
            <v>1268577963.6122401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P318">
            <v>0</v>
          </cell>
          <cell r="CQ318">
            <v>0</v>
          </cell>
          <cell r="CR318">
            <v>0</v>
          </cell>
          <cell r="CS318" t="str">
            <v>7130411019</v>
          </cell>
          <cell r="CV318">
            <v>8437550</v>
          </cell>
          <cell r="CW318">
            <v>-872850</v>
          </cell>
          <cell r="CX318">
            <v>8437550</v>
          </cell>
          <cell r="CY318">
            <v>9310400</v>
          </cell>
          <cell r="CZ318">
            <v>-872850</v>
          </cell>
          <cell r="DA318">
            <v>1</v>
          </cell>
          <cell r="DB318">
            <v>1</v>
          </cell>
          <cell r="DC318">
            <v>1</v>
          </cell>
          <cell r="DD318">
            <v>5268779</v>
          </cell>
          <cell r="DE318">
            <v>8.990335</v>
          </cell>
          <cell r="DF318">
            <v>8.7484999999999999</v>
          </cell>
          <cell r="DH318" t="str">
            <v xml:space="preserve">TV </v>
          </cell>
          <cell r="DI318">
            <v>100.69</v>
          </cell>
          <cell r="DJ318">
            <v>0</v>
          </cell>
          <cell r="DK318">
            <v>1273728500</v>
          </cell>
          <cell r="DL318" t="str">
            <v>TASA FIJA</v>
          </cell>
        </row>
        <row r="319">
          <cell r="A319">
            <v>5271429</v>
          </cell>
          <cell r="B319" t="str">
            <v xml:space="preserve">NEGOCIABLES    </v>
          </cell>
          <cell r="C319" t="str">
            <v>B</v>
          </cell>
          <cell r="D319" t="str">
            <v xml:space="preserve">FI SPOT              </v>
          </cell>
          <cell r="E319" t="str">
            <v>RTFIDBEN11</v>
          </cell>
          <cell r="F319" t="str">
            <v>BDD_RF-NEG_FBRT</v>
          </cell>
          <cell r="G319">
            <v>0</v>
          </cell>
          <cell r="H319">
            <v>5295429</v>
          </cell>
          <cell r="I319">
            <v>6062504</v>
          </cell>
          <cell r="J319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319" t="str">
            <v xml:space="preserve">899999090                             </v>
          </cell>
          <cell r="L319" t="str">
            <v xml:space="preserve">TES UVR 3.50% 10/3/21              </v>
          </cell>
          <cell r="M319" t="str">
            <v xml:space="preserve">TUVT10100321   </v>
          </cell>
          <cell r="N319" t="str">
            <v xml:space="preserve">COL17CT02872   </v>
          </cell>
          <cell r="O319" t="str">
            <v>DAVIVIENDA</v>
          </cell>
          <cell r="P319" t="str">
            <v>860034313</v>
          </cell>
          <cell r="Q319" t="str">
            <v xml:space="preserve">NACION  </v>
          </cell>
          <cell r="R319" t="str">
            <v xml:space="preserve">                    </v>
          </cell>
          <cell r="S319">
            <v>40612</v>
          </cell>
          <cell r="T319">
            <v>44265</v>
          </cell>
          <cell r="U319">
            <v>15000000</v>
          </cell>
          <cell r="V319">
            <v>15000000</v>
          </cell>
          <cell r="W319" t="str">
            <v>3.5</v>
          </cell>
          <cell r="Y319" t="str">
            <v xml:space="preserve">UVR TF nominal, Base 365, Cup?V      </v>
          </cell>
          <cell r="Z319" t="str">
            <v>I</v>
          </cell>
          <cell r="AA319" t="str">
            <v>A?o Vencido</v>
          </cell>
          <cell r="AB319" t="str">
            <v>COP</v>
          </cell>
          <cell r="AC319" t="str">
            <v>UVR</v>
          </cell>
          <cell r="AD319" t="str">
            <v>DCV</v>
          </cell>
          <cell r="AE319">
            <v>42432</v>
          </cell>
          <cell r="AF319">
            <v>42432</v>
          </cell>
          <cell r="AG319">
            <v>15285734.9817414</v>
          </cell>
          <cell r="AH319">
            <v>232.08680029999999</v>
          </cell>
          <cell r="AI319">
            <v>3547617322.1461301</v>
          </cell>
          <cell r="AJ319">
            <v>101.90490001000001</v>
          </cell>
          <cell r="AK319">
            <v>3.84</v>
          </cell>
          <cell r="AL319">
            <v>3.8402000000000003</v>
          </cell>
          <cell r="AM319">
            <v>14954100</v>
          </cell>
          <cell r="AN319">
            <v>3486023515.6221299</v>
          </cell>
          <cell r="AO319">
            <v>3.5743</v>
          </cell>
          <cell r="AP319">
            <v>3444590085.0531998</v>
          </cell>
          <cell r="AQ319">
            <v>14892150</v>
          </cell>
          <cell r="AR319">
            <v>3473115945.0173597</v>
          </cell>
          <cell r="AS319">
            <v>3.6687000000000003</v>
          </cell>
          <cell r="AT319">
            <v>3446467856.4288402</v>
          </cell>
          <cell r="AU319">
            <v>3.8402213547999997</v>
          </cell>
          <cell r="AV319">
            <v>3.8402213550999997</v>
          </cell>
          <cell r="AW319">
            <v>1877771.3756403923</v>
          </cell>
          <cell r="AX319">
            <v>23154.106297178503</v>
          </cell>
          <cell r="AY319">
            <v>0</v>
          </cell>
          <cell r="AZ319">
            <v>-3431575706.4288402</v>
          </cell>
          <cell r="BA319" t="str">
            <v>Precio</v>
          </cell>
          <cell r="BB319" t="str">
            <v>COP UVR CEC</v>
          </cell>
          <cell r="BC319">
            <v>4.7400000000000005E-2</v>
          </cell>
          <cell r="BD319">
            <v>100</v>
          </cell>
          <cell r="BE319">
            <v>0</v>
          </cell>
          <cell r="BF319">
            <v>0</v>
          </cell>
          <cell r="BG319">
            <v>0</v>
          </cell>
          <cell r="BH319">
            <v>1822</v>
          </cell>
          <cell r="BI319">
            <v>4.6607000000000003</v>
          </cell>
          <cell r="BJ319">
            <v>4.4957000000000003</v>
          </cell>
          <cell r="BK319" t="str">
            <v xml:space="preserve">VANCAICE  </v>
          </cell>
          <cell r="BL319" t="str">
            <v>VANESSA CAICEDO QUICENO</v>
          </cell>
          <cell r="BM319">
            <v>42443</v>
          </cell>
          <cell r="BO319" t="str">
            <v xml:space="preserve">                              </v>
          </cell>
          <cell r="BP319" t="str">
            <v>33</v>
          </cell>
          <cell r="BQ319" t="str">
            <v xml:space="preserve">          </v>
          </cell>
          <cell r="BR319">
            <v>15</v>
          </cell>
          <cell r="BS319" t="str">
            <v xml:space="preserve">LIN NL/365 RD6 </v>
          </cell>
          <cell r="BT319">
            <v>1</v>
          </cell>
          <cell r="BU319" t="str">
            <v xml:space="preserve">MTM </v>
          </cell>
          <cell r="BV319" t="str">
            <v>1304011407</v>
          </cell>
          <cell r="BW319" t="str">
            <v xml:space="preserve"> </v>
          </cell>
          <cell r="BX319">
            <v>5760</v>
          </cell>
          <cell r="BY319">
            <v>56314956.917764999</v>
          </cell>
          <cell r="BZ319">
            <v>-12907570.604775</v>
          </cell>
          <cell r="CA319" t="str">
            <v xml:space="preserve">LIN NL/365 RD6 </v>
          </cell>
          <cell r="CB319" t="str">
            <v xml:space="preserve">TES UVR                                                     </v>
          </cell>
          <cell r="CC319" t="str">
            <v>CO</v>
          </cell>
          <cell r="CD319" t="str">
            <v>Gravados ML</v>
          </cell>
          <cell r="CE319">
            <v>15000000</v>
          </cell>
          <cell r="CF319">
            <v>14954100</v>
          </cell>
          <cell r="CG319">
            <v>3486023515.6221299</v>
          </cell>
          <cell r="CH319">
            <v>14892150</v>
          </cell>
          <cell r="CI319">
            <v>3473115945.0173597</v>
          </cell>
          <cell r="CJ319">
            <v>3444590085.0531993</v>
          </cell>
          <cell r="CK319">
            <v>3446467856.4288402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P319">
            <v>0</v>
          </cell>
          <cell r="CQ319">
            <v>0</v>
          </cell>
          <cell r="CR319">
            <v>0</v>
          </cell>
          <cell r="CS319" t="str">
            <v>7130401407</v>
          </cell>
          <cell r="CV319">
            <v>47721772.430639997</v>
          </cell>
          <cell r="CW319">
            <v>-12907571.079879999</v>
          </cell>
          <cell r="CX319">
            <v>47721772.430639997</v>
          </cell>
          <cell r="CY319">
            <v>60629343.510519996</v>
          </cell>
          <cell r="CZ319">
            <v>-12907570.604775</v>
          </cell>
          <cell r="DA319">
            <v>233.2178997</v>
          </cell>
          <cell r="DB319">
            <v>233.11489929999999</v>
          </cell>
          <cell r="DC319">
            <v>1</v>
          </cell>
          <cell r="DD319">
            <v>5271429</v>
          </cell>
          <cell r="DE319">
            <v>3.84</v>
          </cell>
          <cell r="DF319">
            <v>3.6687000000000003</v>
          </cell>
          <cell r="DH319" t="str">
            <v xml:space="preserve">AV </v>
          </cell>
          <cell r="DI319">
            <v>99.280999999999992</v>
          </cell>
          <cell r="DJ319">
            <v>0</v>
          </cell>
          <cell r="DK319">
            <v>3473115945.02</v>
          </cell>
          <cell r="DL319" t="str">
            <v>UVR</v>
          </cell>
        </row>
        <row r="320">
          <cell r="A320">
            <v>5271871</v>
          </cell>
          <cell r="B320" t="str">
            <v xml:space="preserve">NEGOCIABLES    </v>
          </cell>
          <cell r="C320" t="str">
            <v>B</v>
          </cell>
          <cell r="D320" t="str">
            <v xml:space="preserve">FI SPOT              </v>
          </cell>
          <cell r="E320" t="str">
            <v>RTFIDBEN11</v>
          </cell>
          <cell r="F320" t="str">
            <v>BDR_RF-NEG_FBRT</v>
          </cell>
          <cell r="G320">
            <v>0</v>
          </cell>
          <cell r="H320">
            <v>5295427</v>
          </cell>
          <cell r="I320">
            <v>6062946</v>
          </cell>
          <cell r="J320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320" t="str">
            <v xml:space="preserve">899999090                             </v>
          </cell>
          <cell r="L320" t="str">
            <v xml:space="preserve">TES UVR 3.50% 10/3/21              </v>
          </cell>
          <cell r="M320" t="str">
            <v xml:space="preserve">TUVT10100321   </v>
          </cell>
          <cell r="N320" t="str">
            <v xml:space="preserve">COL17CT02872   </v>
          </cell>
          <cell r="O320" t="str">
            <v>JPMORGAN CORPORACION FINANCIERA S A</v>
          </cell>
          <cell r="P320" t="str">
            <v>900114346</v>
          </cell>
          <cell r="Q320" t="str">
            <v xml:space="preserve">NACION  </v>
          </cell>
          <cell r="R320" t="str">
            <v xml:space="preserve">                    </v>
          </cell>
          <cell r="S320">
            <v>40612</v>
          </cell>
          <cell r="T320">
            <v>44265</v>
          </cell>
          <cell r="U320">
            <v>3500000</v>
          </cell>
          <cell r="V320">
            <v>3500000</v>
          </cell>
          <cell r="W320" t="str">
            <v>3.5</v>
          </cell>
          <cell r="Y320" t="str">
            <v xml:space="preserve">UVR TF nominal, Base 365, Cup?V      </v>
          </cell>
          <cell r="Z320" t="str">
            <v>I</v>
          </cell>
          <cell r="AA320" t="str">
            <v>A?o Vencido</v>
          </cell>
          <cell r="AB320" t="str">
            <v>COP</v>
          </cell>
          <cell r="AC320" t="str">
            <v>UVR</v>
          </cell>
          <cell r="AD320" t="str">
            <v>DCV</v>
          </cell>
          <cell r="AE320">
            <v>42432</v>
          </cell>
          <cell r="AF320">
            <v>42432</v>
          </cell>
          <cell r="AG320">
            <v>3574476.49712956</v>
          </cell>
          <cell r="AH320">
            <v>232.08680029999999</v>
          </cell>
          <cell r="AI320">
            <v>829588812.96635199</v>
          </cell>
          <cell r="AJ320">
            <v>102.12790004999999</v>
          </cell>
          <cell r="AK320">
            <v>3.79</v>
          </cell>
          <cell r="AL320">
            <v>3.7901000000000002</v>
          </cell>
          <cell r="AM320">
            <v>3489290</v>
          </cell>
          <cell r="AN320">
            <v>813405486.97849703</v>
          </cell>
          <cell r="AO320">
            <v>3.5743</v>
          </cell>
          <cell r="AP320">
            <v>805548112.60865104</v>
          </cell>
          <cell r="AQ320">
            <v>3474835</v>
          </cell>
          <cell r="AR320">
            <v>810393720.5040499</v>
          </cell>
          <cell r="AS320">
            <v>3.6687000000000003</v>
          </cell>
          <cell r="AT320">
            <v>805986180.51356494</v>
          </cell>
          <cell r="AU320">
            <v>3.7901197502000001</v>
          </cell>
          <cell r="AV320">
            <v>3.7901197505000002</v>
          </cell>
          <cell r="AW320">
            <v>438067.90491390228</v>
          </cell>
          <cell r="AX320">
            <v>23154.106297178503</v>
          </cell>
          <cell r="AY320">
            <v>0</v>
          </cell>
          <cell r="AZ320">
            <v>-802511345.51356494</v>
          </cell>
          <cell r="BA320" t="str">
            <v>Precio</v>
          </cell>
          <cell r="BB320" t="str">
            <v>COP UVR CEC</v>
          </cell>
          <cell r="BC320">
            <v>4.7400000000000005E-2</v>
          </cell>
          <cell r="BD320">
            <v>100</v>
          </cell>
          <cell r="BE320">
            <v>0</v>
          </cell>
          <cell r="BF320">
            <v>0</v>
          </cell>
          <cell r="BG320">
            <v>0</v>
          </cell>
          <cell r="BH320">
            <v>1822</v>
          </cell>
          <cell r="BI320">
            <v>4.6607000000000003</v>
          </cell>
          <cell r="BJ320">
            <v>4.4957000000000003</v>
          </cell>
          <cell r="BK320" t="str">
            <v xml:space="preserve">VANCAICE  </v>
          </cell>
          <cell r="BL320" t="str">
            <v>VANESSA CAICEDO QUICENO</v>
          </cell>
          <cell r="BM320">
            <v>42443</v>
          </cell>
          <cell r="BO320" t="str">
            <v xml:space="preserve">                              </v>
          </cell>
          <cell r="BP320" t="str">
            <v>33</v>
          </cell>
          <cell r="BQ320" t="str">
            <v xml:space="preserve">          </v>
          </cell>
          <cell r="BR320">
            <v>15</v>
          </cell>
          <cell r="BS320" t="str">
            <v xml:space="preserve">LIN NL/365 RD6 </v>
          </cell>
          <cell r="BT320">
            <v>1</v>
          </cell>
          <cell r="BU320" t="str">
            <v xml:space="preserve">MTM </v>
          </cell>
          <cell r="BV320" t="str">
            <v>1304011407</v>
          </cell>
          <cell r="BW320" t="str">
            <v xml:space="preserve"> </v>
          </cell>
          <cell r="BX320">
            <v>1344</v>
          </cell>
          <cell r="BY320">
            <v>11325405.963792</v>
          </cell>
          <cell r="BZ320">
            <v>-3011766.4744475</v>
          </cell>
          <cell r="CA320" t="str">
            <v xml:space="preserve">LIN NL/365 RD6 </v>
          </cell>
          <cell r="CB320" t="str">
            <v xml:space="preserve">TES UVR                                                     </v>
          </cell>
          <cell r="CC320" t="str">
            <v>CO</v>
          </cell>
          <cell r="CD320" t="str">
            <v>Gravados ML</v>
          </cell>
          <cell r="CE320">
            <v>3500000</v>
          </cell>
          <cell r="CF320">
            <v>3489290</v>
          </cell>
          <cell r="CG320">
            <v>813405486.97849703</v>
          </cell>
          <cell r="CH320">
            <v>3474835</v>
          </cell>
          <cell r="CI320">
            <v>810393720.50404978</v>
          </cell>
          <cell r="CJ320">
            <v>805548112.60865092</v>
          </cell>
          <cell r="CK320">
            <v>805986180.51356494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P320">
            <v>0</v>
          </cell>
          <cell r="CQ320">
            <v>0</v>
          </cell>
          <cell r="CR320">
            <v>0</v>
          </cell>
          <cell r="CS320" t="str">
            <v>7130401407</v>
          </cell>
          <cell r="CV320">
            <v>9323642.4348949995</v>
          </cell>
          <cell r="CW320">
            <v>-3011766.5853050002</v>
          </cell>
          <cell r="CX320">
            <v>9323642.4348949995</v>
          </cell>
          <cell r="CY320">
            <v>12335409.020199999</v>
          </cell>
          <cell r="CZ320">
            <v>-3011766.4744475</v>
          </cell>
          <cell r="DA320">
            <v>233.2178997</v>
          </cell>
          <cell r="DB320">
            <v>233.11489929999999</v>
          </cell>
          <cell r="DC320">
            <v>1</v>
          </cell>
          <cell r="DD320">
            <v>5271871</v>
          </cell>
          <cell r="DE320">
            <v>3.79</v>
          </cell>
          <cell r="DF320">
            <v>3.6687000000000003</v>
          </cell>
          <cell r="DH320" t="str">
            <v xml:space="preserve">AV </v>
          </cell>
          <cell r="DI320">
            <v>99.280999999999992</v>
          </cell>
          <cell r="DJ320">
            <v>0</v>
          </cell>
          <cell r="DK320">
            <v>810393720.5</v>
          </cell>
          <cell r="DL320" t="str">
            <v>UVR</v>
          </cell>
        </row>
        <row r="321">
          <cell r="A321">
            <v>5271972</v>
          </cell>
          <cell r="B321" t="str">
            <v xml:space="preserve">NEGOCIABLES    </v>
          </cell>
          <cell r="C321" t="str">
            <v>B</v>
          </cell>
          <cell r="D321" t="str">
            <v xml:space="preserve">FI SPOT              </v>
          </cell>
          <cell r="E321" t="str">
            <v>RTFIDBEN11</v>
          </cell>
          <cell r="F321" t="str">
            <v>BDR_RF-NEG_FBRT</v>
          </cell>
          <cell r="G321">
            <v>0</v>
          </cell>
          <cell r="H321">
            <v>5272004</v>
          </cell>
          <cell r="I321">
            <v>6063047</v>
          </cell>
          <cell r="J321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321" t="str">
            <v xml:space="preserve">899999090                             </v>
          </cell>
          <cell r="L321" t="str">
            <v xml:space="preserve">TES UVR 3.5% 17/4/2019             </v>
          </cell>
          <cell r="M321" t="str">
            <v xml:space="preserve">TUVT06170419   </v>
          </cell>
          <cell r="N321" t="str">
            <v xml:space="preserve">COL17CT03003   </v>
          </cell>
          <cell r="O321" t="str">
            <v>BBVA COLOMBIA S A BANCO BILBAO VIZCAYA ARGENTARIA COLOMBIA</v>
          </cell>
          <cell r="P321" t="str">
            <v>860003020</v>
          </cell>
          <cell r="Q321" t="str">
            <v xml:space="preserve">NACION  </v>
          </cell>
          <cell r="R321" t="str">
            <v xml:space="preserve">                    </v>
          </cell>
          <cell r="S321">
            <v>41381</v>
          </cell>
          <cell r="T321">
            <v>43572</v>
          </cell>
          <cell r="U321">
            <v>5000000</v>
          </cell>
          <cell r="V321">
            <v>5000000</v>
          </cell>
          <cell r="W321" t="str">
            <v>3.5</v>
          </cell>
          <cell r="Y321" t="str">
            <v xml:space="preserve">UVR TF nominal, Base 365, Cup?V      </v>
          </cell>
          <cell r="Z321" t="str">
            <v>I</v>
          </cell>
          <cell r="AA321" t="str">
            <v>A?o Vencido</v>
          </cell>
          <cell r="AB321" t="str">
            <v>COP</v>
          </cell>
          <cell r="AC321" t="str">
            <v>UVR</v>
          </cell>
          <cell r="AD321" t="str">
            <v>DCV</v>
          </cell>
          <cell r="AE321">
            <v>42432</v>
          </cell>
          <cell r="AF321">
            <v>42432</v>
          </cell>
          <cell r="AG321">
            <v>5228074.9937420702</v>
          </cell>
          <cell r="AH321">
            <v>232.08680029999999</v>
          </cell>
          <cell r="AI321">
            <v>1213367197.0260401</v>
          </cell>
          <cell r="AJ321">
            <v>104.56150001</v>
          </cell>
          <cell r="AK321">
            <v>2.99</v>
          </cell>
          <cell r="AL321">
            <v>2.9903</v>
          </cell>
          <cell r="AM321">
            <v>5233450</v>
          </cell>
          <cell r="AN321">
            <v>1219995169.74159</v>
          </cell>
          <cell r="AO321">
            <v>2.9824999999999999</v>
          </cell>
          <cell r="AP321">
            <v>1219726402.8187399</v>
          </cell>
          <cell r="AQ321">
            <v>5230650</v>
          </cell>
          <cell r="AR321">
            <v>1219881207.06581</v>
          </cell>
          <cell r="AS321">
            <v>3.0044</v>
          </cell>
          <cell r="AT321">
            <v>1220363841.1079199</v>
          </cell>
          <cell r="AU321">
            <v>2.9902962083000002</v>
          </cell>
          <cell r="AV321">
            <v>2.9902962083000002</v>
          </cell>
          <cell r="AW321">
            <v>637438.28918004036</v>
          </cell>
          <cell r="AX321">
            <v>24397.624138221097</v>
          </cell>
          <cell r="AY321">
            <v>0</v>
          </cell>
          <cell r="AZ321">
            <v>-1215133191.1079199</v>
          </cell>
          <cell r="BA321" t="str">
            <v>Precio</v>
          </cell>
          <cell r="BB321" t="str">
            <v>COP UVR CEC</v>
          </cell>
          <cell r="BC321">
            <v>-2.07E-2</v>
          </cell>
          <cell r="BD321">
            <v>100</v>
          </cell>
          <cell r="BE321">
            <v>0</v>
          </cell>
          <cell r="BF321">
            <v>0</v>
          </cell>
          <cell r="BG321">
            <v>0</v>
          </cell>
          <cell r="BH321">
            <v>1129</v>
          </cell>
          <cell r="BI321">
            <v>2.8968000000000003</v>
          </cell>
          <cell r="BJ321">
            <v>2.8123</v>
          </cell>
          <cell r="BK321" t="str">
            <v xml:space="preserve">VANCAICE  </v>
          </cell>
          <cell r="BL321" t="str">
            <v>VANESSA CAICEDO QUICENO</v>
          </cell>
          <cell r="BM321">
            <v>42443</v>
          </cell>
          <cell r="BO321" t="str">
            <v xml:space="preserve">                              </v>
          </cell>
          <cell r="BP321" t="str">
            <v>33</v>
          </cell>
          <cell r="BQ321" t="str">
            <v xml:space="preserve">          </v>
          </cell>
          <cell r="BR321">
            <v>8</v>
          </cell>
          <cell r="BS321" t="str">
            <v xml:space="preserve">LIN NL/365 RD6 </v>
          </cell>
          <cell r="BT321">
            <v>1</v>
          </cell>
          <cell r="BU321" t="str">
            <v xml:space="preserve">MTM </v>
          </cell>
          <cell r="BV321" t="str">
            <v>1304011407</v>
          </cell>
          <cell r="BW321" t="str">
            <v xml:space="preserve"> </v>
          </cell>
          <cell r="BX321">
            <v>158700</v>
          </cell>
          <cell r="BY321">
            <v>9294941.0006019995</v>
          </cell>
          <cell r="BZ321">
            <v>-113962.67578000001</v>
          </cell>
          <cell r="CA321" t="str">
            <v xml:space="preserve">LIN NL/365 RD6 </v>
          </cell>
          <cell r="CB321" t="str">
            <v xml:space="preserve">TES UVR                                                     </v>
          </cell>
          <cell r="CC321" t="str">
            <v>CO</v>
          </cell>
          <cell r="CD321" t="str">
            <v>Gravados ML</v>
          </cell>
          <cell r="CE321">
            <v>5000000</v>
          </cell>
          <cell r="CF321">
            <v>5233450</v>
          </cell>
          <cell r="CG321">
            <v>1219995169.74159</v>
          </cell>
          <cell r="CH321">
            <v>5230650</v>
          </cell>
          <cell r="CI321">
            <v>1219881207.06581</v>
          </cell>
          <cell r="CJ321">
            <v>1219726402.8187399</v>
          </cell>
          <cell r="CK321">
            <v>1220363841.1079199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P321">
            <v>0</v>
          </cell>
          <cell r="CQ321">
            <v>0</v>
          </cell>
          <cell r="CR321">
            <v>0</v>
          </cell>
          <cell r="CS321" t="str">
            <v>7130401407</v>
          </cell>
          <cell r="CV321">
            <v>6514009.8850199999</v>
          </cell>
          <cell r="CW321">
            <v>-113962.84261000001</v>
          </cell>
          <cell r="CX321">
            <v>6514009.8850199999</v>
          </cell>
          <cell r="CY321">
            <v>6627972.7276299996</v>
          </cell>
          <cell r="CZ321">
            <v>-113962.67578000001</v>
          </cell>
          <cell r="DA321">
            <v>233.2178997</v>
          </cell>
          <cell r="DB321">
            <v>233.11489929999999</v>
          </cell>
          <cell r="DC321">
            <v>1</v>
          </cell>
          <cell r="DD321">
            <v>5271972</v>
          </cell>
          <cell r="DE321">
            <v>2.99</v>
          </cell>
          <cell r="DF321">
            <v>3.0044</v>
          </cell>
          <cell r="DH321" t="str">
            <v xml:space="preserve">AV </v>
          </cell>
          <cell r="DI321">
            <v>104.613</v>
          </cell>
          <cell r="DJ321">
            <v>0</v>
          </cell>
          <cell r="DK321">
            <v>1219881207.0699999</v>
          </cell>
          <cell r="DL321" t="str">
            <v>UVR</v>
          </cell>
        </row>
        <row r="322">
          <cell r="A322">
            <v>5274116</v>
          </cell>
          <cell r="B322" t="str">
            <v xml:space="preserve">NEGOCIABLES    </v>
          </cell>
          <cell r="C322" t="str">
            <v>B</v>
          </cell>
          <cell r="D322" t="str">
            <v xml:space="preserve">FI SPOT              </v>
          </cell>
          <cell r="E322" t="str">
            <v>RTFIDBEN11</v>
          </cell>
          <cell r="F322" t="str">
            <v>BDM_RF-NEG_FBRT</v>
          </cell>
          <cell r="G322">
            <v>0</v>
          </cell>
          <cell r="H322">
            <v>5274477</v>
          </cell>
          <cell r="I322">
            <v>6065177</v>
          </cell>
          <cell r="J322" t="str">
            <v xml:space="preserve">BANCO DE BOGOTA SA                                                                                                                                                                                                                                             </v>
          </cell>
          <cell r="K322" t="str">
            <v xml:space="preserve">860002964                             </v>
          </cell>
          <cell r="L322" t="str">
            <v xml:space="preserve">CDT BCO BOGOTA 8.24% 3/3/17        </v>
          </cell>
          <cell r="M322" t="str">
            <v xml:space="preserve">CDTBBOS0V      </v>
          </cell>
          <cell r="N322" t="str">
            <v xml:space="preserve">COB01CD037Q2   </v>
          </cell>
          <cell r="O322" t="str">
            <v>BANCO DE BOGOTA SA</v>
          </cell>
          <cell r="P322" t="str">
            <v>860002964</v>
          </cell>
          <cell r="Q322" t="str">
            <v xml:space="preserve">BRC1+   </v>
          </cell>
          <cell r="R322" t="str">
            <v xml:space="preserve">BRC                 </v>
          </cell>
          <cell r="S322">
            <v>42432</v>
          </cell>
          <cell r="T322">
            <v>42797</v>
          </cell>
          <cell r="U322">
            <v>600000000</v>
          </cell>
          <cell r="V322">
            <v>600000000</v>
          </cell>
          <cell r="W322" t="str">
            <v>8.24</v>
          </cell>
          <cell r="Y322" t="str">
            <v xml:space="preserve">CDT TF nominal, Base 360, Cupon TV      </v>
          </cell>
          <cell r="Z322" t="str">
            <v>I</v>
          </cell>
          <cell r="AA322" t="str">
            <v>Trimestre Vencido</v>
          </cell>
          <cell r="AB322" t="str">
            <v>COP</v>
          </cell>
          <cell r="AC322" t="str">
            <v>COP</v>
          </cell>
          <cell r="AD322" t="str">
            <v>DECEVAL</v>
          </cell>
          <cell r="AE322">
            <v>42432</v>
          </cell>
          <cell r="AF322">
            <v>42432</v>
          </cell>
          <cell r="AG322">
            <v>600000000</v>
          </cell>
          <cell r="AH322">
            <v>1</v>
          </cell>
          <cell r="AI322">
            <v>600000000</v>
          </cell>
          <cell r="AJ322">
            <v>100</v>
          </cell>
          <cell r="AK322">
            <v>8.4960000000000004</v>
          </cell>
          <cell r="AL322">
            <v>8.4339000000000013</v>
          </cell>
          <cell r="AM322">
            <v>602736000</v>
          </cell>
          <cell r="AN322">
            <v>602736000</v>
          </cell>
          <cell r="AO322">
            <v>8.2302999999999997</v>
          </cell>
          <cell r="AP322">
            <v>601341994.96140003</v>
          </cell>
          <cell r="AQ322">
            <v>602802000</v>
          </cell>
          <cell r="AR322">
            <v>602802000</v>
          </cell>
          <cell r="AS322">
            <v>8.242700000000001</v>
          </cell>
          <cell r="AT322">
            <v>601476359.43420005</v>
          </cell>
          <cell r="AU322">
            <v>8.4964062779000002</v>
          </cell>
          <cell r="AV322">
            <v>8.4964062779000002</v>
          </cell>
          <cell r="AW322">
            <v>134364.4728000164</v>
          </cell>
          <cell r="AX322">
            <v>100.467</v>
          </cell>
          <cell r="AY322">
            <v>0</v>
          </cell>
          <cell r="AZ322">
            <v>1325640.5658</v>
          </cell>
          <cell r="BA322" t="str">
            <v>Precio</v>
          </cell>
          <cell r="BB322" t="str">
            <v>COP CRCDT</v>
          </cell>
          <cell r="BC322">
            <v>3.1600000000000003E-2</v>
          </cell>
          <cell r="BD322">
            <v>100</v>
          </cell>
          <cell r="BE322">
            <v>0</v>
          </cell>
          <cell r="BF322">
            <v>0</v>
          </cell>
          <cell r="BG322">
            <v>0</v>
          </cell>
          <cell r="BH322">
            <v>354</v>
          </cell>
          <cell r="BI322">
            <v>0.94020000000000004</v>
          </cell>
          <cell r="BJ322">
            <v>0.86860000000000004</v>
          </cell>
          <cell r="BK322" t="str">
            <v xml:space="preserve">NVRENGI   </v>
          </cell>
          <cell r="BL322" t="str">
            <v>NICOLAS VALDERRAMA RENGIFO</v>
          </cell>
          <cell r="BM322">
            <v>42443</v>
          </cell>
          <cell r="BO322" t="str">
            <v xml:space="preserve">                              </v>
          </cell>
          <cell r="BP322" t="str">
            <v>26</v>
          </cell>
          <cell r="BQ322" t="str">
            <v xml:space="preserve">          </v>
          </cell>
          <cell r="BR322">
            <v>4</v>
          </cell>
          <cell r="BS322" t="str">
            <v xml:space="preserve">LIN 30/360 RD6 </v>
          </cell>
          <cell r="BT322">
            <v>1</v>
          </cell>
          <cell r="BU322" t="str">
            <v xml:space="preserve">MTM </v>
          </cell>
          <cell r="BV322" t="str">
            <v>1304110012</v>
          </cell>
          <cell r="BW322" t="str">
            <v xml:space="preserve"> </v>
          </cell>
          <cell r="BX322">
            <v>1510800</v>
          </cell>
          <cell r="BY322">
            <v>601704688.86952806</v>
          </cell>
          <cell r="BZ322">
            <v>66000</v>
          </cell>
          <cell r="CA322" t="str">
            <v xml:space="preserve">LIN 30/360 RD6 </v>
          </cell>
          <cell r="CB322" t="str">
            <v xml:space="preserve">CDT                                                         </v>
          </cell>
          <cell r="CC322" t="str">
            <v>CO</v>
          </cell>
          <cell r="CD322" t="str">
            <v>Gravados ML</v>
          </cell>
          <cell r="CE322">
            <v>600000000</v>
          </cell>
          <cell r="CF322">
            <v>602736000</v>
          </cell>
          <cell r="CG322">
            <v>602736000</v>
          </cell>
          <cell r="CH322">
            <v>602802000</v>
          </cell>
          <cell r="CI322">
            <v>602802000</v>
          </cell>
          <cell r="CJ322">
            <v>601341994.96140003</v>
          </cell>
          <cell r="CK322">
            <v>601476359.43420005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P322">
            <v>0</v>
          </cell>
          <cell r="CQ322">
            <v>0</v>
          </cell>
          <cell r="CR322">
            <v>0</v>
          </cell>
          <cell r="CS322" t="str">
            <v>7130411012</v>
          </cell>
          <cell r="CV322">
            <v>2802000</v>
          </cell>
          <cell r="CW322">
            <v>66000</v>
          </cell>
          <cell r="CX322">
            <v>2802000</v>
          </cell>
          <cell r="CY322">
            <v>2736000</v>
          </cell>
          <cell r="CZ322">
            <v>66000</v>
          </cell>
          <cell r="DA322">
            <v>1</v>
          </cell>
          <cell r="DB322">
            <v>1</v>
          </cell>
          <cell r="DC322">
            <v>1</v>
          </cell>
          <cell r="DD322">
            <v>5274116</v>
          </cell>
          <cell r="DE322">
            <v>8.4960000000000004</v>
          </cell>
          <cell r="DF322">
            <v>8.242700000000001</v>
          </cell>
          <cell r="DH322" t="str">
            <v xml:space="preserve">TV </v>
          </cell>
          <cell r="DI322">
            <v>100.467</v>
          </cell>
          <cell r="DJ322">
            <v>0</v>
          </cell>
          <cell r="DK322">
            <v>602802000</v>
          </cell>
          <cell r="DL322" t="str">
            <v>TASA FIJA</v>
          </cell>
        </row>
        <row r="323">
          <cell r="A323">
            <v>5280394</v>
          </cell>
          <cell r="B323" t="str">
            <v xml:space="preserve">NEGOCIABLES    </v>
          </cell>
          <cell r="C323" t="str">
            <v>B</v>
          </cell>
          <cell r="D323" t="str">
            <v xml:space="preserve">FI SPOT              </v>
          </cell>
          <cell r="E323" t="str">
            <v>RTFIDBEN11</v>
          </cell>
          <cell r="F323" t="str">
            <v>BDR_RF-NEG_FBRT</v>
          </cell>
          <cell r="G323">
            <v>0</v>
          </cell>
          <cell r="H323">
            <v>5280395</v>
          </cell>
          <cell r="I323">
            <v>6071459</v>
          </cell>
          <cell r="J323" t="str">
            <v xml:space="preserve">DAVIVIENDA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K323" t="str">
            <v xml:space="preserve">860034313                             </v>
          </cell>
          <cell r="L323" t="str">
            <v xml:space="preserve">CDT DAVIVIEN 8.6644% 4/3/18        </v>
          </cell>
          <cell r="M323" t="str">
            <v xml:space="preserve">CDTDVIS0V      </v>
          </cell>
          <cell r="N323" t="str">
            <v xml:space="preserve">COB51CD97009   </v>
          </cell>
          <cell r="O323" t="str">
            <v>DAVIVIENDA</v>
          </cell>
          <cell r="P323" t="str">
            <v>860034313</v>
          </cell>
          <cell r="Q323" t="str">
            <v xml:space="preserve">AAA     </v>
          </cell>
          <cell r="R323" t="str">
            <v xml:space="preserve">BRC                 </v>
          </cell>
          <cell r="S323">
            <v>42433</v>
          </cell>
          <cell r="T323">
            <v>43164</v>
          </cell>
          <cell r="U323">
            <v>1500000000</v>
          </cell>
          <cell r="V323">
            <v>1500000000</v>
          </cell>
          <cell r="W323" t="str">
            <v>8.6644</v>
          </cell>
          <cell r="Y323" t="str">
            <v xml:space="preserve">CDT TF nominal, Base 360, Cupon TV      </v>
          </cell>
          <cell r="Z323" t="str">
            <v>I</v>
          </cell>
          <cell r="AA323" t="str">
            <v>Trimestre Vencido</v>
          </cell>
          <cell r="AB323" t="str">
            <v>COP</v>
          </cell>
          <cell r="AC323" t="str">
            <v>COP</v>
          </cell>
          <cell r="AD323" t="str">
            <v>DECEVAL</v>
          </cell>
          <cell r="AE323">
            <v>42433</v>
          </cell>
          <cell r="AF323">
            <v>42433</v>
          </cell>
          <cell r="AG323">
            <v>1500000000</v>
          </cell>
          <cell r="AH323">
            <v>1</v>
          </cell>
          <cell r="AI323">
            <v>1500000000</v>
          </cell>
          <cell r="AJ323">
            <v>100</v>
          </cell>
          <cell r="AK323">
            <v>8.9480000000000004</v>
          </cell>
          <cell r="AL323">
            <v>7.1755000000000004</v>
          </cell>
          <cell r="AM323">
            <v>1508880000</v>
          </cell>
          <cell r="AN323">
            <v>1508880000</v>
          </cell>
          <cell r="AO323">
            <v>8.7234999999999996</v>
          </cell>
          <cell r="AP323">
            <v>1503173147.0220001</v>
          </cell>
          <cell r="AQ323">
            <v>1507845000</v>
          </cell>
          <cell r="AR323">
            <v>1507845000</v>
          </cell>
          <cell r="AS323">
            <v>8.7778000000000009</v>
          </cell>
          <cell r="AT323">
            <v>1503526133.01</v>
          </cell>
          <cell r="AU323">
            <v>8.9481480668</v>
          </cell>
          <cell r="AV323">
            <v>8.9481480668</v>
          </cell>
          <cell r="AW323">
            <v>352985.98799991608</v>
          </cell>
          <cell r="AX323">
            <v>100.52300000000001</v>
          </cell>
          <cell r="AY323">
            <v>0</v>
          </cell>
          <cell r="AZ323">
            <v>4318866.99</v>
          </cell>
          <cell r="BA323" t="str">
            <v>Precio</v>
          </cell>
          <cell r="BB323" t="str">
            <v>COP CEC</v>
          </cell>
          <cell r="BC323">
            <v>1.6735</v>
          </cell>
          <cell r="BD323">
            <v>100</v>
          </cell>
          <cell r="BE323">
            <v>0</v>
          </cell>
          <cell r="BF323">
            <v>0</v>
          </cell>
          <cell r="BG323">
            <v>0</v>
          </cell>
          <cell r="BH323">
            <v>721</v>
          </cell>
          <cell r="BI323">
            <v>1.8333000000000002</v>
          </cell>
          <cell r="BJ323">
            <v>1.6854</v>
          </cell>
          <cell r="BK323" t="str">
            <v xml:space="preserve">NVRENGI   </v>
          </cell>
          <cell r="BL323" t="str">
            <v>NICOLAS VALDERRAMA RENGIFO</v>
          </cell>
          <cell r="BM323">
            <v>42443</v>
          </cell>
          <cell r="BO323" t="str">
            <v xml:space="preserve">                              </v>
          </cell>
          <cell r="BP323" t="str">
            <v>26</v>
          </cell>
          <cell r="BQ323" t="str">
            <v xml:space="preserve">          </v>
          </cell>
          <cell r="BR323">
            <v>2</v>
          </cell>
          <cell r="BS323" t="str">
            <v xml:space="preserve">LIN 30/360 RD6 </v>
          </cell>
          <cell r="BT323">
            <v>1</v>
          </cell>
          <cell r="BU323" t="str">
            <v xml:space="preserve">MTM </v>
          </cell>
          <cell r="BV323" t="str">
            <v>1304110012</v>
          </cell>
          <cell r="BW323" t="str">
            <v xml:space="preserve"> </v>
          </cell>
          <cell r="BX323">
            <v>3610500</v>
          </cell>
          <cell r="BY323">
            <v>1505351136.1552198</v>
          </cell>
          <cell r="BZ323">
            <v>-1035000</v>
          </cell>
          <cell r="CA323" t="str">
            <v xml:space="preserve">LIN 30/360 RD6 </v>
          </cell>
          <cell r="CB323" t="str">
            <v xml:space="preserve">CDT                                                         </v>
          </cell>
          <cell r="CC323" t="str">
            <v>CO</v>
          </cell>
          <cell r="CD323" t="str">
            <v>Gravados ML</v>
          </cell>
          <cell r="CE323">
            <v>1500000000</v>
          </cell>
          <cell r="CF323">
            <v>1508880000</v>
          </cell>
          <cell r="CG323">
            <v>1508880000</v>
          </cell>
          <cell r="CH323">
            <v>1507845000</v>
          </cell>
          <cell r="CI323">
            <v>1507845000</v>
          </cell>
          <cell r="CJ323">
            <v>1503173147.0220001</v>
          </cell>
          <cell r="CK323">
            <v>1503526133.01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P323">
            <v>0</v>
          </cell>
          <cell r="CQ323">
            <v>0</v>
          </cell>
          <cell r="CR323">
            <v>0</v>
          </cell>
          <cell r="CS323" t="str">
            <v>7130411012</v>
          </cell>
          <cell r="CV323">
            <v>7845000</v>
          </cell>
          <cell r="CW323">
            <v>-1035000</v>
          </cell>
          <cell r="CX323">
            <v>7845000</v>
          </cell>
          <cell r="CY323">
            <v>8880000</v>
          </cell>
          <cell r="CZ323">
            <v>-1035000</v>
          </cell>
          <cell r="DA323">
            <v>1</v>
          </cell>
          <cell r="DB323">
            <v>1</v>
          </cell>
          <cell r="DC323">
            <v>1</v>
          </cell>
          <cell r="DD323">
            <v>5280394</v>
          </cell>
          <cell r="DE323">
            <v>8.9480000000000004</v>
          </cell>
          <cell r="DF323">
            <v>8.7778000000000009</v>
          </cell>
          <cell r="DH323" t="str">
            <v xml:space="preserve">TV </v>
          </cell>
          <cell r="DI323">
            <v>100.52300000000001</v>
          </cell>
          <cell r="DJ323">
            <v>0</v>
          </cell>
          <cell r="DK323">
            <v>1507845000</v>
          </cell>
          <cell r="DL323" t="str">
            <v>TASA FIJA</v>
          </cell>
        </row>
        <row r="324">
          <cell r="A324">
            <v>5288870</v>
          </cell>
          <cell r="B324" t="str">
            <v xml:space="preserve">NEGOCIABLES    </v>
          </cell>
          <cell r="C324" t="str">
            <v>B</v>
          </cell>
          <cell r="D324" t="str">
            <v xml:space="preserve">FI SPOT              </v>
          </cell>
          <cell r="E324" t="str">
            <v>RTFIDBEN11</v>
          </cell>
          <cell r="F324" t="str">
            <v>BDI_RF-NEG_FBRT</v>
          </cell>
          <cell r="G324">
            <v>0</v>
          </cell>
          <cell r="H324">
            <v>5288874</v>
          </cell>
          <cell r="I324">
            <v>6079945</v>
          </cell>
          <cell r="J324" t="str">
            <v xml:space="preserve">DAVIVIENDA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K324" t="str">
            <v xml:space="preserve">860034313                             </v>
          </cell>
          <cell r="L324" t="str">
            <v xml:space="preserve">CDT DAVIVIEN 8.5237% 8/3/18        </v>
          </cell>
          <cell r="M324" t="str">
            <v xml:space="preserve">CDTDVIS0V      </v>
          </cell>
          <cell r="N324" t="str">
            <v xml:space="preserve">COB51CD97116   </v>
          </cell>
          <cell r="O324" t="str">
            <v>DAVIVIENDA</v>
          </cell>
          <cell r="P324" t="str">
            <v>860034313</v>
          </cell>
          <cell r="Q324" t="str">
            <v xml:space="preserve">AAA     </v>
          </cell>
          <cell r="R324" t="str">
            <v xml:space="preserve">BRC                 </v>
          </cell>
          <cell r="S324">
            <v>42437</v>
          </cell>
          <cell r="T324">
            <v>43167</v>
          </cell>
          <cell r="U324">
            <v>7400000000</v>
          </cell>
          <cell r="V324">
            <v>7400000000</v>
          </cell>
          <cell r="W324" t="str">
            <v>8.5237</v>
          </cell>
          <cell r="Y324" t="str">
            <v xml:space="preserve">CDT TF nominal, Base 360, Cupon TV      </v>
          </cell>
          <cell r="Z324" t="str">
            <v>I</v>
          </cell>
          <cell r="AA324" t="str">
            <v>Trimestre Vencido</v>
          </cell>
          <cell r="AB324" t="str">
            <v>COP</v>
          </cell>
          <cell r="AC324" t="str">
            <v>COP</v>
          </cell>
          <cell r="AD324" t="str">
            <v>DECEVAL</v>
          </cell>
          <cell r="AE324">
            <v>42437</v>
          </cell>
          <cell r="AF324">
            <v>42437</v>
          </cell>
          <cell r="AG324">
            <v>7400000000</v>
          </cell>
          <cell r="AH324">
            <v>1</v>
          </cell>
          <cell r="AI324">
            <v>7400000000</v>
          </cell>
          <cell r="AJ324">
            <v>100</v>
          </cell>
          <cell r="AK324">
            <v>8.798</v>
          </cell>
          <cell r="AL324">
            <v>7.0311000000000003</v>
          </cell>
          <cell r="AM324">
            <v>7417094000</v>
          </cell>
          <cell r="AN324">
            <v>7417094000</v>
          </cell>
          <cell r="AO324">
            <v>8.7302</v>
          </cell>
          <cell r="AP324">
            <v>7408552806.3582001</v>
          </cell>
          <cell r="AQ324">
            <v>7411988000</v>
          </cell>
          <cell r="AR324">
            <v>7411988000</v>
          </cell>
          <cell r="AS324">
            <v>8.7843999999999998</v>
          </cell>
          <cell r="AT324">
            <v>7410264553.4902</v>
          </cell>
          <cell r="AU324">
            <v>8.7980862232000003</v>
          </cell>
          <cell r="AV324">
            <v>8.7980862232000003</v>
          </cell>
          <cell r="AW324">
            <v>1711747.1319999695</v>
          </cell>
          <cell r="AX324">
            <v>100.16200000000001</v>
          </cell>
          <cell r="AY324">
            <v>0</v>
          </cell>
          <cell r="AZ324">
            <v>1723446.5098000001</v>
          </cell>
          <cell r="BA324" t="str">
            <v>Precio</v>
          </cell>
          <cell r="BB324" t="str">
            <v>COP CEC</v>
          </cell>
          <cell r="BC324">
            <v>1.6775</v>
          </cell>
          <cell r="BD324">
            <v>100</v>
          </cell>
          <cell r="BE324">
            <v>0</v>
          </cell>
          <cell r="BF324">
            <v>0</v>
          </cell>
          <cell r="BG324">
            <v>0</v>
          </cell>
          <cell r="BH324">
            <v>724</v>
          </cell>
          <cell r="BI324">
            <v>1.8439000000000001</v>
          </cell>
          <cell r="BJ324">
            <v>1.6950000000000001</v>
          </cell>
          <cell r="BK324" t="str">
            <v xml:space="preserve">NVRENGI   </v>
          </cell>
          <cell r="BL324" t="str">
            <v>NICOLAS VALDERRAMA RENGIFO</v>
          </cell>
          <cell r="BM324">
            <v>42443</v>
          </cell>
          <cell r="BO324" t="str">
            <v xml:space="preserve">                              </v>
          </cell>
          <cell r="BP324" t="str">
            <v>26</v>
          </cell>
          <cell r="BQ324" t="str">
            <v xml:space="preserve">          </v>
          </cell>
          <cell r="BR324">
            <v>2</v>
          </cell>
          <cell r="BS324" t="str">
            <v xml:space="preserve">LIN 30/360 RD6 </v>
          </cell>
          <cell r="BT324">
            <v>1</v>
          </cell>
          <cell r="BU324" t="str">
            <v xml:space="preserve">MTM </v>
          </cell>
          <cell r="BV324" t="str">
            <v>1304110012</v>
          </cell>
          <cell r="BW324" t="str">
            <v xml:space="preserve"> </v>
          </cell>
          <cell r="BX324">
            <v>10515400</v>
          </cell>
          <cell r="BY324">
            <v>7404608985.9972105</v>
          </cell>
          <cell r="BZ324">
            <v>-5106000</v>
          </cell>
          <cell r="CA324" t="str">
            <v xml:space="preserve">LIN 30/360 RD6 </v>
          </cell>
          <cell r="CB324" t="str">
            <v xml:space="preserve">CDT                                                         </v>
          </cell>
          <cell r="CC324" t="str">
            <v>CO</v>
          </cell>
          <cell r="CD324" t="str">
            <v>Gravados ML</v>
          </cell>
          <cell r="CE324">
            <v>7400000000</v>
          </cell>
          <cell r="CF324">
            <v>7417094000</v>
          </cell>
          <cell r="CG324">
            <v>7417094000</v>
          </cell>
          <cell r="CH324">
            <v>7411988000</v>
          </cell>
          <cell r="CI324">
            <v>7411988000</v>
          </cell>
          <cell r="CJ324">
            <v>7408552806.358201</v>
          </cell>
          <cell r="CK324">
            <v>7410264553.4902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P324">
            <v>0</v>
          </cell>
          <cell r="CQ324">
            <v>0</v>
          </cell>
          <cell r="CR324">
            <v>0</v>
          </cell>
          <cell r="CS324" t="str">
            <v>7130411012</v>
          </cell>
          <cell r="CV324">
            <v>11988000</v>
          </cell>
          <cell r="CW324">
            <v>-5106000</v>
          </cell>
          <cell r="CX324">
            <v>11988000</v>
          </cell>
          <cell r="CY324">
            <v>17094000</v>
          </cell>
          <cell r="CZ324">
            <v>-5106000</v>
          </cell>
          <cell r="DA324">
            <v>1</v>
          </cell>
          <cell r="DB324">
            <v>1</v>
          </cell>
          <cell r="DC324">
            <v>1</v>
          </cell>
          <cell r="DD324">
            <v>5288870</v>
          </cell>
          <cell r="DE324">
            <v>8.798</v>
          </cell>
          <cell r="DF324">
            <v>8.7843999999999998</v>
          </cell>
          <cell r="DH324" t="str">
            <v xml:space="preserve">TV </v>
          </cell>
          <cell r="DI324">
            <v>100.16199999999999</v>
          </cell>
          <cell r="DJ324" t="e">
            <v>#N/A</v>
          </cell>
          <cell r="DK324">
            <v>7411988000</v>
          </cell>
          <cell r="DL324" t="str">
            <v>TASA FIJA</v>
          </cell>
        </row>
        <row r="325">
          <cell r="A325">
            <v>5294684</v>
          </cell>
          <cell r="B325" t="str">
            <v xml:space="preserve">NEGOCIABLES    </v>
          </cell>
          <cell r="C325" t="str">
            <v>B</v>
          </cell>
          <cell r="D325" t="str">
            <v xml:space="preserve">FI SPOT              </v>
          </cell>
          <cell r="E325" t="str">
            <v>RTFIDBEN11</v>
          </cell>
          <cell r="F325" t="str">
            <v>BDM_RF-NEG_FBRT</v>
          </cell>
          <cell r="G325">
            <v>0</v>
          </cell>
          <cell r="H325">
            <v>5294804</v>
          </cell>
          <cell r="I325">
            <v>6085763</v>
          </cell>
          <cell r="J325" t="str">
            <v xml:space="preserve">BANCO FINANDINA S A FINANDINA ESTABLECIMIENTO BANCARIO                                                                                                                                                                                                         </v>
          </cell>
          <cell r="K325" t="str">
            <v xml:space="preserve">860051894                             </v>
          </cell>
          <cell r="L325" t="str">
            <v xml:space="preserve">BON FINANDINA IPC+4.2% 25/8/16     </v>
          </cell>
          <cell r="M325" t="str">
            <v xml:space="preserve">BFAN02119C60   </v>
          </cell>
          <cell r="N325" t="str">
            <v xml:space="preserve">COB63CB00150   </v>
          </cell>
          <cell r="O325" t="str">
            <v>CASA DE BOLSA SA SOCIEDAD COMISIONISTA DE BOLSA</v>
          </cell>
          <cell r="P325" t="str">
            <v>800203186</v>
          </cell>
          <cell r="Q325" t="str">
            <v xml:space="preserve">AA+     </v>
          </cell>
          <cell r="R325" t="str">
            <v xml:space="preserve">BRC                 </v>
          </cell>
          <cell r="S325">
            <v>40780</v>
          </cell>
          <cell r="T325">
            <v>42607</v>
          </cell>
          <cell r="U325">
            <v>600000000</v>
          </cell>
          <cell r="V325">
            <v>600000000</v>
          </cell>
          <cell r="W325" t="str">
            <v>IPC EA 1Y</v>
          </cell>
          <cell r="X325">
            <v>4.2</v>
          </cell>
          <cell r="Y325" t="str">
            <v xml:space="preserve">COP IPC Inicio, Base 360, Cupon TV      </v>
          </cell>
          <cell r="Z325" t="str">
            <v>I</v>
          </cell>
          <cell r="AA325" t="str">
            <v>Trimestre Vencido</v>
          </cell>
          <cell r="AB325" t="str">
            <v>COP</v>
          </cell>
          <cell r="AC325" t="str">
            <v>COP</v>
          </cell>
          <cell r="AD325" t="str">
            <v>DECEVAL</v>
          </cell>
          <cell r="AE325">
            <v>42438</v>
          </cell>
          <cell r="AF325">
            <v>42438</v>
          </cell>
          <cell r="AG325">
            <v>610423200</v>
          </cell>
          <cell r="AH325">
            <v>1</v>
          </cell>
          <cell r="AI325">
            <v>610423200</v>
          </cell>
          <cell r="AJ325">
            <v>101.7372</v>
          </cell>
          <cell r="AK325">
            <v>8.8819999999999997</v>
          </cell>
          <cell r="AL325">
            <v>1.2016</v>
          </cell>
          <cell r="AM325">
            <v>611016000</v>
          </cell>
          <cell r="AN325">
            <v>611016000</v>
          </cell>
          <cell r="AO325">
            <v>1.1930000000000001</v>
          </cell>
          <cell r="AP325">
            <v>610992761.9892</v>
          </cell>
          <cell r="AQ325">
            <v>611160000</v>
          </cell>
          <cell r="AR325">
            <v>611160000</v>
          </cell>
          <cell r="AS325">
            <v>1.1924000000000001</v>
          </cell>
          <cell r="AT325">
            <v>611135235.50399995</v>
          </cell>
          <cell r="AU325">
            <v>8.8828236782000012</v>
          </cell>
          <cell r="AV325">
            <v>8.8828236782000012</v>
          </cell>
          <cell r="AW325">
            <v>142473.51479995251</v>
          </cell>
          <cell r="AX325">
            <v>101.86</v>
          </cell>
          <cell r="AY325">
            <v>0</v>
          </cell>
          <cell r="AZ325">
            <v>24764.495999999999</v>
          </cell>
          <cell r="BA325" t="str">
            <v>Precio</v>
          </cell>
          <cell r="BB325" t="str">
            <v>COP IPC FLAT</v>
          </cell>
          <cell r="BC325">
            <v>1.1927000000000001</v>
          </cell>
          <cell r="BD325">
            <v>100</v>
          </cell>
          <cell r="BE325">
            <v>0</v>
          </cell>
          <cell r="BF325">
            <v>0</v>
          </cell>
          <cell r="BG325">
            <v>0</v>
          </cell>
          <cell r="BH325">
            <v>164</v>
          </cell>
          <cell r="BI325">
            <v>0.44230000000000003</v>
          </cell>
          <cell r="BJ325">
            <v>0.40629999999999999</v>
          </cell>
          <cell r="BK325" t="str">
            <v xml:space="preserve">VANCAICE  </v>
          </cell>
          <cell r="BL325" t="str">
            <v>VANESSA CAICEDO QUICENO</v>
          </cell>
          <cell r="BM325">
            <v>42443</v>
          </cell>
          <cell r="BO325" t="str">
            <v xml:space="preserve">                              </v>
          </cell>
          <cell r="BP325" t="str">
            <v>31</v>
          </cell>
          <cell r="BQ325" t="str">
            <v xml:space="preserve">          </v>
          </cell>
          <cell r="BR325">
            <v>4</v>
          </cell>
          <cell r="BS325" t="str">
            <v xml:space="preserve">YLD 30/360 RD6 </v>
          </cell>
          <cell r="BT325">
            <v>1</v>
          </cell>
          <cell r="BU325" t="str">
            <v xml:space="preserve">MTM </v>
          </cell>
          <cell r="BV325" t="str">
            <v>1304110019</v>
          </cell>
          <cell r="BW325" t="str">
            <v xml:space="preserve"> </v>
          </cell>
          <cell r="BX325">
            <v>3589200</v>
          </cell>
          <cell r="BY325">
            <v>600229539.35372698</v>
          </cell>
          <cell r="BZ325">
            <v>144000</v>
          </cell>
          <cell r="CA325" t="str">
            <v xml:space="preserve">YLD 30/360 RD6 </v>
          </cell>
          <cell r="CB325" t="str">
            <v xml:space="preserve">BONOS DEUDA PRIVADA                                         </v>
          </cell>
          <cell r="CC325" t="str">
            <v>CO</v>
          </cell>
          <cell r="CD325" t="str">
            <v>Gravados ML</v>
          </cell>
          <cell r="CE325">
            <v>600000000</v>
          </cell>
          <cell r="CF325">
            <v>611016000</v>
          </cell>
          <cell r="CG325">
            <v>611016000</v>
          </cell>
          <cell r="CH325">
            <v>611160000</v>
          </cell>
          <cell r="CI325">
            <v>611160000</v>
          </cell>
          <cell r="CJ325">
            <v>610992761.9892</v>
          </cell>
          <cell r="CK325">
            <v>611135235.50399995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P325">
            <v>0</v>
          </cell>
          <cell r="CQ325">
            <v>0</v>
          </cell>
          <cell r="CR325">
            <v>0</v>
          </cell>
          <cell r="CS325" t="str">
            <v>7130411019</v>
          </cell>
          <cell r="CV325">
            <v>736800</v>
          </cell>
          <cell r="CW325">
            <v>144000</v>
          </cell>
          <cell r="CX325">
            <v>736800</v>
          </cell>
          <cell r="CY325">
            <v>592800</v>
          </cell>
          <cell r="CZ325">
            <v>144000</v>
          </cell>
          <cell r="DA325">
            <v>1</v>
          </cell>
          <cell r="DB325">
            <v>1</v>
          </cell>
          <cell r="DC325">
            <v>1</v>
          </cell>
          <cell r="DD325">
            <v>5294684</v>
          </cell>
          <cell r="DE325">
            <v>8.8819999999999997</v>
          </cell>
          <cell r="DF325">
            <v>8.8727999999999998</v>
          </cell>
          <cell r="DH325" t="str">
            <v xml:space="preserve">TV </v>
          </cell>
          <cell r="DI325">
            <v>101.86</v>
          </cell>
          <cell r="DJ325">
            <v>0</v>
          </cell>
          <cell r="DK325">
            <v>611160000</v>
          </cell>
          <cell r="DL325" t="str">
            <v>IPC</v>
          </cell>
        </row>
        <row r="326">
          <cell r="A326">
            <v>5297961</v>
          </cell>
          <cell r="B326" t="str">
            <v xml:space="preserve">NEGOCIABLES    </v>
          </cell>
          <cell r="C326" t="str">
            <v>B</v>
          </cell>
          <cell r="D326" t="str">
            <v xml:space="preserve">FI SPOT              </v>
          </cell>
          <cell r="E326" t="str">
            <v>RTFIDBEN11</v>
          </cell>
          <cell r="F326" t="str">
            <v>BDD_RF-NEG_FBRT</v>
          </cell>
          <cell r="G326">
            <v>0</v>
          </cell>
          <cell r="H326">
            <v>5298074</v>
          </cell>
          <cell r="I326">
            <v>6089040</v>
          </cell>
          <cell r="J326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326" t="str">
            <v xml:space="preserve">899999090                             </v>
          </cell>
          <cell r="L326" t="str">
            <v xml:space="preserve">TES UVR 3.50% 10/3/21              </v>
          </cell>
          <cell r="M326" t="str">
            <v xml:space="preserve">TUVT10100321   </v>
          </cell>
          <cell r="N326" t="str">
            <v xml:space="preserve">COL17CT02872   </v>
          </cell>
          <cell r="O326" t="str">
            <v>DAVIVIENDA</v>
          </cell>
          <cell r="P326" t="str">
            <v>860034313</v>
          </cell>
          <cell r="Q326" t="str">
            <v xml:space="preserve">NACION  </v>
          </cell>
          <cell r="R326" t="str">
            <v xml:space="preserve">                    </v>
          </cell>
          <cell r="S326">
            <v>40612</v>
          </cell>
          <cell r="T326">
            <v>44265</v>
          </cell>
          <cell r="U326">
            <v>5000000</v>
          </cell>
          <cell r="V326">
            <v>5000000</v>
          </cell>
          <cell r="W326" t="str">
            <v>3.5</v>
          </cell>
          <cell r="Y326" t="str">
            <v xml:space="preserve">UVR TF nominal, Base 365, Cup?V      </v>
          </cell>
          <cell r="Z326" t="str">
            <v>I</v>
          </cell>
          <cell r="AA326" t="str">
            <v>A?o Vencido</v>
          </cell>
          <cell r="AB326" t="str">
            <v>COP</v>
          </cell>
          <cell r="AC326" t="str">
            <v>UVR</v>
          </cell>
          <cell r="AD326" t="str">
            <v>DCV</v>
          </cell>
          <cell r="AE326">
            <v>42439</v>
          </cell>
          <cell r="AF326">
            <v>42439</v>
          </cell>
          <cell r="AG326">
            <v>4966250.0169324903</v>
          </cell>
          <cell r="AH326">
            <v>232.8059993</v>
          </cell>
          <cell r="AI326">
            <v>1156172797.96561</v>
          </cell>
          <cell r="AJ326">
            <v>99.325000040000006</v>
          </cell>
          <cell r="AK326">
            <v>3.65</v>
          </cell>
          <cell r="AL326">
            <v>3.6501000000000001</v>
          </cell>
          <cell r="AM326">
            <v>4984700</v>
          </cell>
          <cell r="AN326">
            <v>1162007838.54071</v>
          </cell>
          <cell r="AO326">
            <v>3.5743</v>
          </cell>
          <cell r="AP326">
            <v>1158048055.71275</v>
          </cell>
          <cell r="AQ326">
            <v>4964050</v>
          </cell>
          <cell r="AR326">
            <v>1157705315.00579</v>
          </cell>
          <cell r="AS326">
            <v>3.6687000000000003</v>
          </cell>
          <cell r="AT326">
            <v>1158673533.50441</v>
          </cell>
          <cell r="AU326">
            <v>3.6501361686</v>
          </cell>
          <cell r="AV326">
            <v>3.650136169</v>
          </cell>
          <cell r="AW326">
            <v>625477.79166007042</v>
          </cell>
          <cell r="AX326">
            <v>23154.106297178503</v>
          </cell>
          <cell r="AY326">
            <v>0</v>
          </cell>
          <cell r="AZ326">
            <v>-1153709483.50441</v>
          </cell>
          <cell r="BA326" t="str">
            <v>Precio</v>
          </cell>
          <cell r="BB326" t="str">
            <v>COP UVR CEC</v>
          </cell>
          <cell r="BC326">
            <v>4.7400000000000005E-2</v>
          </cell>
          <cell r="BD326">
            <v>100</v>
          </cell>
          <cell r="BE326">
            <v>0</v>
          </cell>
          <cell r="BF326">
            <v>0</v>
          </cell>
          <cell r="BG326">
            <v>0</v>
          </cell>
          <cell r="BH326">
            <v>1822</v>
          </cell>
          <cell r="BI326">
            <v>4.6607000000000003</v>
          </cell>
          <cell r="BJ326">
            <v>4.4957000000000003</v>
          </cell>
          <cell r="BK326" t="str">
            <v xml:space="preserve">VANCAICE  </v>
          </cell>
          <cell r="BL326" t="str">
            <v>VANESSA CAICEDO QUICENO</v>
          </cell>
          <cell r="BM326">
            <v>42443</v>
          </cell>
          <cell r="BO326" t="str">
            <v xml:space="preserve">                              </v>
          </cell>
          <cell r="BP326" t="str">
            <v>33</v>
          </cell>
          <cell r="BQ326" t="str">
            <v xml:space="preserve">          </v>
          </cell>
          <cell r="BR326">
            <v>14</v>
          </cell>
          <cell r="BS326" t="str">
            <v xml:space="preserve">LIN NL/365 RD6 </v>
          </cell>
          <cell r="BT326">
            <v>1</v>
          </cell>
          <cell r="BU326" t="str">
            <v xml:space="preserve">MTM </v>
          </cell>
          <cell r="BV326" t="str">
            <v>1304011407</v>
          </cell>
          <cell r="BW326" t="str">
            <v xml:space="preserve"> </v>
          </cell>
          <cell r="BX326">
            <v>1920</v>
          </cell>
          <cell r="BY326">
            <v>5763920.0751970001</v>
          </cell>
          <cell r="BZ326">
            <v>-4302523.5349249998</v>
          </cell>
          <cell r="CA326" t="str">
            <v xml:space="preserve">LIN NL/365 RD6 </v>
          </cell>
          <cell r="CB326" t="str">
            <v xml:space="preserve">TES UVR                                                     </v>
          </cell>
          <cell r="CC326" t="str">
            <v>CO</v>
          </cell>
          <cell r="CD326" t="str">
            <v>Gravados ML</v>
          </cell>
          <cell r="CE326">
            <v>5000000</v>
          </cell>
          <cell r="CF326">
            <v>4984700</v>
          </cell>
          <cell r="CG326">
            <v>1162007838.54071</v>
          </cell>
          <cell r="CH326">
            <v>4964050</v>
          </cell>
          <cell r="CI326">
            <v>1157705315.00579</v>
          </cell>
          <cell r="CJ326">
            <v>1158048055.71275</v>
          </cell>
          <cell r="CK326">
            <v>1158673533.50441</v>
          </cell>
          <cell r="CL326">
            <v>0</v>
          </cell>
          <cell r="CM326">
            <v>0</v>
          </cell>
          <cell r="CN326">
            <v>0</v>
          </cell>
          <cell r="CO326">
            <v>0</v>
          </cell>
          <cell r="CP326">
            <v>0</v>
          </cell>
          <cell r="CQ326">
            <v>0</v>
          </cell>
          <cell r="CR326">
            <v>0</v>
          </cell>
          <cell r="CS326" t="str">
            <v>7130401407</v>
          </cell>
          <cell r="CV326">
            <v>1532516.89331</v>
          </cell>
          <cell r="CW326">
            <v>-4302523.6933000004</v>
          </cell>
          <cell r="CX326">
            <v>1532516.89331</v>
          </cell>
          <cell r="CY326">
            <v>5835040.5866099996</v>
          </cell>
          <cell r="CZ326">
            <v>-4302523.5349249998</v>
          </cell>
          <cell r="DA326">
            <v>233.2178997</v>
          </cell>
          <cell r="DB326">
            <v>233.11489929999999</v>
          </cell>
          <cell r="DC326">
            <v>1</v>
          </cell>
          <cell r="DD326">
            <v>5297961</v>
          </cell>
          <cell r="DE326">
            <v>3.65</v>
          </cell>
          <cell r="DF326">
            <v>3.6687000000000003</v>
          </cell>
          <cell r="DH326" t="str">
            <v xml:space="preserve">AV </v>
          </cell>
          <cell r="DI326">
            <v>99.280999999999992</v>
          </cell>
          <cell r="DJ326">
            <v>0</v>
          </cell>
          <cell r="DK326">
            <v>1157705315.01</v>
          </cell>
          <cell r="DL326" t="str">
            <v>UVR</v>
          </cell>
        </row>
        <row r="327">
          <cell r="A327">
            <v>5299347</v>
          </cell>
          <cell r="B327" t="str">
            <v xml:space="preserve">NEGOCIABLES    </v>
          </cell>
          <cell r="C327" t="str">
            <v>B</v>
          </cell>
          <cell r="D327" t="str">
            <v xml:space="preserve">FI SPOT              </v>
          </cell>
          <cell r="E327" t="str">
            <v>RTFIDBEN11</v>
          </cell>
          <cell r="F327" t="str">
            <v>BDR_RF-NEG_FBRT</v>
          </cell>
          <cell r="G327">
            <v>0</v>
          </cell>
          <cell r="H327">
            <v>5299391</v>
          </cell>
          <cell r="I327">
            <v>6090425</v>
          </cell>
          <cell r="J327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327" t="str">
            <v xml:space="preserve">899999090                             </v>
          </cell>
          <cell r="L327" t="str">
            <v xml:space="preserve">TES UVR 3.50% 10/3/21              </v>
          </cell>
          <cell r="M327" t="str">
            <v xml:space="preserve">TUVT10100321   </v>
          </cell>
          <cell r="N327" t="str">
            <v xml:space="preserve">COL17CT02872   </v>
          </cell>
          <cell r="O327" t="str">
            <v>BTG PACTUAL SA COMISIONISTA DE BOLSA</v>
          </cell>
          <cell r="P327" t="str">
            <v>890907157</v>
          </cell>
          <cell r="Q327" t="str">
            <v xml:space="preserve">NACION  </v>
          </cell>
          <cell r="R327" t="str">
            <v xml:space="preserve">                    </v>
          </cell>
          <cell r="S327">
            <v>40612</v>
          </cell>
          <cell r="T327">
            <v>44265</v>
          </cell>
          <cell r="U327">
            <v>5000000</v>
          </cell>
          <cell r="V327">
            <v>5000000</v>
          </cell>
          <cell r="W327" t="str">
            <v>3.5</v>
          </cell>
          <cell r="Y327" t="str">
            <v xml:space="preserve">UVR TF nominal, Base 365, Cup?V      </v>
          </cell>
          <cell r="Z327" t="str">
            <v>I</v>
          </cell>
          <cell r="AA327" t="str">
            <v>A?o Vencido</v>
          </cell>
          <cell r="AB327" t="str">
            <v>COP</v>
          </cell>
          <cell r="AC327" t="str">
            <v>UVR</v>
          </cell>
          <cell r="AD327" t="str">
            <v>DCV</v>
          </cell>
          <cell r="AE327">
            <v>42439</v>
          </cell>
          <cell r="AF327">
            <v>42439</v>
          </cell>
          <cell r="AG327">
            <v>4970750.0169460205</v>
          </cell>
          <cell r="AH327">
            <v>232.8059993</v>
          </cell>
          <cell r="AI327">
            <v>1157220424.96561</v>
          </cell>
          <cell r="AJ327">
            <v>99.415000039999995</v>
          </cell>
          <cell r="AK327">
            <v>3.63</v>
          </cell>
          <cell r="AL327">
            <v>3.63</v>
          </cell>
          <cell r="AM327">
            <v>4984700</v>
          </cell>
          <cell r="AN327">
            <v>1162007838.54071</v>
          </cell>
          <cell r="AO327">
            <v>3.5743</v>
          </cell>
          <cell r="AP327">
            <v>1159095535.0248201</v>
          </cell>
          <cell r="AQ327">
            <v>4964050</v>
          </cell>
          <cell r="AR327">
            <v>1157705315.00579</v>
          </cell>
          <cell r="AS327">
            <v>3.6687000000000003</v>
          </cell>
          <cell r="AT327">
            <v>1159720962.6094601</v>
          </cell>
          <cell r="AU327">
            <v>3.6300441595999997</v>
          </cell>
          <cell r="AV327">
            <v>3.6300441599999997</v>
          </cell>
          <cell r="AW327">
            <v>625427.58464002609</v>
          </cell>
          <cell r="AX327">
            <v>23154.106297178503</v>
          </cell>
          <cell r="AY327">
            <v>0</v>
          </cell>
          <cell r="AZ327">
            <v>-1154756912.6094601</v>
          </cell>
          <cell r="BA327" t="str">
            <v>Precio</v>
          </cell>
          <cell r="BB327" t="str">
            <v>COP UVR CEC</v>
          </cell>
          <cell r="BC327">
            <v>4.7400000000000005E-2</v>
          </cell>
          <cell r="BD327">
            <v>100</v>
          </cell>
          <cell r="BE327">
            <v>0</v>
          </cell>
          <cell r="BF327">
            <v>0</v>
          </cell>
          <cell r="BG327">
            <v>0</v>
          </cell>
          <cell r="BH327">
            <v>1822</v>
          </cell>
          <cell r="BI327">
            <v>4.6607000000000003</v>
          </cell>
          <cell r="BJ327">
            <v>4.4957000000000003</v>
          </cell>
          <cell r="BK327" t="str">
            <v xml:space="preserve">VANCAICE  </v>
          </cell>
          <cell r="BL327" t="str">
            <v>VANESSA CAICEDO QUICENO</v>
          </cell>
          <cell r="BM327">
            <v>42443</v>
          </cell>
          <cell r="BO327" t="str">
            <v xml:space="preserve">                              </v>
          </cell>
          <cell r="BP327" t="str">
            <v>33</v>
          </cell>
          <cell r="BQ327" t="str">
            <v xml:space="preserve">          </v>
          </cell>
          <cell r="BR327">
            <v>14</v>
          </cell>
          <cell r="BS327" t="str">
            <v xml:space="preserve">LIN NL/365 RD6 </v>
          </cell>
          <cell r="BT327">
            <v>1</v>
          </cell>
          <cell r="BU327" t="str">
            <v xml:space="preserve">MTM </v>
          </cell>
          <cell r="BV327" t="str">
            <v>1304011407</v>
          </cell>
          <cell r="BW327" t="str">
            <v xml:space="preserve"> </v>
          </cell>
          <cell r="BX327">
            <v>1920</v>
          </cell>
          <cell r="BY327">
            <v>5284403.362896</v>
          </cell>
          <cell r="BZ327">
            <v>-4302523.5349249998</v>
          </cell>
          <cell r="CA327" t="str">
            <v xml:space="preserve">LIN NL/365 RD6 </v>
          </cell>
          <cell r="CB327" t="str">
            <v xml:space="preserve">TES UVR                                                     </v>
          </cell>
          <cell r="CC327" t="str">
            <v>CO</v>
          </cell>
          <cell r="CD327" t="str">
            <v>Gravados ML</v>
          </cell>
          <cell r="CE327">
            <v>5000000</v>
          </cell>
          <cell r="CF327">
            <v>4984700</v>
          </cell>
          <cell r="CG327">
            <v>1162007838.54071</v>
          </cell>
          <cell r="CH327">
            <v>4964050</v>
          </cell>
          <cell r="CI327">
            <v>1157705315.00579</v>
          </cell>
          <cell r="CJ327">
            <v>1159095535.0248201</v>
          </cell>
          <cell r="CK327">
            <v>1159720962.6094601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P327">
            <v>0</v>
          </cell>
          <cell r="CQ327">
            <v>0</v>
          </cell>
          <cell r="CR327">
            <v>0</v>
          </cell>
          <cell r="CS327" t="str">
            <v>7130401407</v>
          </cell>
          <cell r="CV327">
            <v>484889.89331000001</v>
          </cell>
          <cell r="CW327">
            <v>-4302523.6933000004</v>
          </cell>
          <cell r="CX327">
            <v>484889.89331000001</v>
          </cell>
          <cell r="CY327">
            <v>4787413.5866099996</v>
          </cell>
          <cell r="CZ327">
            <v>-4302523.5349249998</v>
          </cell>
          <cell r="DA327">
            <v>233.2178997</v>
          </cell>
          <cell r="DB327">
            <v>233.11489929999999</v>
          </cell>
          <cell r="DC327">
            <v>1</v>
          </cell>
          <cell r="DD327">
            <v>5299347</v>
          </cell>
          <cell r="DE327">
            <v>3.63</v>
          </cell>
          <cell r="DF327">
            <v>3.6687000000000003</v>
          </cell>
          <cell r="DH327" t="str">
            <v xml:space="preserve">AV </v>
          </cell>
          <cell r="DI327">
            <v>99.280999999999992</v>
          </cell>
          <cell r="DJ327">
            <v>0</v>
          </cell>
          <cell r="DK327">
            <v>1157705315.01</v>
          </cell>
          <cell r="DL327" t="str">
            <v>UVR</v>
          </cell>
        </row>
        <row r="328">
          <cell r="A328">
            <v>5308159</v>
          </cell>
          <cell r="B328" t="str">
            <v xml:space="preserve">NEGOCIABLES    </v>
          </cell>
          <cell r="C328" t="str">
            <v>B</v>
          </cell>
          <cell r="D328" t="str">
            <v xml:space="preserve">FI SPOT              </v>
          </cell>
          <cell r="E328" t="str">
            <v>RTFIDBEN11</v>
          </cell>
          <cell r="F328" t="str">
            <v>BDD_RF-NEG_FBRT</v>
          </cell>
          <cell r="G328">
            <v>0</v>
          </cell>
          <cell r="H328">
            <v>5308330</v>
          </cell>
          <cell r="I328">
            <v>6099266</v>
          </cell>
          <cell r="J328" t="str">
            <v xml:space="preserve">MINISTERIO DE HACIENDA Y CREDITO PUBLICO                                                                                                                                                                                                                       </v>
          </cell>
          <cell r="K328" t="str">
            <v xml:space="preserve">899999090                             </v>
          </cell>
          <cell r="L328" t="str">
            <v xml:space="preserve">TES UVR 3.5% 7/5/25                </v>
          </cell>
          <cell r="M328" t="str">
            <v xml:space="preserve">TUVT11070525   </v>
          </cell>
          <cell r="N328" t="str">
            <v xml:space="preserve">COL17CT03359   </v>
          </cell>
          <cell r="O328" t="str">
            <v>BANCO DE BOGOTA SA</v>
          </cell>
          <cell r="P328" t="str">
            <v>860002964</v>
          </cell>
          <cell r="Q328" t="str">
            <v xml:space="preserve">NACION  </v>
          </cell>
          <cell r="R328" t="str">
            <v xml:space="preserve">                    </v>
          </cell>
          <cell r="S328">
            <v>41766</v>
          </cell>
          <cell r="T328">
            <v>45784</v>
          </cell>
          <cell r="U328">
            <v>20000000</v>
          </cell>
          <cell r="V328">
            <v>20000000</v>
          </cell>
          <cell r="W328" t="str">
            <v>3.5</v>
          </cell>
          <cell r="Y328" t="str">
            <v xml:space="preserve">UVR TF nominal, Base 365, Cup?V      </v>
          </cell>
          <cell r="Z328" t="str">
            <v>I</v>
          </cell>
          <cell r="AA328" t="str">
            <v>A?o Vencido</v>
          </cell>
          <cell r="AB328" t="str">
            <v>COP</v>
          </cell>
          <cell r="AC328" t="str">
            <v>UVR</v>
          </cell>
          <cell r="AD328" t="str">
            <v>DCV</v>
          </cell>
          <cell r="AE328">
            <v>42443</v>
          </cell>
          <cell r="AF328">
            <v>42443</v>
          </cell>
          <cell r="AG328">
            <v>19877640.027569599</v>
          </cell>
          <cell r="AH328">
            <v>233.2178997</v>
          </cell>
          <cell r="AI328">
            <v>4635821458.2224398</v>
          </cell>
          <cell r="AJ328">
            <v>99.388200010000006</v>
          </cell>
          <cell r="AK328">
            <v>3.9750000000000001</v>
          </cell>
          <cell r="AL328">
            <v>3.9752000000000001</v>
          </cell>
          <cell r="AQ328">
            <v>19848000</v>
          </cell>
          <cell r="AR328">
            <v>4628908873.2455997</v>
          </cell>
          <cell r="AS328">
            <v>3.9953000000000003</v>
          </cell>
          <cell r="AT328">
            <v>4635821451.6710701</v>
          </cell>
          <cell r="AU328">
            <v>3.9751573236000004</v>
          </cell>
          <cell r="AW328">
            <v>4635821451.6710701</v>
          </cell>
          <cell r="AX328">
            <v>23144.544363292</v>
          </cell>
          <cell r="AY328">
            <v>0</v>
          </cell>
          <cell r="AZ328">
            <v>-4615973451.6710701</v>
          </cell>
          <cell r="BA328" t="str">
            <v>Precio</v>
          </cell>
          <cell r="BB328" t="str">
            <v>COP UVR CEC</v>
          </cell>
          <cell r="BC328">
            <v>-4.5499999999999999E-2</v>
          </cell>
          <cell r="BD328">
            <v>100</v>
          </cell>
          <cell r="BE328">
            <v>0</v>
          </cell>
          <cell r="BF328">
            <v>0</v>
          </cell>
          <cell r="BG328">
            <v>0</v>
          </cell>
          <cell r="BH328">
            <v>3341</v>
          </cell>
          <cell r="BI328">
            <v>7.7213000000000003</v>
          </cell>
          <cell r="BJ328">
            <v>7.4247000000000005</v>
          </cell>
          <cell r="BK328" t="str">
            <v xml:space="preserve">MIGFRANC  </v>
          </cell>
          <cell r="BL328" t="str">
            <v>MIGUEL ANGEL FRANCO CASTILLA</v>
          </cell>
          <cell r="BM328">
            <v>42443</v>
          </cell>
          <cell r="BO328" t="str">
            <v xml:space="preserve">                              </v>
          </cell>
          <cell r="BP328" t="str">
            <v>33</v>
          </cell>
          <cell r="BQ328" t="str">
            <v xml:space="preserve">          </v>
          </cell>
          <cell r="BR328">
            <v>6</v>
          </cell>
          <cell r="BS328" t="str">
            <v xml:space="preserve">LIN NL/365 RD6 </v>
          </cell>
          <cell r="BT328">
            <v>1</v>
          </cell>
          <cell r="BU328" t="str">
            <v xml:space="preserve">MTM </v>
          </cell>
          <cell r="BV328" t="str">
            <v>1304011407</v>
          </cell>
          <cell r="BW328" t="str">
            <v xml:space="preserve"> </v>
          </cell>
          <cell r="BX328">
            <v>596440</v>
          </cell>
          <cell r="BY328">
            <v>26912585.564034</v>
          </cell>
          <cell r="BZ328">
            <v>-6912579.0135438005</v>
          </cell>
          <cell r="CA328" t="str">
            <v xml:space="preserve">LIN NL/365 RD6 </v>
          </cell>
          <cell r="CB328" t="str">
            <v xml:space="preserve">TES UVR                                                     </v>
          </cell>
          <cell r="CC328" t="str">
            <v>CO</v>
          </cell>
          <cell r="CD328" t="str">
            <v>Gravados ML</v>
          </cell>
          <cell r="CE328">
            <v>20000000</v>
          </cell>
          <cell r="CH328">
            <v>19848000</v>
          </cell>
          <cell r="CI328">
            <v>4628908873.2455997</v>
          </cell>
          <cell r="CK328">
            <v>4635821451.6710701</v>
          </cell>
          <cell r="CL328">
            <v>0</v>
          </cell>
          <cell r="CO328">
            <v>0</v>
          </cell>
          <cell r="CP328">
            <v>0</v>
          </cell>
          <cell r="CR328">
            <v>0</v>
          </cell>
          <cell r="CS328" t="str">
            <v>7130401407</v>
          </cell>
          <cell r="CV328">
            <v>-6912585.5640399996</v>
          </cell>
          <cell r="CX328">
            <v>-6912585.5640399996</v>
          </cell>
          <cell r="CZ328">
            <v>-6912579.0135438005</v>
          </cell>
          <cell r="DA328">
            <v>233.2178997</v>
          </cell>
          <cell r="DB328">
            <v>233.11489929999999</v>
          </cell>
          <cell r="DC328">
            <v>1</v>
          </cell>
          <cell r="DD328">
            <v>5308159</v>
          </cell>
          <cell r="DE328">
            <v>3.9750000000000001</v>
          </cell>
          <cell r="DF328">
            <v>3.9953000000000003</v>
          </cell>
          <cell r="DH328" t="str">
            <v xml:space="preserve">AV </v>
          </cell>
          <cell r="DI328">
            <v>99.24</v>
          </cell>
          <cell r="DJ328">
            <v>0</v>
          </cell>
          <cell r="DK328">
            <v>4628908873.25</v>
          </cell>
          <cell r="DL328" t="str">
            <v>UVR</v>
          </cell>
        </row>
        <row r="329">
          <cell r="A329">
            <v>5308938</v>
          </cell>
          <cell r="B329" t="str">
            <v xml:space="preserve">               </v>
          </cell>
          <cell r="C329" t="str">
            <v>B</v>
          </cell>
          <cell r="D329" t="str">
            <v xml:space="preserve">MM CALL DEPOSIT      </v>
          </cell>
          <cell r="E329" t="str">
            <v>RTFIDBEN11</v>
          </cell>
          <cell r="F329" t="str">
            <v>BDI_LIQCTA_FBRT</v>
          </cell>
          <cell r="G329">
            <v>0</v>
          </cell>
          <cell r="H329">
            <v>5308938</v>
          </cell>
          <cell r="I329">
            <v>6100053</v>
          </cell>
          <cell r="J329" t="str">
            <v xml:space="preserve">DAVIVIENDA                                                                                          </v>
          </cell>
          <cell r="K329" t="str">
            <v xml:space="preserve">860034313                        </v>
          </cell>
          <cell r="L329" t="str">
            <v xml:space="preserve">CUENTAS DE AHORRO                  </v>
          </cell>
          <cell r="M329" t="str">
            <v xml:space="preserve">               </v>
          </cell>
          <cell r="N329" t="str">
            <v xml:space="preserve">               </v>
          </cell>
          <cell r="O329" t="str">
            <v>DAVIVIENDA</v>
          </cell>
          <cell r="P329" t="str">
            <v>860034313</v>
          </cell>
          <cell r="W329" t="str">
            <v>7.2</v>
          </cell>
          <cell r="Z329" t="str">
            <v>I</v>
          </cell>
          <cell r="AA329" t="str">
            <v>D?a Vencido</v>
          </cell>
          <cell r="AB329" t="str">
            <v>COP</v>
          </cell>
          <cell r="AE329">
            <v>42443</v>
          </cell>
          <cell r="AF329" t="str">
            <v>OPEN</v>
          </cell>
          <cell r="AG329">
            <v>0</v>
          </cell>
          <cell r="AH329">
            <v>1</v>
          </cell>
          <cell r="AI329">
            <v>0</v>
          </cell>
          <cell r="AJ329">
            <v>7.2</v>
          </cell>
          <cell r="AK329">
            <v>0</v>
          </cell>
          <cell r="AO329">
            <v>7.2</v>
          </cell>
          <cell r="AQ329">
            <v>0</v>
          </cell>
          <cell r="AR329">
            <v>0</v>
          </cell>
          <cell r="AS329">
            <v>7.2</v>
          </cell>
          <cell r="AX329">
            <v>0</v>
          </cell>
          <cell r="AY329">
            <v>0</v>
          </cell>
          <cell r="AZ329">
            <v>0</v>
          </cell>
          <cell r="BA329" t="str">
            <v>Interes Lineal</v>
          </cell>
          <cell r="BB329" t="str">
            <v>COP :STD</v>
          </cell>
          <cell r="BH329">
            <v>0</v>
          </cell>
          <cell r="BI329">
            <v>0</v>
          </cell>
          <cell r="BJ329">
            <v>0</v>
          </cell>
          <cell r="BK329" t="str">
            <v xml:space="preserve">NAROJAS   </v>
          </cell>
          <cell r="BL329" t="str">
            <v>NATHALIA ROJAS AMADO</v>
          </cell>
          <cell r="BM329">
            <v>42443</v>
          </cell>
          <cell r="BO329" t="str">
            <v xml:space="preserve">482800002909                  </v>
          </cell>
          <cell r="BR329">
            <v>3</v>
          </cell>
          <cell r="BS329" t="str">
            <v xml:space="preserve">YLD ACT/365    </v>
          </cell>
          <cell r="BT329">
            <v>1</v>
          </cell>
          <cell r="BV329" t="str">
            <v xml:space="preserve"> </v>
          </cell>
          <cell r="BW329" t="str">
            <v xml:space="preserve"> </v>
          </cell>
          <cell r="BZ329">
            <v>0</v>
          </cell>
          <cell r="CA329" t="str">
            <v xml:space="preserve">YLD ACT/365    </v>
          </cell>
          <cell r="CS329" t="str">
            <v>711150515798</v>
          </cell>
          <cell r="CW329">
            <v>0</v>
          </cell>
          <cell r="CY329">
            <v>0</v>
          </cell>
          <cell r="CZ329">
            <v>0</v>
          </cell>
          <cell r="DA329">
            <v>1</v>
          </cell>
          <cell r="DB329">
            <v>1</v>
          </cell>
          <cell r="DC329">
            <v>1</v>
          </cell>
          <cell r="DD329">
            <v>5308938</v>
          </cell>
          <cell r="DE329">
            <v>0</v>
          </cell>
          <cell r="DF329">
            <v>0</v>
          </cell>
          <cell r="DH329" t="str">
            <v>VISTA</v>
          </cell>
          <cell r="DI329">
            <v>0</v>
          </cell>
          <cell r="DJ329">
            <v>0</v>
          </cell>
          <cell r="DK329">
            <v>0</v>
          </cell>
          <cell r="DL329" t="str">
            <v>TASA FIJA</v>
          </cell>
        </row>
        <row r="330">
          <cell r="A330">
            <v>0</v>
          </cell>
          <cell r="DH330">
            <v>0</v>
          </cell>
          <cell r="DI330">
            <v>0</v>
          </cell>
          <cell r="DJ330">
            <v>0</v>
          </cell>
          <cell r="DK330">
            <v>0</v>
          </cell>
          <cell r="DL330" t="str">
            <v>TASA FIJA</v>
          </cell>
        </row>
        <row r="331">
          <cell r="A331">
            <v>0</v>
          </cell>
          <cell r="DH331">
            <v>0</v>
          </cell>
          <cell r="DI331">
            <v>0</v>
          </cell>
          <cell r="DJ331">
            <v>0</v>
          </cell>
          <cell r="DK331">
            <v>0</v>
          </cell>
          <cell r="DL331" t="str">
            <v>TASA FIJA</v>
          </cell>
        </row>
        <row r="332">
          <cell r="A332">
            <v>0</v>
          </cell>
          <cell r="DH332">
            <v>0</v>
          </cell>
          <cell r="DI332">
            <v>0</v>
          </cell>
          <cell r="DJ332">
            <v>0</v>
          </cell>
          <cell r="DK332">
            <v>0</v>
          </cell>
          <cell r="DL332" t="str">
            <v>TASA FIJA</v>
          </cell>
        </row>
        <row r="333">
          <cell r="A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 t="str">
            <v>TASA FIJA</v>
          </cell>
        </row>
        <row r="334">
          <cell r="A334">
            <v>0</v>
          </cell>
          <cell r="DH334">
            <v>0</v>
          </cell>
          <cell r="DI334">
            <v>0</v>
          </cell>
          <cell r="DJ334">
            <v>0</v>
          </cell>
          <cell r="DK334">
            <v>0</v>
          </cell>
          <cell r="DL334" t="str">
            <v>TASA FIJA</v>
          </cell>
        </row>
        <row r="335">
          <cell r="A335">
            <v>0</v>
          </cell>
          <cell r="DH335">
            <v>0</v>
          </cell>
          <cell r="DI335">
            <v>0</v>
          </cell>
          <cell r="DJ335">
            <v>0</v>
          </cell>
          <cell r="DK335">
            <v>0</v>
          </cell>
          <cell r="DL335" t="str">
            <v>TASA FIJA</v>
          </cell>
        </row>
        <row r="336">
          <cell r="A336">
            <v>0</v>
          </cell>
          <cell r="DH336">
            <v>0</v>
          </cell>
          <cell r="DI336">
            <v>0</v>
          </cell>
          <cell r="DJ336">
            <v>0</v>
          </cell>
          <cell r="DK336">
            <v>0</v>
          </cell>
          <cell r="DL336" t="str">
            <v>TASA FIJA</v>
          </cell>
        </row>
        <row r="337">
          <cell r="A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0</v>
          </cell>
          <cell r="DL337" t="str">
            <v>TASA FIJA</v>
          </cell>
        </row>
        <row r="338">
          <cell r="A338">
            <v>0</v>
          </cell>
          <cell r="DH338">
            <v>0</v>
          </cell>
          <cell r="DI338">
            <v>0</v>
          </cell>
          <cell r="DJ338">
            <v>0</v>
          </cell>
          <cell r="DK338">
            <v>0</v>
          </cell>
          <cell r="DL338" t="str">
            <v>TASA FIJA</v>
          </cell>
        </row>
        <row r="339">
          <cell r="A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 t="str">
            <v>TASA FIJA</v>
          </cell>
        </row>
        <row r="340">
          <cell r="A340">
            <v>0</v>
          </cell>
          <cell r="DH340">
            <v>0</v>
          </cell>
          <cell r="DI340">
            <v>0</v>
          </cell>
          <cell r="DJ340">
            <v>0</v>
          </cell>
          <cell r="DK340">
            <v>0</v>
          </cell>
          <cell r="DL340" t="str">
            <v>TASA FIJA</v>
          </cell>
        </row>
        <row r="341">
          <cell r="A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 t="str">
            <v>TASA FIJA</v>
          </cell>
        </row>
        <row r="342">
          <cell r="A342">
            <v>0</v>
          </cell>
          <cell r="DH342">
            <v>0</v>
          </cell>
          <cell r="DI342">
            <v>0</v>
          </cell>
          <cell r="DJ342">
            <v>0</v>
          </cell>
          <cell r="DK342">
            <v>0</v>
          </cell>
          <cell r="DL342" t="str">
            <v>TASA FIJA</v>
          </cell>
        </row>
        <row r="343">
          <cell r="A343">
            <v>0</v>
          </cell>
          <cell r="DH343">
            <v>0</v>
          </cell>
          <cell r="DI343">
            <v>0</v>
          </cell>
          <cell r="DJ343">
            <v>0</v>
          </cell>
          <cell r="DK343">
            <v>0</v>
          </cell>
          <cell r="DL343" t="str">
            <v>TASA FIJA</v>
          </cell>
        </row>
        <row r="344">
          <cell r="A344">
            <v>0</v>
          </cell>
          <cell r="DH344">
            <v>0</v>
          </cell>
          <cell r="DI344">
            <v>0</v>
          </cell>
          <cell r="DJ344">
            <v>0</v>
          </cell>
          <cell r="DK344">
            <v>0</v>
          </cell>
          <cell r="DL344" t="str">
            <v>TASA FIJA</v>
          </cell>
        </row>
        <row r="345">
          <cell r="A345">
            <v>0</v>
          </cell>
          <cell r="DH345">
            <v>0</v>
          </cell>
          <cell r="DI345">
            <v>0</v>
          </cell>
          <cell r="DJ345">
            <v>0</v>
          </cell>
          <cell r="DK345">
            <v>0</v>
          </cell>
          <cell r="DL345" t="str">
            <v>TASA FIJA</v>
          </cell>
        </row>
        <row r="346">
          <cell r="A346">
            <v>0</v>
          </cell>
          <cell r="DH346">
            <v>0</v>
          </cell>
          <cell r="DI346">
            <v>0</v>
          </cell>
          <cell r="DJ346">
            <v>0</v>
          </cell>
          <cell r="DK346">
            <v>0</v>
          </cell>
          <cell r="DL346" t="str">
            <v>TASA FIJA</v>
          </cell>
        </row>
        <row r="347">
          <cell r="A347">
            <v>0</v>
          </cell>
          <cell r="DH347">
            <v>0</v>
          </cell>
          <cell r="DI347">
            <v>0</v>
          </cell>
          <cell r="DJ347">
            <v>0</v>
          </cell>
          <cell r="DK347">
            <v>0</v>
          </cell>
          <cell r="DL347" t="str">
            <v>TASA FIJA</v>
          </cell>
        </row>
        <row r="348">
          <cell r="A348">
            <v>0</v>
          </cell>
          <cell r="DH348">
            <v>0</v>
          </cell>
          <cell r="DI348">
            <v>0</v>
          </cell>
          <cell r="DJ348">
            <v>0</v>
          </cell>
          <cell r="DK348">
            <v>0</v>
          </cell>
          <cell r="DL348" t="str">
            <v>TASA FIJA</v>
          </cell>
        </row>
        <row r="349">
          <cell r="A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 t="str">
            <v>TASA FIJA</v>
          </cell>
        </row>
        <row r="350">
          <cell r="A350">
            <v>0</v>
          </cell>
          <cell r="DH350">
            <v>0</v>
          </cell>
          <cell r="DI350">
            <v>0</v>
          </cell>
          <cell r="DJ350">
            <v>0</v>
          </cell>
          <cell r="DK350">
            <v>0</v>
          </cell>
          <cell r="DL350" t="str">
            <v>TASA FIJA</v>
          </cell>
        </row>
        <row r="351">
          <cell r="A351">
            <v>0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 t="str">
            <v>TASA FIJA</v>
          </cell>
        </row>
        <row r="352">
          <cell r="A352">
            <v>0</v>
          </cell>
          <cell r="DH352">
            <v>0</v>
          </cell>
          <cell r="DI352">
            <v>0</v>
          </cell>
          <cell r="DJ352">
            <v>0</v>
          </cell>
          <cell r="DK352">
            <v>0</v>
          </cell>
          <cell r="DL352" t="str">
            <v>TASA FIJA</v>
          </cell>
        </row>
        <row r="353">
          <cell r="A353">
            <v>0</v>
          </cell>
          <cell r="DH353">
            <v>0</v>
          </cell>
          <cell r="DI353">
            <v>0</v>
          </cell>
          <cell r="DJ353">
            <v>0</v>
          </cell>
          <cell r="DK353">
            <v>0</v>
          </cell>
          <cell r="DL353" t="str">
            <v>TASA FIJA</v>
          </cell>
        </row>
        <row r="354">
          <cell r="A354">
            <v>0</v>
          </cell>
          <cell r="DH354">
            <v>0</v>
          </cell>
          <cell r="DI354">
            <v>0</v>
          </cell>
          <cell r="DJ354">
            <v>0</v>
          </cell>
          <cell r="DK354">
            <v>0</v>
          </cell>
          <cell r="DL354" t="str">
            <v>TASA FIJA</v>
          </cell>
        </row>
        <row r="355">
          <cell r="A355">
            <v>0</v>
          </cell>
          <cell r="DH355">
            <v>0</v>
          </cell>
          <cell r="DI355">
            <v>0</v>
          </cell>
          <cell r="DJ355">
            <v>0</v>
          </cell>
          <cell r="DK355">
            <v>0</v>
          </cell>
          <cell r="DL355" t="str">
            <v>TASA FIJA</v>
          </cell>
        </row>
        <row r="356">
          <cell r="A356">
            <v>0</v>
          </cell>
          <cell r="DH356">
            <v>0</v>
          </cell>
          <cell r="DI356">
            <v>0</v>
          </cell>
          <cell r="DJ356">
            <v>0</v>
          </cell>
          <cell r="DK356">
            <v>0</v>
          </cell>
          <cell r="DL356" t="str">
            <v>TASA FIJA</v>
          </cell>
        </row>
        <row r="357">
          <cell r="A357">
            <v>0</v>
          </cell>
          <cell r="DH357">
            <v>0</v>
          </cell>
          <cell r="DI357">
            <v>0</v>
          </cell>
          <cell r="DJ357">
            <v>0</v>
          </cell>
          <cell r="DK357">
            <v>0</v>
          </cell>
          <cell r="DL357" t="str">
            <v>TASA FIJA</v>
          </cell>
        </row>
        <row r="358">
          <cell r="A358">
            <v>0</v>
          </cell>
          <cell r="DH358">
            <v>0</v>
          </cell>
          <cell r="DI358">
            <v>0</v>
          </cell>
          <cell r="DJ358">
            <v>0</v>
          </cell>
          <cell r="DK358">
            <v>0</v>
          </cell>
          <cell r="DL358" t="str">
            <v>TASA FIJA</v>
          </cell>
        </row>
        <row r="359">
          <cell r="A359">
            <v>0</v>
          </cell>
          <cell r="DH359">
            <v>0</v>
          </cell>
          <cell r="DI359">
            <v>0</v>
          </cell>
          <cell r="DJ359">
            <v>0</v>
          </cell>
          <cell r="DK359">
            <v>0</v>
          </cell>
          <cell r="DL359" t="str">
            <v>TASA FIJA</v>
          </cell>
        </row>
        <row r="360">
          <cell r="A360">
            <v>0</v>
          </cell>
          <cell r="DH360">
            <v>0</v>
          </cell>
          <cell r="DI360">
            <v>0</v>
          </cell>
          <cell r="DJ360">
            <v>0</v>
          </cell>
          <cell r="DK360">
            <v>0</v>
          </cell>
          <cell r="DL360" t="str">
            <v>TASA FIJA</v>
          </cell>
        </row>
        <row r="361">
          <cell r="A361">
            <v>0</v>
          </cell>
          <cell r="DH361">
            <v>0</v>
          </cell>
          <cell r="DI361">
            <v>0</v>
          </cell>
          <cell r="DJ361">
            <v>0</v>
          </cell>
          <cell r="DK361">
            <v>0</v>
          </cell>
          <cell r="DL361" t="str">
            <v>TASA FIJA</v>
          </cell>
        </row>
        <row r="362">
          <cell r="A362">
            <v>0</v>
          </cell>
          <cell r="DH362">
            <v>0</v>
          </cell>
          <cell r="DI362">
            <v>0</v>
          </cell>
          <cell r="DJ362">
            <v>0</v>
          </cell>
          <cell r="DK362">
            <v>0</v>
          </cell>
          <cell r="DL362" t="str">
            <v>TASA FIJA</v>
          </cell>
        </row>
        <row r="363">
          <cell r="A363">
            <v>0</v>
          </cell>
          <cell r="DH363">
            <v>0</v>
          </cell>
          <cell r="DI363">
            <v>0</v>
          </cell>
          <cell r="DJ363">
            <v>0</v>
          </cell>
          <cell r="DK363">
            <v>0</v>
          </cell>
          <cell r="DL363" t="str">
            <v>TASA FIJA</v>
          </cell>
        </row>
        <row r="364">
          <cell r="A364">
            <v>0</v>
          </cell>
          <cell r="DH364">
            <v>0</v>
          </cell>
          <cell r="DI364">
            <v>0</v>
          </cell>
          <cell r="DJ364">
            <v>0</v>
          </cell>
          <cell r="DK364">
            <v>0</v>
          </cell>
          <cell r="DL364" t="str">
            <v>TASA FIJA</v>
          </cell>
        </row>
        <row r="365">
          <cell r="A365">
            <v>0</v>
          </cell>
          <cell r="DH365">
            <v>0</v>
          </cell>
          <cell r="DI365">
            <v>0</v>
          </cell>
          <cell r="DJ365">
            <v>0</v>
          </cell>
          <cell r="DK365">
            <v>0</v>
          </cell>
          <cell r="DL365" t="str">
            <v>TASA FIJA</v>
          </cell>
        </row>
        <row r="366">
          <cell r="A366">
            <v>0</v>
          </cell>
          <cell r="DH366">
            <v>0</v>
          </cell>
          <cell r="DI366">
            <v>0</v>
          </cell>
          <cell r="DJ366">
            <v>0</v>
          </cell>
          <cell r="DK366">
            <v>0</v>
          </cell>
          <cell r="DL366" t="str">
            <v>TASA FIJA</v>
          </cell>
        </row>
        <row r="367">
          <cell r="A367">
            <v>0</v>
          </cell>
          <cell r="DH367">
            <v>0</v>
          </cell>
          <cell r="DI367">
            <v>0</v>
          </cell>
          <cell r="DJ367">
            <v>0</v>
          </cell>
          <cell r="DK367">
            <v>0</v>
          </cell>
          <cell r="DL367" t="str">
            <v>TASA FIJA</v>
          </cell>
        </row>
        <row r="368">
          <cell r="A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 t="str">
            <v>TASA FIJA</v>
          </cell>
        </row>
        <row r="369">
          <cell r="A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 t="str">
            <v>TASA FIJA</v>
          </cell>
        </row>
        <row r="370">
          <cell r="A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 t="str">
            <v>TASA FIJA</v>
          </cell>
        </row>
        <row r="371">
          <cell r="A371">
            <v>0</v>
          </cell>
          <cell r="DH371">
            <v>0</v>
          </cell>
          <cell r="DI371">
            <v>0</v>
          </cell>
          <cell r="DJ371">
            <v>0</v>
          </cell>
          <cell r="DK371">
            <v>0</v>
          </cell>
          <cell r="DL371" t="str">
            <v>TASA FIJA</v>
          </cell>
        </row>
        <row r="372">
          <cell r="A372">
            <v>0</v>
          </cell>
          <cell r="DH372">
            <v>0</v>
          </cell>
          <cell r="DI372">
            <v>0</v>
          </cell>
          <cell r="DJ372">
            <v>0</v>
          </cell>
          <cell r="DK372">
            <v>0</v>
          </cell>
          <cell r="DL372" t="str">
            <v>TASA FIJA</v>
          </cell>
        </row>
        <row r="373">
          <cell r="A373">
            <v>0</v>
          </cell>
          <cell r="DH373">
            <v>0</v>
          </cell>
          <cell r="DI373">
            <v>0</v>
          </cell>
          <cell r="DJ373">
            <v>0</v>
          </cell>
          <cell r="DK373">
            <v>0</v>
          </cell>
          <cell r="DL373" t="str">
            <v>TASA FIJA</v>
          </cell>
        </row>
        <row r="374">
          <cell r="A374">
            <v>0</v>
          </cell>
          <cell r="DH374">
            <v>0</v>
          </cell>
          <cell r="DI374">
            <v>0</v>
          </cell>
          <cell r="DJ374">
            <v>0</v>
          </cell>
          <cell r="DK374">
            <v>0</v>
          </cell>
          <cell r="DL374" t="str">
            <v>TASA FIJA</v>
          </cell>
        </row>
        <row r="375">
          <cell r="A375">
            <v>0</v>
          </cell>
          <cell r="DH375">
            <v>0</v>
          </cell>
          <cell r="DI375">
            <v>0</v>
          </cell>
          <cell r="DJ375">
            <v>0</v>
          </cell>
          <cell r="DK375">
            <v>0</v>
          </cell>
          <cell r="DL375" t="str">
            <v>TASA FIJA</v>
          </cell>
        </row>
        <row r="376">
          <cell r="A376">
            <v>0</v>
          </cell>
          <cell r="DH376">
            <v>0</v>
          </cell>
          <cell r="DI376">
            <v>0</v>
          </cell>
          <cell r="DJ376">
            <v>0</v>
          </cell>
          <cell r="DK376">
            <v>0</v>
          </cell>
          <cell r="DL376" t="str">
            <v>TASA FIJA</v>
          </cell>
        </row>
        <row r="377">
          <cell r="A377">
            <v>0</v>
          </cell>
          <cell r="DH377">
            <v>0</v>
          </cell>
          <cell r="DI377">
            <v>0</v>
          </cell>
          <cell r="DJ377">
            <v>0</v>
          </cell>
          <cell r="DK377">
            <v>0</v>
          </cell>
          <cell r="DL377" t="str">
            <v>TASA FIJA</v>
          </cell>
        </row>
        <row r="378">
          <cell r="A378">
            <v>0</v>
          </cell>
          <cell r="DH378">
            <v>0</v>
          </cell>
          <cell r="DI378">
            <v>0</v>
          </cell>
          <cell r="DJ378">
            <v>0</v>
          </cell>
          <cell r="DK378">
            <v>0</v>
          </cell>
          <cell r="DL378" t="str">
            <v>TASA FIJA</v>
          </cell>
        </row>
        <row r="379">
          <cell r="A379">
            <v>0</v>
          </cell>
          <cell r="DH379">
            <v>0</v>
          </cell>
          <cell r="DI379">
            <v>0</v>
          </cell>
          <cell r="DJ379">
            <v>0</v>
          </cell>
          <cell r="DK379">
            <v>0</v>
          </cell>
          <cell r="DL379" t="str">
            <v>TASA FIJA</v>
          </cell>
        </row>
        <row r="380">
          <cell r="A380">
            <v>0</v>
          </cell>
          <cell r="DH380">
            <v>0</v>
          </cell>
          <cell r="DI380">
            <v>0</v>
          </cell>
          <cell r="DJ380">
            <v>0</v>
          </cell>
          <cell r="DK380">
            <v>0</v>
          </cell>
          <cell r="DL380" t="str">
            <v>TASA FIJA</v>
          </cell>
        </row>
        <row r="381">
          <cell r="A381">
            <v>0</v>
          </cell>
          <cell r="DH381">
            <v>0</v>
          </cell>
          <cell r="DI381">
            <v>0</v>
          </cell>
          <cell r="DJ381">
            <v>0</v>
          </cell>
          <cell r="DK381">
            <v>0</v>
          </cell>
          <cell r="DL381" t="str">
            <v>TASA FIJA</v>
          </cell>
        </row>
        <row r="382">
          <cell r="A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 t="str">
            <v>TASA FIJA</v>
          </cell>
        </row>
        <row r="383">
          <cell r="A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 t="str">
            <v>TASA FIJA</v>
          </cell>
        </row>
        <row r="384">
          <cell r="A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 t="str">
            <v>TASA FIJA</v>
          </cell>
        </row>
        <row r="385">
          <cell r="A385">
            <v>0</v>
          </cell>
          <cell r="DH385">
            <v>0</v>
          </cell>
          <cell r="DI385">
            <v>0</v>
          </cell>
          <cell r="DJ385">
            <v>0</v>
          </cell>
          <cell r="DK385">
            <v>0</v>
          </cell>
          <cell r="DL385" t="str">
            <v>TASA FIJA</v>
          </cell>
        </row>
        <row r="386">
          <cell r="A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 t="str">
            <v>TASA FIJA</v>
          </cell>
        </row>
        <row r="387">
          <cell r="A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 t="str">
            <v>TASA FIJA</v>
          </cell>
        </row>
        <row r="388">
          <cell r="A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 t="str">
            <v>TASA FIJA</v>
          </cell>
        </row>
        <row r="389">
          <cell r="A389">
            <v>0</v>
          </cell>
          <cell r="DH389">
            <v>0</v>
          </cell>
          <cell r="DI389">
            <v>0</v>
          </cell>
          <cell r="DJ389">
            <v>0</v>
          </cell>
          <cell r="DK389">
            <v>0</v>
          </cell>
          <cell r="DL389" t="str">
            <v>TASA FIJA</v>
          </cell>
        </row>
        <row r="390">
          <cell r="A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 t="str">
            <v>TASA FIJA</v>
          </cell>
        </row>
        <row r="391">
          <cell r="A391">
            <v>0</v>
          </cell>
          <cell r="DH391">
            <v>0</v>
          </cell>
          <cell r="DI391">
            <v>0</v>
          </cell>
          <cell r="DJ391">
            <v>0</v>
          </cell>
          <cell r="DK391">
            <v>0</v>
          </cell>
          <cell r="DL391" t="str">
            <v>TASA FIJA</v>
          </cell>
        </row>
        <row r="392">
          <cell r="A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 t="str">
            <v>TASA FIJA</v>
          </cell>
        </row>
        <row r="393">
          <cell r="A393">
            <v>0</v>
          </cell>
          <cell r="DH393">
            <v>0</v>
          </cell>
          <cell r="DI393">
            <v>0</v>
          </cell>
          <cell r="DJ393">
            <v>0</v>
          </cell>
          <cell r="DK393">
            <v>0</v>
          </cell>
          <cell r="DL393" t="str">
            <v>TASA FIJA</v>
          </cell>
        </row>
        <row r="394">
          <cell r="A394">
            <v>0</v>
          </cell>
          <cell r="DH394">
            <v>0</v>
          </cell>
          <cell r="DI394">
            <v>0</v>
          </cell>
          <cell r="DJ394">
            <v>0</v>
          </cell>
          <cell r="DK394">
            <v>0</v>
          </cell>
          <cell r="DL394" t="str">
            <v>TASA FIJA</v>
          </cell>
        </row>
        <row r="395">
          <cell r="A395">
            <v>0</v>
          </cell>
          <cell r="DH395">
            <v>0</v>
          </cell>
          <cell r="DI395">
            <v>0</v>
          </cell>
          <cell r="DJ395">
            <v>0</v>
          </cell>
          <cell r="DK395">
            <v>0</v>
          </cell>
          <cell r="DL395" t="str">
            <v>TASA FIJA</v>
          </cell>
        </row>
        <row r="396">
          <cell r="A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 t="str">
            <v>TASA FIJA</v>
          </cell>
        </row>
        <row r="397">
          <cell r="A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 t="str">
            <v>TASA FIJA</v>
          </cell>
        </row>
        <row r="398">
          <cell r="A398">
            <v>0</v>
          </cell>
          <cell r="DH398">
            <v>0</v>
          </cell>
          <cell r="DI398">
            <v>0</v>
          </cell>
          <cell r="DJ398">
            <v>0</v>
          </cell>
          <cell r="DK398">
            <v>0</v>
          </cell>
          <cell r="DL398" t="str">
            <v>TASA FIJA</v>
          </cell>
        </row>
        <row r="399">
          <cell r="A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  <cell r="DL399" t="str">
            <v>TASA FIJA</v>
          </cell>
        </row>
        <row r="400">
          <cell r="A400">
            <v>0</v>
          </cell>
          <cell r="DH400">
            <v>0</v>
          </cell>
          <cell r="DI400">
            <v>0</v>
          </cell>
          <cell r="DJ400">
            <v>0</v>
          </cell>
          <cell r="DK400">
            <v>0</v>
          </cell>
          <cell r="DL400" t="str">
            <v>TASA FIJA</v>
          </cell>
        </row>
        <row r="401">
          <cell r="A401">
            <v>0</v>
          </cell>
          <cell r="DH401">
            <v>0</v>
          </cell>
          <cell r="DI401">
            <v>0</v>
          </cell>
          <cell r="DJ401">
            <v>0</v>
          </cell>
          <cell r="DK401">
            <v>0</v>
          </cell>
          <cell r="DL401" t="str">
            <v>TASA FIJA</v>
          </cell>
        </row>
        <row r="402">
          <cell r="A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 t="str">
            <v>TASA FIJA</v>
          </cell>
        </row>
        <row r="403">
          <cell r="A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 t="str">
            <v>TASA FIJA</v>
          </cell>
        </row>
        <row r="404">
          <cell r="A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 t="str">
            <v>TASA FIJA</v>
          </cell>
        </row>
        <row r="405">
          <cell r="A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 t="str">
            <v>TASA FIJA</v>
          </cell>
        </row>
        <row r="406">
          <cell r="A406">
            <v>0</v>
          </cell>
          <cell r="DH406">
            <v>0</v>
          </cell>
          <cell r="DI406">
            <v>0</v>
          </cell>
          <cell r="DJ406">
            <v>0</v>
          </cell>
          <cell r="DK406">
            <v>0</v>
          </cell>
          <cell r="DL406" t="str">
            <v>TASA FIJA</v>
          </cell>
        </row>
        <row r="407">
          <cell r="A407">
            <v>0</v>
          </cell>
          <cell r="DH407">
            <v>0</v>
          </cell>
          <cell r="DI407">
            <v>0</v>
          </cell>
          <cell r="DJ407">
            <v>0</v>
          </cell>
          <cell r="DK407">
            <v>0</v>
          </cell>
          <cell r="DL407" t="str">
            <v>TASA FIJA</v>
          </cell>
        </row>
        <row r="408">
          <cell r="A408">
            <v>0</v>
          </cell>
          <cell r="DH408">
            <v>0</v>
          </cell>
          <cell r="DI408">
            <v>0</v>
          </cell>
          <cell r="DJ408">
            <v>0</v>
          </cell>
          <cell r="DK408">
            <v>0</v>
          </cell>
          <cell r="DL408" t="str">
            <v>TASA FIJA</v>
          </cell>
        </row>
        <row r="409">
          <cell r="A409">
            <v>0</v>
          </cell>
          <cell r="DH409">
            <v>0</v>
          </cell>
          <cell r="DI409">
            <v>0</v>
          </cell>
          <cell r="DJ409">
            <v>0</v>
          </cell>
          <cell r="DK409">
            <v>0</v>
          </cell>
          <cell r="DL409" t="str">
            <v>TASA FIJA</v>
          </cell>
        </row>
        <row r="410">
          <cell r="A410">
            <v>0</v>
          </cell>
          <cell r="DH410">
            <v>0</v>
          </cell>
          <cell r="DI410">
            <v>0</v>
          </cell>
          <cell r="DJ410">
            <v>0</v>
          </cell>
          <cell r="DK410">
            <v>0</v>
          </cell>
          <cell r="DL410" t="str">
            <v>TASA FIJA</v>
          </cell>
        </row>
        <row r="411">
          <cell r="A411">
            <v>0</v>
          </cell>
          <cell r="DH411">
            <v>0</v>
          </cell>
          <cell r="DI411">
            <v>0</v>
          </cell>
          <cell r="DJ411">
            <v>0</v>
          </cell>
          <cell r="DK411">
            <v>0</v>
          </cell>
          <cell r="DL411" t="str">
            <v>TASA FIJA</v>
          </cell>
        </row>
        <row r="412">
          <cell r="A412">
            <v>0</v>
          </cell>
          <cell r="DH412">
            <v>0</v>
          </cell>
          <cell r="DI412">
            <v>0</v>
          </cell>
          <cell r="DJ412">
            <v>0</v>
          </cell>
          <cell r="DK412">
            <v>0</v>
          </cell>
          <cell r="DL412" t="str">
            <v>TASA FIJA</v>
          </cell>
        </row>
        <row r="413">
          <cell r="A413">
            <v>0</v>
          </cell>
          <cell r="DH413">
            <v>0</v>
          </cell>
          <cell r="DI413">
            <v>0</v>
          </cell>
          <cell r="DJ413">
            <v>0</v>
          </cell>
          <cell r="DK413">
            <v>0</v>
          </cell>
          <cell r="DL413" t="str">
            <v>TASA FIJA</v>
          </cell>
        </row>
        <row r="414">
          <cell r="A414">
            <v>0</v>
          </cell>
          <cell r="DH414">
            <v>0</v>
          </cell>
          <cell r="DI414">
            <v>0</v>
          </cell>
          <cell r="DJ414">
            <v>0</v>
          </cell>
          <cell r="DK414">
            <v>0</v>
          </cell>
          <cell r="DL414" t="str">
            <v>TASA FIJA</v>
          </cell>
        </row>
        <row r="415">
          <cell r="A415">
            <v>0</v>
          </cell>
          <cell r="DH415">
            <v>0</v>
          </cell>
          <cell r="DI415">
            <v>0</v>
          </cell>
          <cell r="DJ415">
            <v>0</v>
          </cell>
          <cell r="DK415">
            <v>0</v>
          </cell>
          <cell r="DL415" t="str">
            <v>TASA FIJA</v>
          </cell>
        </row>
        <row r="416">
          <cell r="A416">
            <v>0</v>
          </cell>
          <cell r="DH416">
            <v>0</v>
          </cell>
          <cell r="DI416">
            <v>0</v>
          </cell>
          <cell r="DJ416">
            <v>0</v>
          </cell>
          <cell r="DK416">
            <v>0</v>
          </cell>
          <cell r="DL416" t="str">
            <v>TASA FIJA</v>
          </cell>
        </row>
        <row r="417">
          <cell r="A417">
            <v>0</v>
          </cell>
          <cell r="DH417">
            <v>0</v>
          </cell>
          <cell r="DI417">
            <v>0</v>
          </cell>
          <cell r="DJ417">
            <v>0</v>
          </cell>
          <cell r="DK417">
            <v>0</v>
          </cell>
          <cell r="DL417" t="str">
            <v>TASA FIJA</v>
          </cell>
        </row>
        <row r="418">
          <cell r="A418">
            <v>0</v>
          </cell>
          <cell r="DH418">
            <v>0</v>
          </cell>
          <cell r="DI418">
            <v>0</v>
          </cell>
          <cell r="DJ418">
            <v>0</v>
          </cell>
          <cell r="DK418">
            <v>0</v>
          </cell>
          <cell r="DL418" t="str">
            <v>TASA FIJA</v>
          </cell>
        </row>
        <row r="419">
          <cell r="A419">
            <v>0</v>
          </cell>
          <cell r="DH419">
            <v>0</v>
          </cell>
          <cell r="DI419">
            <v>0</v>
          </cell>
          <cell r="DJ419">
            <v>0</v>
          </cell>
          <cell r="DK419">
            <v>0</v>
          </cell>
          <cell r="DL419" t="str">
            <v>TASA FIJA</v>
          </cell>
        </row>
        <row r="420">
          <cell r="A420">
            <v>0</v>
          </cell>
          <cell r="DH420">
            <v>0</v>
          </cell>
          <cell r="DI420">
            <v>0</v>
          </cell>
          <cell r="DJ420">
            <v>0</v>
          </cell>
          <cell r="DK420">
            <v>0</v>
          </cell>
          <cell r="DL420" t="str">
            <v>TASA FIJA</v>
          </cell>
        </row>
        <row r="421">
          <cell r="A421">
            <v>0</v>
          </cell>
          <cell r="DH421">
            <v>0</v>
          </cell>
          <cell r="DI421">
            <v>0</v>
          </cell>
          <cell r="DJ421">
            <v>0</v>
          </cell>
          <cell r="DK421">
            <v>0</v>
          </cell>
          <cell r="DL421" t="str">
            <v>TASA FIJA</v>
          </cell>
        </row>
        <row r="422">
          <cell r="A422">
            <v>0</v>
          </cell>
          <cell r="DH422">
            <v>0</v>
          </cell>
          <cell r="DI422">
            <v>0</v>
          </cell>
          <cell r="DJ422">
            <v>0</v>
          </cell>
          <cell r="DK422">
            <v>0</v>
          </cell>
          <cell r="DL422" t="str">
            <v>TASA FIJA</v>
          </cell>
        </row>
        <row r="423">
          <cell r="A423">
            <v>0</v>
          </cell>
          <cell r="DH423">
            <v>0</v>
          </cell>
          <cell r="DI423">
            <v>0</v>
          </cell>
          <cell r="DJ423">
            <v>0</v>
          </cell>
          <cell r="DK423">
            <v>0</v>
          </cell>
          <cell r="DL423" t="str">
            <v>TASA FIJA</v>
          </cell>
        </row>
        <row r="424">
          <cell r="A424">
            <v>0</v>
          </cell>
          <cell r="DH424">
            <v>0</v>
          </cell>
          <cell r="DI424">
            <v>0</v>
          </cell>
          <cell r="DJ424">
            <v>0</v>
          </cell>
          <cell r="DK424">
            <v>0</v>
          </cell>
          <cell r="DL424" t="str">
            <v>TASA FIJA</v>
          </cell>
        </row>
        <row r="425">
          <cell r="A425">
            <v>0</v>
          </cell>
          <cell r="DH425">
            <v>0</v>
          </cell>
          <cell r="DI425">
            <v>0</v>
          </cell>
          <cell r="DJ425">
            <v>0</v>
          </cell>
          <cell r="DK425">
            <v>0</v>
          </cell>
          <cell r="DL425" t="str">
            <v>TASA FIJA</v>
          </cell>
        </row>
        <row r="426">
          <cell r="A426">
            <v>0</v>
          </cell>
          <cell r="DH426">
            <v>0</v>
          </cell>
          <cell r="DI426">
            <v>0</v>
          </cell>
          <cell r="DJ426">
            <v>0</v>
          </cell>
          <cell r="DK426">
            <v>0</v>
          </cell>
          <cell r="DL426" t="str">
            <v>TASA FIJA</v>
          </cell>
        </row>
        <row r="427">
          <cell r="A427">
            <v>0</v>
          </cell>
          <cell r="DH427">
            <v>0</v>
          </cell>
          <cell r="DI427">
            <v>0</v>
          </cell>
          <cell r="DJ427">
            <v>0</v>
          </cell>
          <cell r="DK427">
            <v>0</v>
          </cell>
          <cell r="DL427" t="str">
            <v>TASA FIJA</v>
          </cell>
        </row>
        <row r="428">
          <cell r="A428">
            <v>0</v>
          </cell>
          <cell r="DH428">
            <v>0</v>
          </cell>
          <cell r="DI428">
            <v>0</v>
          </cell>
          <cell r="DJ428">
            <v>0</v>
          </cell>
          <cell r="DK428">
            <v>0</v>
          </cell>
          <cell r="DL428" t="str">
            <v>TASA FIJA</v>
          </cell>
        </row>
        <row r="429">
          <cell r="A429">
            <v>0</v>
          </cell>
          <cell r="DH429">
            <v>0</v>
          </cell>
          <cell r="DI429">
            <v>0</v>
          </cell>
          <cell r="DJ429">
            <v>0</v>
          </cell>
          <cell r="DK429">
            <v>0</v>
          </cell>
          <cell r="DL429" t="str">
            <v>TASA FIJA</v>
          </cell>
        </row>
        <row r="430">
          <cell r="A430">
            <v>0</v>
          </cell>
          <cell r="DH430">
            <v>0</v>
          </cell>
          <cell r="DI430">
            <v>0</v>
          </cell>
          <cell r="DJ430">
            <v>0</v>
          </cell>
          <cell r="DK430">
            <v>0</v>
          </cell>
          <cell r="DL430" t="str">
            <v>TASA FIJA</v>
          </cell>
        </row>
        <row r="431">
          <cell r="A431">
            <v>0</v>
          </cell>
          <cell r="DH431">
            <v>0</v>
          </cell>
          <cell r="DI431">
            <v>0</v>
          </cell>
          <cell r="DJ431">
            <v>0</v>
          </cell>
          <cell r="DK431">
            <v>0</v>
          </cell>
          <cell r="DL431" t="str">
            <v>TASA FIJA</v>
          </cell>
        </row>
        <row r="432">
          <cell r="A432">
            <v>0</v>
          </cell>
          <cell r="DH432">
            <v>0</v>
          </cell>
          <cell r="DI432">
            <v>0</v>
          </cell>
          <cell r="DJ432">
            <v>0</v>
          </cell>
          <cell r="DK432">
            <v>0</v>
          </cell>
          <cell r="DL432" t="str">
            <v>TASA FIJA</v>
          </cell>
        </row>
        <row r="433">
          <cell r="A433">
            <v>0</v>
          </cell>
          <cell r="DH433">
            <v>0</v>
          </cell>
          <cell r="DI433">
            <v>0</v>
          </cell>
          <cell r="DJ433">
            <v>0</v>
          </cell>
          <cell r="DK433">
            <v>0</v>
          </cell>
          <cell r="DL433" t="str">
            <v>TASA FIJA</v>
          </cell>
        </row>
        <row r="434">
          <cell r="A434">
            <v>0</v>
          </cell>
          <cell r="DH434">
            <v>0</v>
          </cell>
          <cell r="DI434">
            <v>0</v>
          </cell>
          <cell r="DJ434">
            <v>0</v>
          </cell>
          <cell r="DK434">
            <v>0</v>
          </cell>
          <cell r="DL434" t="str">
            <v>TASA FIJA</v>
          </cell>
        </row>
        <row r="435">
          <cell r="A435">
            <v>0</v>
          </cell>
          <cell r="DH435">
            <v>0</v>
          </cell>
          <cell r="DI435">
            <v>0</v>
          </cell>
          <cell r="DJ435">
            <v>0</v>
          </cell>
          <cell r="DK435">
            <v>0</v>
          </cell>
          <cell r="DL435" t="str">
            <v>TASA FIJA</v>
          </cell>
        </row>
        <row r="436">
          <cell r="A436">
            <v>0</v>
          </cell>
          <cell r="DH436">
            <v>0</v>
          </cell>
          <cell r="DI436">
            <v>0</v>
          </cell>
          <cell r="DJ436">
            <v>0</v>
          </cell>
          <cell r="DK436">
            <v>0</v>
          </cell>
          <cell r="DL436" t="str">
            <v>TASA FIJA</v>
          </cell>
        </row>
        <row r="437">
          <cell r="A437">
            <v>0</v>
          </cell>
          <cell r="DH437">
            <v>0</v>
          </cell>
          <cell r="DI437">
            <v>0</v>
          </cell>
          <cell r="DJ437">
            <v>0</v>
          </cell>
          <cell r="DK437">
            <v>0</v>
          </cell>
          <cell r="DL437" t="str">
            <v>TASA FIJA</v>
          </cell>
        </row>
        <row r="438">
          <cell r="A438">
            <v>0</v>
          </cell>
          <cell r="DH438">
            <v>0</v>
          </cell>
          <cell r="DI438">
            <v>0</v>
          </cell>
          <cell r="DJ438">
            <v>0</v>
          </cell>
          <cell r="DK438">
            <v>0</v>
          </cell>
          <cell r="DL438" t="str">
            <v>TASA FIJA</v>
          </cell>
        </row>
        <row r="439">
          <cell r="A439">
            <v>0</v>
          </cell>
          <cell r="DH439">
            <v>0</v>
          </cell>
          <cell r="DI439">
            <v>0</v>
          </cell>
          <cell r="DJ439">
            <v>0</v>
          </cell>
          <cell r="DK439">
            <v>0</v>
          </cell>
          <cell r="DL439" t="str">
            <v>TASA FIJA</v>
          </cell>
        </row>
        <row r="440">
          <cell r="A440">
            <v>0</v>
          </cell>
          <cell r="DH440">
            <v>0</v>
          </cell>
          <cell r="DI440">
            <v>0</v>
          </cell>
          <cell r="DJ440">
            <v>0</v>
          </cell>
          <cell r="DK440">
            <v>0</v>
          </cell>
          <cell r="DL440" t="str">
            <v>TASA FIJA</v>
          </cell>
        </row>
        <row r="441">
          <cell r="A441">
            <v>0</v>
          </cell>
          <cell r="DH441">
            <v>0</v>
          </cell>
          <cell r="DI441">
            <v>0</v>
          </cell>
          <cell r="DJ441">
            <v>0</v>
          </cell>
          <cell r="DK441">
            <v>0</v>
          </cell>
          <cell r="DL441" t="str">
            <v>TASA FIJA</v>
          </cell>
        </row>
        <row r="442">
          <cell r="A442">
            <v>0</v>
          </cell>
          <cell r="DH442">
            <v>0</v>
          </cell>
          <cell r="DI442">
            <v>0</v>
          </cell>
          <cell r="DJ442">
            <v>0</v>
          </cell>
          <cell r="DK442">
            <v>0</v>
          </cell>
          <cell r="DL442" t="str">
            <v>TASA FIJA</v>
          </cell>
        </row>
        <row r="443">
          <cell r="A443">
            <v>0</v>
          </cell>
          <cell r="DH443">
            <v>0</v>
          </cell>
          <cell r="DI443">
            <v>0</v>
          </cell>
          <cell r="DJ443">
            <v>0</v>
          </cell>
          <cell r="DK443">
            <v>0</v>
          </cell>
          <cell r="DL443" t="str">
            <v>TASA FIJA</v>
          </cell>
        </row>
        <row r="444">
          <cell r="A444">
            <v>0</v>
          </cell>
          <cell r="DH444">
            <v>0</v>
          </cell>
          <cell r="DI444">
            <v>0</v>
          </cell>
          <cell r="DJ444">
            <v>0</v>
          </cell>
          <cell r="DK444">
            <v>0</v>
          </cell>
          <cell r="DL444" t="str">
            <v>TASA FIJA</v>
          </cell>
        </row>
        <row r="445">
          <cell r="A445">
            <v>0</v>
          </cell>
          <cell r="DH445">
            <v>0</v>
          </cell>
          <cell r="DI445">
            <v>0</v>
          </cell>
          <cell r="DJ445">
            <v>0</v>
          </cell>
          <cell r="DK445">
            <v>0</v>
          </cell>
          <cell r="DL445" t="str">
            <v>TASA FIJA</v>
          </cell>
        </row>
        <row r="446">
          <cell r="A446">
            <v>0</v>
          </cell>
          <cell r="DH446">
            <v>0</v>
          </cell>
          <cell r="DI446">
            <v>0</v>
          </cell>
          <cell r="DJ446">
            <v>0</v>
          </cell>
          <cell r="DK446">
            <v>0</v>
          </cell>
          <cell r="DL446" t="str">
            <v>TASA FIJA</v>
          </cell>
        </row>
        <row r="447">
          <cell r="A447">
            <v>0</v>
          </cell>
          <cell r="DH447">
            <v>0</v>
          </cell>
          <cell r="DI447">
            <v>0</v>
          </cell>
          <cell r="DJ447">
            <v>0</v>
          </cell>
          <cell r="DK447">
            <v>0</v>
          </cell>
          <cell r="DL447" t="str">
            <v>TASA FIJA</v>
          </cell>
        </row>
        <row r="448">
          <cell r="A448">
            <v>0</v>
          </cell>
          <cell r="DH448">
            <v>0</v>
          </cell>
          <cell r="DI448">
            <v>0</v>
          </cell>
          <cell r="DJ448">
            <v>0</v>
          </cell>
          <cell r="DK448">
            <v>0</v>
          </cell>
          <cell r="DL448" t="str">
            <v>TASA FIJA</v>
          </cell>
        </row>
        <row r="449">
          <cell r="A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 t="str">
            <v>TASA FIJA</v>
          </cell>
        </row>
        <row r="450">
          <cell r="A450">
            <v>0</v>
          </cell>
          <cell r="DH450">
            <v>0</v>
          </cell>
          <cell r="DI450">
            <v>0</v>
          </cell>
          <cell r="DJ450">
            <v>0</v>
          </cell>
          <cell r="DK450">
            <v>0</v>
          </cell>
          <cell r="DL450" t="str">
            <v>TASA FIJA</v>
          </cell>
        </row>
        <row r="451">
          <cell r="A451">
            <v>0</v>
          </cell>
          <cell r="DH451">
            <v>0</v>
          </cell>
          <cell r="DI451">
            <v>0</v>
          </cell>
          <cell r="DJ451">
            <v>0</v>
          </cell>
          <cell r="DK451">
            <v>0</v>
          </cell>
          <cell r="DL451" t="str">
            <v>TASA FIJA</v>
          </cell>
        </row>
        <row r="452">
          <cell r="A452">
            <v>0</v>
          </cell>
          <cell r="DH452">
            <v>0</v>
          </cell>
          <cell r="DI452">
            <v>0</v>
          </cell>
          <cell r="DJ452">
            <v>0</v>
          </cell>
          <cell r="DK452">
            <v>0</v>
          </cell>
          <cell r="DL452" t="str">
            <v>TASA FIJA</v>
          </cell>
        </row>
        <row r="453">
          <cell r="A453">
            <v>0</v>
          </cell>
          <cell r="DH453">
            <v>0</v>
          </cell>
          <cell r="DI453">
            <v>0</v>
          </cell>
          <cell r="DJ453">
            <v>0</v>
          </cell>
          <cell r="DK453">
            <v>0</v>
          </cell>
          <cell r="DL453" t="str">
            <v>TASA FIJA</v>
          </cell>
        </row>
        <row r="454">
          <cell r="A454">
            <v>0</v>
          </cell>
          <cell r="DH454">
            <v>0</v>
          </cell>
          <cell r="DI454">
            <v>0</v>
          </cell>
          <cell r="DJ454">
            <v>0</v>
          </cell>
          <cell r="DK454">
            <v>0</v>
          </cell>
          <cell r="DL454" t="str">
            <v>TASA FIJA</v>
          </cell>
        </row>
        <row r="455">
          <cell r="A455">
            <v>0</v>
          </cell>
          <cell r="DH455">
            <v>0</v>
          </cell>
          <cell r="DI455">
            <v>0</v>
          </cell>
          <cell r="DJ455">
            <v>0</v>
          </cell>
          <cell r="DK455">
            <v>0</v>
          </cell>
          <cell r="DL455" t="str">
            <v>TASA FIJA</v>
          </cell>
        </row>
        <row r="456">
          <cell r="A456">
            <v>0</v>
          </cell>
          <cell r="DH456">
            <v>0</v>
          </cell>
          <cell r="DI456">
            <v>0</v>
          </cell>
          <cell r="DJ456">
            <v>0</v>
          </cell>
          <cell r="DK456">
            <v>0</v>
          </cell>
          <cell r="DL456" t="str">
            <v>TASA FIJA</v>
          </cell>
        </row>
        <row r="457">
          <cell r="A457">
            <v>0</v>
          </cell>
          <cell r="DH457">
            <v>0</v>
          </cell>
          <cell r="DI457">
            <v>0</v>
          </cell>
          <cell r="DJ457">
            <v>0</v>
          </cell>
          <cell r="DK457">
            <v>0</v>
          </cell>
          <cell r="DL457" t="str">
            <v>TASA FIJA</v>
          </cell>
        </row>
        <row r="458">
          <cell r="A458">
            <v>0</v>
          </cell>
          <cell r="DH458">
            <v>0</v>
          </cell>
          <cell r="DI458">
            <v>0</v>
          </cell>
          <cell r="DJ458">
            <v>0</v>
          </cell>
          <cell r="DK458">
            <v>0</v>
          </cell>
          <cell r="DL458" t="str">
            <v>TASA FIJA</v>
          </cell>
        </row>
        <row r="459">
          <cell r="A459">
            <v>0</v>
          </cell>
          <cell r="DH459">
            <v>0</v>
          </cell>
          <cell r="DI459">
            <v>0</v>
          </cell>
          <cell r="DJ459">
            <v>0</v>
          </cell>
          <cell r="DK459">
            <v>0</v>
          </cell>
          <cell r="DL459" t="str">
            <v>TASA FIJA</v>
          </cell>
        </row>
        <row r="460">
          <cell r="A460">
            <v>0</v>
          </cell>
          <cell r="DH460">
            <v>0</v>
          </cell>
          <cell r="DI460">
            <v>0</v>
          </cell>
          <cell r="DJ460">
            <v>0</v>
          </cell>
          <cell r="DK460">
            <v>0</v>
          </cell>
          <cell r="DL460" t="str">
            <v>TASA FIJA</v>
          </cell>
        </row>
        <row r="461">
          <cell r="A461">
            <v>0</v>
          </cell>
          <cell r="DH461">
            <v>0</v>
          </cell>
          <cell r="DI461">
            <v>0</v>
          </cell>
          <cell r="DJ461">
            <v>0</v>
          </cell>
          <cell r="DK461">
            <v>0</v>
          </cell>
          <cell r="DL461" t="str">
            <v>TASA FIJA</v>
          </cell>
        </row>
        <row r="462">
          <cell r="A462">
            <v>0</v>
          </cell>
          <cell r="DH462">
            <v>0</v>
          </cell>
          <cell r="DI462">
            <v>0</v>
          </cell>
          <cell r="DJ462">
            <v>0</v>
          </cell>
          <cell r="DK462">
            <v>0</v>
          </cell>
          <cell r="DL462" t="str">
            <v>TASA FIJA</v>
          </cell>
        </row>
        <row r="463">
          <cell r="A463">
            <v>0</v>
          </cell>
          <cell r="DH463">
            <v>0</v>
          </cell>
          <cell r="DI463">
            <v>0</v>
          </cell>
          <cell r="DJ463">
            <v>0</v>
          </cell>
          <cell r="DK463">
            <v>0</v>
          </cell>
          <cell r="DL463" t="str">
            <v>TASA FIJA</v>
          </cell>
        </row>
        <row r="464">
          <cell r="A464">
            <v>0</v>
          </cell>
          <cell r="DH464">
            <v>0</v>
          </cell>
          <cell r="DI464">
            <v>0</v>
          </cell>
          <cell r="DJ464">
            <v>0</v>
          </cell>
          <cell r="DK464">
            <v>0</v>
          </cell>
          <cell r="DL464" t="str">
            <v>TASA FIJA</v>
          </cell>
        </row>
        <row r="465">
          <cell r="A465">
            <v>0</v>
          </cell>
          <cell r="DH465">
            <v>0</v>
          </cell>
          <cell r="DI465">
            <v>0</v>
          </cell>
          <cell r="DJ465">
            <v>0</v>
          </cell>
          <cell r="DK465">
            <v>0</v>
          </cell>
          <cell r="DL465" t="str">
            <v>TASA FIJA</v>
          </cell>
        </row>
        <row r="466">
          <cell r="A466">
            <v>0</v>
          </cell>
          <cell r="DH466">
            <v>0</v>
          </cell>
          <cell r="DI466">
            <v>0</v>
          </cell>
          <cell r="DJ466">
            <v>0</v>
          </cell>
          <cell r="DK466">
            <v>0</v>
          </cell>
          <cell r="DL466" t="str">
            <v>TASA FIJA</v>
          </cell>
        </row>
        <row r="467">
          <cell r="A467">
            <v>0</v>
          </cell>
          <cell r="DH467">
            <v>0</v>
          </cell>
          <cell r="DI467">
            <v>0</v>
          </cell>
          <cell r="DJ467">
            <v>0</v>
          </cell>
          <cell r="DK467">
            <v>0</v>
          </cell>
          <cell r="DL467" t="str">
            <v>TASA FIJA</v>
          </cell>
        </row>
        <row r="468">
          <cell r="A468">
            <v>0</v>
          </cell>
          <cell r="DH468">
            <v>0</v>
          </cell>
          <cell r="DI468">
            <v>0</v>
          </cell>
          <cell r="DJ468">
            <v>0</v>
          </cell>
          <cell r="DK468">
            <v>0</v>
          </cell>
          <cell r="DL468" t="str">
            <v>TASA FIJA</v>
          </cell>
        </row>
        <row r="469">
          <cell r="A469">
            <v>0</v>
          </cell>
          <cell r="DH469">
            <v>0</v>
          </cell>
          <cell r="DI469">
            <v>0</v>
          </cell>
          <cell r="DJ469">
            <v>0</v>
          </cell>
          <cell r="DK469">
            <v>0</v>
          </cell>
          <cell r="DL469" t="str">
            <v>TASA FIJA</v>
          </cell>
        </row>
        <row r="470">
          <cell r="A470">
            <v>0</v>
          </cell>
          <cell r="DH470">
            <v>0</v>
          </cell>
          <cell r="DI470">
            <v>0</v>
          </cell>
          <cell r="DJ470">
            <v>0</v>
          </cell>
          <cell r="DK470">
            <v>0</v>
          </cell>
          <cell r="DL470" t="str">
            <v>TASA FIJA</v>
          </cell>
        </row>
        <row r="471">
          <cell r="A471">
            <v>0</v>
          </cell>
          <cell r="DH471">
            <v>0</v>
          </cell>
          <cell r="DI471">
            <v>0</v>
          </cell>
          <cell r="DJ471">
            <v>0</v>
          </cell>
          <cell r="DK471">
            <v>0</v>
          </cell>
          <cell r="DL471" t="str">
            <v>TASA FIJA</v>
          </cell>
        </row>
        <row r="472">
          <cell r="A472">
            <v>0</v>
          </cell>
          <cell r="DH472">
            <v>0</v>
          </cell>
          <cell r="DI472">
            <v>0</v>
          </cell>
          <cell r="DJ472">
            <v>0</v>
          </cell>
          <cell r="DK472">
            <v>0</v>
          </cell>
          <cell r="DL472" t="str">
            <v>TASA FIJA</v>
          </cell>
        </row>
        <row r="473">
          <cell r="A473">
            <v>0</v>
          </cell>
          <cell r="DH473">
            <v>0</v>
          </cell>
          <cell r="DI473">
            <v>0</v>
          </cell>
          <cell r="DJ473">
            <v>0</v>
          </cell>
          <cell r="DK473">
            <v>0</v>
          </cell>
          <cell r="DL473" t="str">
            <v>TASA FIJA</v>
          </cell>
        </row>
        <row r="474">
          <cell r="A474">
            <v>0</v>
          </cell>
          <cell r="DH474">
            <v>0</v>
          </cell>
          <cell r="DI474">
            <v>0</v>
          </cell>
          <cell r="DJ474">
            <v>0</v>
          </cell>
          <cell r="DK474">
            <v>0</v>
          </cell>
          <cell r="DL474" t="str">
            <v>TASA FIJA</v>
          </cell>
        </row>
        <row r="475">
          <cell r="A475">
            <v>0</v>
          </cell>
          <cell r="DH475">
            <v>0</v>
          </cell>
          <cell r="DI475">
            <v>0</v>
          </cell>
          <cell r="DJ475">
            <v>0</v>
          </cell>
          <cell r="DK475">
            <v>0</v>
          </cell>
          <cell r="DL475" t="str">
            <v>TASA FIJA</v>
          </cell>
        </row>
        <row r="476">
          <cell r="A476">
            <v>0</v>
          </cell>
          <cell r="DH476">
            <v>0</v>
          </cell>
          <cell r="DI476">
            <v>0</v>
          </cell>
          <cell r="DJ476">
            <v>0</v>
          </cell>
          <cell r="DK476">
            <v>0</v>
          </cell>
          <cell r="DL476" t="str">
            <v>TASA FIJA</v>
          </cell>
        </row>
        <row r="477">
          <cell r="A477">
            <v>0</v>
          </cell>
          <cell r="DH477">
            <v>0</v>
          </cell>
          <cell r="DI477">
            <v>0</v>
          </cell>
          <cell r="DJ477">
            <v>0</v>
          </cell>
          <cell r="DK477">
            <v>0</v>
          </cell>
          <cell r="DL477" t="str">
            <v>TASA FIJA</v>
          </cell>
        </row>
        <row r="478">
          <cell r="A478">
            <v>0</v>
          </cell>
          <cell r="DH478">
            <v>0</v>
          </cell>
          <cell r="DI478">
            <v>0</v>
          </cell>
          <cell r="DJ478">
            <v>0</v>
          </cell>
          <cell r="DK478">
            <v>0</v>
          </cell>
          <cell r="DL478" t="str">
            <v>TASA FIJA</v>
          </cell>
        </row>
        <row r="479">
          <cell r="A479">
            <v>0</v>
          </cell>
          <cell r="DH479">
            <v>0</v>
          </cell>
          <cell r="DI479">
            <v>0</v>
          </cell>
          <cell r="DJ479">
            <v>0</v>
          </cell>
          <cell r="DK479">
            <v>0</v>
          </cell>
          <cell r="DL479" t="str">
            <v>TASA FIJA</v>
          </cell>
        </row>
        <row r="480">
          <cell r="A480">
            <v>0</v>
          </cell>
          <cell r="DH480">
            <v>0</v>
          </cell>
          <cell r="DI480">
            <v>0</v>
          </cell>
          <cell r="DJ480">
            <v>0</v>
          </cell>
          <cell r="DK480">
            <v>0</v>
          </cell>
          <cell r="DL480" t="str">
            <v>TASA FIJA</v>
          </cell>
        </row>
        <row r="481">
          <cell r="A481">
            <v>0</v>
          </cell>
          <cell r="DH481">
            <v>0</v>
          </cell>
          <cell r="DI481">
            <v>0</v>
          </cell>
          <cell r="DJ481">
            <v>0</v>
          </cell>
          <cell r="DK481">
            <v>0</v>
          </cell>
          <cell r="DL481" t="str">
            <v>TASA FIJA</v>
          </cell>
        </row>
        <row r="482">
          <cell r="A482">
            <v>0</v>
          </cell>
          <cell r="DH482">
            <v>0</v>
          </cell>
          <cell r="DI482">
            <v>0</v>
          </cell>
          <cell r="DJ482">
            <v>0</v>
          </cell>
          <cell r="DK482">
            <v>0</v>
          </cell>
          <cell r="DL482" t="str">
            <v>TASA FIJA</v>
          </cell>
        </row>
        <row r="483">
          <cell r="A483">
            <v>0</v>
          </cell>
          <cell r="DH483">
            <v>0</v>
          </cell>
          <cell r="DI483">
            <v>0</v>
          </cell>
          <cell r="DJ483">
            <v>0</v>
          </cell>
          <cell r="DK483">
            <v>0</v>
          </cell>
          <cell r="DL483" t="str">
            <v>TASA FIJA</v>
          </cell>
        </row>
        <row r="484">
          <cell r="A484">
            <v>0</v>
          </cell>
          <cell r="DH484">
            <v>0</v>
          </cell>
          <cell r="DI484">
            <v>0</v>
          </cell>
          <cell r="DJ484">
            <v>0</v>
          </cell>
          <cell r="DK484">
            <v>0</v>
          </cell>
          <cell r="DL484" t="str">
            <v>TASA FIJA</v>
          </cell>
        </row>
        <row r="485">
          <cell r="A485">
            <v>0</v>
          </cell>
          <cell r="DH485">
            <v>0</v>
          </cell>
          <cell r="DI485">
            <v>0</v>
          </cell>
          <cell r="DJ485">
            <v>0</v>
          </cell>
          <cell r="DK485">
            <v>0</v>
          </cell>
          <cell r="DL485" t="str">
            <v>TASA FIJA</v>
          </cell>
        </row>
        <row r="486">
          <cell r="A486">
            <v>0</v>
          </cell>
          <cell r="DH486">
            <v>0</v>
          </cell>
          <cell r="DI486">
            <v>0</v>
          </cell>
          <cell r="DJ486">
            <v>0</v>
          </cell>
          <cell r="DK486">
            <v>0</v>
          </cell>
          <cell r="DL486" t="str">
            <v>TASA FIJA</v>
          </cell>
        </row>
        <row r="487">
          <cell r="A487">
            <v>0</v>
          </cell>
          <cell r="DH487">
            <v>0</v>
          </cell>
          <cell r="DI487">
            <v>0</v>
          </cell>
          <cell r="DJ487">
            <v>0</v>
          </cell>
          <cell r="DK487">
            <v>0</v>
          </cell>
          <cell r="DL487" t="str">
            <v>TASA FIJA</v>
          </cell>
        </row>
        <row r="488">
          <cell r="A488">
            <v>0</v>
          </cell>
          <cell r="DH488">
            <v>0</v>
          </cell>
          <cell r="DI488">
            <v>0</v>
          </cell>
          <cell r="DJ488">
            <v>0</v>
          </cell>
          <cell r="DK488">
            <v>0</v>
          </cell>
          <cell r="DL488" t="str">
            <v>TASA FIJA</v>
          </cell>
        </row>
        <row r="489">
          <cell r="A489">
            <v>0</v>
          </cell>
          <cell r="DH489">
            <v>0</v>
          </cell>
          <cell r="DI489">
            <v>0</v>
          </cell>
          <cell r="DJ489">
            <v>0</v>
          </cell>
          <cell r="DK489">
            <v>0</v>
          </cell>
          <cell r="DL489" t="str">
            <v>TASA FIJA</v>
          </cell>
        </row>
        <row r="490">
          <cell r="A490">
            <v>0</v>
          </cell>
          <cell r="DH490">
            <v>0</v>
          </cell>
          <cell r="DI490">
            <v>0</v>
          </cell>
          <cell r="DJ490">
            <v>0</v>
          </cell>
          <cell r="DK490">
            <v>0</v>
          </cell>
          <cell r="DL490" t="str">
            <v>TASA FIJA</v>
          </cell>
        </row>
        <row r="491">
          <cell r="A491">
            <v>0</v>
          </cell>
          <cell r="DH491">
            <v>0</v>
          </cell>
          <cell r="DI491">
            <v>0</v>
          </cell>
          <cell r="DJ491">
            <v>0</v>
          </cell>
          <cell r="DK491">
            <v>0</v>
          </cell>
          <cell r="DL491" t="str">
            <v>TASA FIJA</v>
          </cell>
        </row>
        <row r="492">
          <cell r="A492">
            <v>0</v>
          </cell>
          <cell r="DH492">
            <v>0</v>
          </cell>
          <cell r="DI492">
            <v>0</v>
          </cell>
          <cell r="DJ492">
            <v>0</v>
          </cell>
          <cell r="DK492">
            <v>0</v>
          </cell>
          <cell r="DL492" t="str">
            <v>TASA FIJA</v>
          </cell>
        </row>
        <row r="493">
          <cell r="A493">
            <v>0</v>
          </cell>
          <cell r="DH493">
            <v>0</v>
          </cell>
          <cell r="DI493">
            <v>0</v>
          </cell>
          <cell r="DJ493">
            <v>0</v>
          </cell>
          <cell r="DK493">
            <v>0</v>
          </cell>
          <cell r="DL493" t="str">
            <v>TASA FIJA</v>
          </cell>
        </row>
        <row r="494">
          <cell r="A494">
            <v>0</v>
          </cell>
          <cell r="DH494">
            <v>0</v>
          </cell>
          <cell r="DI494">
            <v>0</v>
          </cell>
          <cell r="DJ494">
            <v>0</v>
          </cell>
          <cell r="DK494">
            <v>0</v>
          </cell>
          <cell r="DL494" t="str">
            <v>TASA FIJA</v>
          </cell>
        </row>
        <row r="495">
          <cell r="A495">
            <v>0</v>
          </cell>
          <cell r="DH495">
            <v>0</v>
          </cell>
          <cell r="DI495">
            <v>0</v>
          </cell>
          <cell r="DJ495">
            <v>0</v>
          </cell>
          <cell r="DK495">
            <v>0</v>
          </cell>
          <cell r="DL495" t="str">
            <v>TASA FIJA</v>
          </cell>
        </row>
        <row r="496">
          <cell r="A496">
            <v>0</v>
          </cell>
          <cell r="DH496">
            <v>0</v>
          </cell>
          <cell r="DI496">
            <v>0</v>
          </cell>
          <cell r="DJ496">
            <v>0</v>
          </cell>
          <cell r="DK496">
            <v>0</v>
          </cell>
          <cell r="DL496" t="str">
            <v>TASA FIJA</v>
          </cell>
        </row>
        <row r="497">
          <cell r="A497">
            <v>0</v>
          </cell>
          <cell r="DH497">
            <v>0</v>
          </cell>
          <cell r="DI497">
            <v>0</v>
          </cell>
          <cell r="DJ497">
            <v>0</v>
          </cell>
          <cell r="DK497">
            <v>0</v>
          </cell>
          <cell r="DL497" t="str">
            <v>TASA FIJA</v>
          </cell>
        </row>
        <row r="498">
          <cell r="A498">
            <v>0</v>
          </cell>
          <cell r="DH498">
            <v>0</v>
          </cell>
          <cell r="DI498">
            <v>0</v>
          </cell>
          <cell r="DJ498">
            <v>0</v>
          </cell>
          <cell r="DK498">
            <v>0</v>
          </cell>
          <cell r="DL498" t="str">
            <v>TASA FIJA</v>
          </cell>
        </row>
        <row r="499">
          <cell r="A499">
            <v>0</v>
          </cell>
          <cell r="DH499">
            <v>0</v>
          </cell>
          <cell r="DI499">
            <v>0</v>
          </cell>
          <cell r="DJ499">
            <v>0</v>
          </cell>
          <cell r="DK499">
            <v>0</v>
          </cell>
          <cell r="DL499" t="str">
            <v>TASA FIJA</v>
          </cell>
        </row>
        <row r="500">
          <cell r="A500">
            <v>0</v>
          </cell>
          <cell r="DH500">
            <v>0</v>
          </cell>
          <cell r="DI500">
            <v>0</v>
          </cell>
          <cell r="DJ500">
            <v>0</v>
          </cell>
          <cell r="DK500">
            <v>0</v>
          </cell>
          <cell r="DL500" t="str">
            <v>TASA FIJA</v>
          </cell>
        </row>
        <row r="501">
          <cell r="A501">
            <v>0</v>
          </cell>
          <cell r="DH501">
            <v>0</v>
          </cell>
          <cell r="DI501">
            <v>0</v>
          </cell>
          <cell r="DJ501">
            <v>0</v>
          </cell>
          <cell r="DK501">
            <v>0</v>
          </cell>
          <cell r="DL501" t="str">
            <v>TASA FIJA</v>
          </cell>
        </row>
        <row r="502">
          <cell r="A502">
            <v>0</v>
          </cell>
          <cell r="DH502">
            <v>0</v>
          </cell>
          <cell r="DI502">
            <v>0</v>
          </cell>
          <cell r="DJ502">
            <v>0</v>
          </cell>
          <cell r="DK502">
            <v>0</v>
          </cell>
          <cell r="DL502" t="str">
            <v>TASA FIJA</v>
          </cell>
        </row>
        <row r="503">
          <cell r="A503">
            <v>0</v>
          </cell>
          <cell r="DH503">
            <v>0</v>
          </cell>
          <cell r="DI503">
            <v>0</v>
          </cell>
          <cell r="DJ503">
            <v>0</v>
          </cell>
          <cell r="DK503">
            <v>0</v>
          </cell>
          <cell r="DL503" t="str">
            <v>TASA FIJA</v>
          </cell>
        </row>
        <row r="504">
          <cell r="A504">
            <v>0</v>
          </cell>
          <cell r="DH504">
            <v>0</v>
          </cell>
          <cell r="DI504">
            <v>0</v>
          </cell>
          <cell r="DJ504">
            <v>0</v>
          </cell>
          <cell r="DK504">
            <v>0</v>
          </cell>
          <cell r="DL504" t="str">
            <v>TASA FIJA</v>
          </cell>
        </row>
        <row r="505">
          <cell r="A505">
            <v>0</v>
          </cell>
          <cell r="DH505">
            <v>0</v>
          </cell>
          <cell r="DI505">
            <v>0</v>
          </cell>
          <cell r="DJ505">
            <v>0</v>
          </cell>
          <cell r="DK505">
            <v>0</v>
          </cell>
          <cell r="DL505" t="str">
            <v>TASA FIJA</v>
          </cell>
        </row>
        <row r="506">
          <cell r="A506">
            <v>0</v>
          </cell>
          <cell r="DH506">
            <v>0</v>
          </cell>
          <cell r="DI506">
            <v>0</v>
          </cell>
          <cell r="DJ506">
            <v>0</v>
          </cell>
          <cell r="DK506">
            <v>0</v>
          </cell>
          <cell r="DL506" t="str">
            <v>TASA FIJA</v>
          </cell>
        </row>
        <row r="507">
          <cell r="A507">
            <v>0</v>
          </cell>
          <cell r="DH507">
            <v>0</v>
          </cell>
          <cell r="DI507">
            <v>0</v>
          </cell>
          <cell r="DJ507">
            <v>0</v>
          </cell>
          <cell r="DK507">
            <v>0</v>
          </cell>
          <cell r="DL507" t="str">
            <v>TASA FIJA</v>
          </cell>
        </row>
        <row r="508">
          <cell r="A508">
            <v>0</v>
          </cell>
          <cell r="DH508">
            <v>0</v>
          </cell>
          <cell r="DI508">
            <v>0</v>
          </cell>
          <cell r="DJ508">
            <v>0</v>
          </cell>
          <cell r="DK508">
            <v>0</v>
          </cell>
          <cell r="DL508" t="str">
            <v>TASA FIJA</v>
          </cell>
        </row>
        <row r="509">
          <cell r="A509">
            <v>0</v>
          </cell>
          <cell r="DH509">
            <v>0</v>
          </cell>
          <cell r="DI509">
            <v>0</v>
          </cell>
          <cell r="DJ509">
            <v>0</v>
          </cell>
          <cell r="DK509">
            <v>0</v>
          </cell>
          <cell r="DL509" t="str">
            <v>TASA FIJA</v>
          </cell>
        </row>
        <row r="510">
          <cell r="A510">
            <v>0</v>
          </cell>
          <cell r="DH510">
            <v>0</v>
          </cell>
          <cell r="DI510">
            <v>0</v>
          </cell>
          <cell r="DJ510">
            <v>0</v>
          </cell>
          <cell r="DK510">
            <v>0</v>
          </cell>
          <cell r="DL510" t="str">
            <v>TASA FIJA</v>
          </cell>
        </row>
      </sheetData>
      <sheetData sheetId="12"/>
      <sheetData sheetId="13"/>
      <sheetData sheetId="14"/>
      <sheetData sheetId="15"/>
      <sheetData sheetId="16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</row>
        <row r="2">
          <cell r="B2" t="str">
            <v>ISIN</v>
          </cell>
          <cell r="C2" t="str">
            <v>DEPOSITANTE</v>
          </cell>
          <cell r="D2" t="str">
            <v>NIT</v>
          </cell>
          <cell r="E2" t="str">
            <v>RAZON SOCIAL DEPOSITANTE</v>
          </cell>
          <cell r="F2" t="str">
            <v>ADMINISTRADOR</v>
          </cell>
          <cell r="G2" t="str">
            <v>EMISOR</v>
          </cell>
          <cell r="H2" t="str">
            <v>ISIN</v>
          </cell>
          <cell r="I2" t="str">
            <v>DEPOSITO</v>
          </cell>
          <cell r="J2" t="str">
            <v>FEC.EXPEDICION</v>
          </cell>
          <cell r="K2" t="str">
            <v>FEC.VENCIMIENTO</v>
          </cell>
          <cell r="L2" t="str">
            <v>TASA</v>
          </cell>
          <cell r="M2" t="str">
            <v>MODALIDAD</v>
          </cell>
          <cell r="N2" t="str">
            <v>PERIODICIDAD</v>
          </cell>
          <cell r="O2" t="str">
            <v>SPREAD</v>
          </cell>
          <cell r="P2" t="str">
            <v>EXPRESADO</v>
          </cell>
          <cell r="Q2" t="str">
            <v>CUENTA</v>
          </cell>
          <cell r="R2" t="str">
            <v>DOC.</v>
          </cell>
          <cell r="S2" t="str">
            <v>IDENTIFICACION</v>
          </cell>
          <cell r="T2" t="str">
            <v>NOMBRE INVERSIONISTA</v>
          </cell>
          <cell r="U2" t="str">
            <v>SALDO TOTAL</v>
          </cell>
          <cell r="V2" t="str">
            <v>SALDO DISPONIBLE</v>
          </cell>
          <cell r="W2" t="str">
            <v>SALDO TRANSITO</v>
          </cell>
          <cell r="X2" t="str">
            <v>SALDO PRENDA</v>
          </cell>
          <cell r="Y2" t="str">
            <v>BLOQUEOS X EMBARGO</v>
          </cell>
          <cell r="Z2" t="str">
            <v>SALDO GARANTIA</v>
          </cell>
          <cell r="AA2" t="str">
            <v>SALDO RETIRO</v>
          </cell>
          <cell r="AB2" t="str">
            <v>SALDO REPO PASIVO</v>
          </cell>
          <cell r="AC2" t="str">
            <v>SALDO REPO ACTIVO</v>
          </cell>
          <cell r="AD2" t="str">
            <v>OTROS BLOQUEOS</v>
          </cell>
          <cell r="AE2" t="str">
            <v>DESCRIP. OTROS BLOQUEOS</v>
          </cell>
          <cell r="AF2" t="str">
            <v>SALDO NETO CON REPOS</v>
          </cell>
          <cell r="AG2" t="str">
            <v>SALDO REBLOQUEOS</v>
          </cell>
        </row>
        <row r="3">
          <cell r="B3" t="str">
            <v>COB13CD52897</v>
          </cell>
          <cell r="C3">
            <v>249</v>
          </cell>
          <cell r="D3">
            <v>8001502800</v>
          </cell>
          <cell r="E3" t="str">
            <v>FIDUCIARIA BANCOLOMBIA S.A.</v>
          </cell>
          <cell r="F3" t="str">
            <v>ADB13 - BBVA COLOMBIA S.A.</v>
          </cell>
          <cell r="G3" t="str">
            <v>COB13 - BBVA COLOMBIA S.A.</v>
          </cell>
          <cell r="H3" t="str">
            <v>COB13CD52897 - CDT DESMAT.BBVA COLOMBIA S.A.  Res.274</v>
          </cell>
          <cell r="I3">
            <v>0</v>
          </cell>
          <cell r="J3">
            <v>42430</v>
          </cell>
          <cell r="K3">
            <v>42795</v>
          </cell>
          <cell r="L3" t="str">
            <v>DTF PROMEDIO TASAS DE CAPTACION 90 DIAS</v>
          </cell>
          <cell r="M3" t="str">
            <v>VENCIDO</v>
          </cell>
          <cell r="N3" t="str">
            <v>TRIMESTRAL</v>
          </cell>
          <cell r="O3">
            <v>2.25</v>
          </cell>
          <cell r="P3" t="str">
            <v>$ PESOS COLOMBIANOS</v>
          </cell>
          <cell r="Q3">
            <v>1600028</v>
          </cell>
          <cell r="R3" t="str">
            <v>NIT</v>
          </cell>
          <cell r="S3">
            <v>8300545390</v>
          </cell>
          <cell r="T3" t="str">
            <v>FIDEIC. FID. BANCOLOMBIA-P.A. BANCO REPUBLICA</v>
          </cell>
          <cell r="U3">
            <v>700000000</v>
          </cell>
          <cell r="V3">
            <v>700000000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 t="str">
            <v xml:space="preserve"> </v>
          </cell>
          <cell r="AF3">
            <v>700000000</v>
          </cell>
          <cell r="AG3">
            <v>0</v>
          </cell>
        </row>
        <row r="4">
          <cell r="B4" t="str">
            <v>COB06CD0A314</v>
          </cell>
          <cell r="C4">
            <v>249</v>
          </cell>
          <cell r="D4">
            <v>8001502800</v>
          </cell>
          <cell r="E4" t="str">
            <v>FIDUCIARIA BANCOLOMBIA S.A.</v>
          </cell>
          <cell r="F4" t="str">
            <v>ADB06 - BANCO CORPBANCA COLOMBIA S.A.</v>
          </cell>
          <cell r="G4" t="str">
            <v>COB06 - BANCO CORPBANCA COLOMBIA S.A</v>
          </cell>
          <cell r="H4" t="str">
            <v>COB06CD0A314 - CDT DESMAT BANCO CORPBANCA COLOMBIA S.A.  RES.274</v>
          </cell>
          <cell r="I4">
            <v>0</v>
          </cell>
          <cell r="J4">
            <v>42095</v>
          </cell>
          <cell r="K4">
            <v>42461</v>
          </cell>
          <cell r="L4" t="str">
            <v>IBR 30 DIAS</v>
          </cell>
          <cell r="M4" t="str">
            <v>VENCIDO</v>
          </cell>
          <cell r="N4" t="str">
            <v>MENSUAL</v>
          </cell>
          <cell r="O4">
            <v>0.75</v>
          </cell>
          <cell r="P4" t="str">
            <v>$ PESOS COLOMBIANOS</v>
          </cell>
          <cell r="Q4">
            <v>1600028</v>
          </cell>
          <cell r="R4" t="str">
            <v>NIT</v>
          </cell>
          <cell r="S4">
            <v>8300545390</v>
          </cell>
          <cell r="T4" t="str">
            <v>FIDEIC. FID. BANCOLOMBIA-P.A. BANCO REPUBLICA</v>
          </cell>
          <cell r="U4">
            <v>1500000000</v>
          </cell>
          <cell r="V4">
            <v>1500000000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 t="str">
            <v xml:space="preserve"> </v>
          </cell>
          <cell r="AF4">
            <v>1500000000</v>
          </cell>
          <cell r="AG4">
            <v>0</v>
          </cell>
        </row>
        <row r="5">
          <cell r="B5" t="str">
            <v>COB13CD30943</v>
          </cell>
          <cell r="C5">
            <v>249</v>
          </cell>
          <cell r="D5">
            <v>8001502800</v>
          </cell>
          <cell r="E5" t="str">
            <v>FIDUCIARIA BANCOLOMBIA S.A.</v>
          </cell>
          <cell r="F5" t="str">
            <v>ADB13 - BBVA COLOMBIA S.A.</v>
          </cell>
          <cell r="G5" t="str">
            <v>COB13 - BBVA COLOMBIA S.A.</v>
          </cell>
          <cell r="H5" t="str">
            <v>COB13CD30943 - CDT DESMAT.BBVA COLOMBIA S.A.  Res.274</v>
          </cell>
          <cell r="I5">
            <v>0</v>
          </cell>
          <cell r="J5">
            <v>41852</v>
          </cell>
          <cell r="K5">
            <v>42583</v>
          </cell>
          <cell r="L5" t="str">
            <v>FIJA NOMINAL   6.0130000000</v>
          </cell>
          <cell r="M5" t="str">
            <v>VENCIDO</v>
          </cell>
          <cell r="N5" t="str">
            <v>TRIMESTRAL</v>
          </cell>
          <cell r="O5">
            <v>0</v>
          </cell>
          <cell r="P5" t="str">
            <v>$ PESOS COLOMBIANOS</v>
          </cell>
          <cell r="Q5">
            <v>1600028</v>
          </cell>
          <cell r="R5" t="str">
            <v>NIT</v>
          </cell>
          <cell r="S5">
            <v>8300545390</v>
          </cell>
          <cell r="T5" t="str">
            <v>FIDEIC. FID. BANCOLOMBIA-P.A. BANCO REPUBLICA</v>
          </cell>
          <cell r="U5">
            <v>1000000000</v>
          </cell>
          <cell r="V5">
            <v>1000000000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 t="str">
            <v xml:space="preserve"> </v>
          </cell>
          <cell r="AF5">
            <v>1000000000</v>
          </cell>
          <cell r="AG5">
            <v>0</v>
          </cell>
        </row>
        <row r="6">
          <cell r="B6" t="str">
            <v>COB02CD12217</v>
          </cell>
          <cell r="C6">
            <v>249</v>
          </cell>
          <cell r="D6">
            <v>8001502800</v>
          </cell>
          <cell r="E6" t="str">
            <v>FIDUCIARIA BANCOLOMBIA S.A.</v>
          </cell>
          <cell r="F6" t="str">
            <v>ADB02 - BANCO POPULAR S.A.</v>
          </cell>
          <cell r="G6" t="str">
            <v>COB02 - BANCO POPULAR S.A.</v>
          </cell>
          <cell r="H6" t="str">
            <v>COB02CD12217 - CDTS DESMAT.BANCO POPULAR  Res.274</v>
          </cell>
          <cell r="I6">
            <v>0</v>
          </cell>
          <cell r="J6">
            <v>42278</v>
          </cell>
          <cell r="K6">
            <v>42644</v>
          </cell>
          <cell r="L6" t="str">
            <v>IPC INDICE DE PRECIOS AL CONSUMIDOR</v>
          </cell>
          <cell r="M6" t="str">
            <v>VENCIDO</v>
          </cell>
          <cell r="N6" t="str">
            <v>TRIMESTRAL</v>
          </cell>
          <cell r="O6">
            <v>1.7</v>
          </cell>
          <cell r="P6" t="str">
            <v>$ PESOS COLOMBIANOS</v>
          </cell>
          <cell r="Q6">
            <v>1600028</v>
          </cell>
          <cell r="R6" t="str">
            <v>NIT</v>
          </cell>
          <cell r="S6">
            <v>8300545390</v>
          </cell>
          <cell r="T6" t="str">
            <v>FIDEIC. FID. BANCOLOMBIA-P.A. BANCO REPUBLICA</v>
          </cell>
          <cell r="U6">
            <v>500000000</v>
          </cell>
          <cell r="V6">
            <v>500000000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 t="str">
            <v xml:space="preserve"> </v>
          </cell>
          <cell r="AF6">
            <v>500000000</v>
          </cell>
          <cell r="AG6">
            <v>0</v>
          </cell>
        </row>
        <row r="7">
          <cell r="B7" t="str">
            <v>COB06CB00399</v>
          </cell>
          <cell r="C7">
            <v>249</v>
          </cell>
          <cell r="D7">
            <v>8001502800</v>
          </cell>
          <cell r="E7" t="str">
            <v>FIDUCIARIA BANCOLOMBIA S.A.</v>
          </cell>
          <cell r="F7" t="str">
            <v>ADB06 - BANCO CORPBANCA COLOMBIA S.A.</v>
          </cell>
          <cell r="G7" t="str">
            <v>COB06 - BANCO CORPBANCA COLOMBIA S.A</v>
          </cell>
          <cell r="H7" t="str">
            <v>COB06CB00399 - CB BANCO CORPBANCA S.A. SERIE A TASA FIJA</v>
          </cell>
          <cell r="I7">
            <v>0</v>
          </cell>
          <cell r="J7">
            <v>42431</v>
          </cell>
          <cell r="K7">
            <v>43161</v>
          </cell>
          <cell r="L7" t="str">
            <v>FIJA NOMINAL   8.7026703525</v>
          </cell>
          <cell r="M7" t="str">
            <v>VENCIDO</v>
          </cell>
          <cell r="N7" t="str">
            <v>TRIMESTRAL</v>
          </cell>
          <cell r="O7">
            <v>0</v>
          </cell>
          <cell r="P7" t="str">
            <v>$ PESOS COLOMBIANOS</v>
          </cell>
          <cell r="Q7">
            <v>1600028</v>
          </cell>
          <cell r="R7" t="str">
            <v>NIT</v>
          </cell>
          <cell r="S7">
            <v>8300545390</v>
          </cell>
          <cell r="T7" t="str">
            <v>FIDEIC. FID. BANCOLOMBIA-P.A. BANCO REPUBLICA</v>
          </cell>
          <cell r="U7">
            <v>5484000000</v>
          </cell>
          <cell r="V7">
            <v>5484000000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 t="str">
            <v xml:space="preserve"> </v>
          </cell>
          <cell r="AF7">
            <v>5484000000</v>
          </cell>
          <cell r="AG7">
            <v>0</v>
          </cell>
        </row>
        <row r="8">
          <cell r="B8" t="str">
            <v>COB23CD35776</v>
          </cell>
          <cell r="C8">
            <v>249</v>
          </cell>
          <cell r="D8">
            <v>8001502800</v>
          </cell>
          <cell r="E8" t="str">
            <v>FIDUCIARIA BANCOLOMBIA S.A.</v>
          </cell>
          <cell r="F8" t="str">
            <v>ADB23 - BANCO DE OCCIDENTE S.A.</v>
          </cell>
          <cell r="G8" t="str">
            <v>COB23 - BANCO DE OCCIDENTE S.A.</v>
          </cell>
          <cell r="H8" t="str">
            <v>COB23CD35776 - CDT DESMAT BANCO DE OCCIDENTE RES 274</v>
          </cell>
          <cell r="I8">
            <v>0</v>
          </cell>
          <cell r="J8">
            <v>42340</v>
          </cell>
          <cell r="K8">
            <v>42523</v>
          </cell>
          <cell r="L8" t="str">
            <v>IBR 30 DIAS</v>
          </cell>
          <cell r="M8" t="str">
            <v>VENCIDO</v>
          </cell>
          <cell r="N8" t="str">
            <v>MENSUAL</v>
          </cell>
          <cell r="O8">
            <v>1.25</v>
          </cell>
          <cell r="P8" t="str">
            <v>$ PESOS COLOMBIANOS</v>
          </cell>
          <cell r="Q8">
            <v>1600028</v>
          </cell>
          <cell r="R8" t="str">
            <v>NIT</v>
          </cell>
          <cell r="S8">
            <v>8300545390</v>
          </cell>
          <cell r="T8" t="str">
            <v>FIDEIC. FID. BANCOLOMBIA-P.A. BANCO REPUBLICA</v>
          </cell>
          <cell r="U8">
            <v>500000000</v>
          </cell>
          <cell r="V8">
            <v>500000000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 t="str">
            <v xml:space="preserve"> </v>
          </cell>
          <cell r="AF8">
            <v>500000000</v>
          </cell>
          <cell r="AG8">
            <v>0</v>
          </cell>
        </row>
        <row r="9">
          <cell r="B9" t="str">
            <v>COB01CD02ZU7</v>
          </cell>
          <cell r="C9">
            <v>249</v>
          </cell>
          <cell r="D9">
            <v>8001502800</v>
          </cell>
          <cell r="E9" t="str">
            <v>FIDUCIARIA BANCOLOMBIA S.A.</v>
          </cell>
          <cell r="F9" t="str">
            <v>ADB01 - BANCO DE BOGOTA S.A.</v>
          </cell>
          <cell r="G9" t="str">
            <v>COB01 - BANCO DE BOGOTA S.A.</v>
          </cell>
          <cell r="H9" t="str">
            <v>COB01CD02ZU7 - CDT DESMAT BANCO DE BOGOTA,  RES 274</v>
          </cell>
          <cell r="I9">
            <v>0</v>
          </cell>
          <cell r="J9">
            <v>42403</v>
          </cell>
          <cell r="K9">
            <v>42769</v>
          </cell>
          <cell r="L9" t="str">
            <v>IPC INDICE DE PRECIOS AL CONSUMIDOR</v>
          </cell>
          <cell r="M9" t="str">
            <v>VENCIDO</v>
          </cell>
          <cell r="N9" t="str">
            <v>TRIMESTRAL</v>
          </cell>
          <cell r="O9">
            <v>1.75</v>
          </cell>
          <cell r="P9" t="str">
            <v>$ PESOS COLOMBIANOS</v>
          </cell>
          <cell r="Q9">
            <v>1600028</v>
          </cell>
          <cell r="R9" t="str">
            <v>NIT</v>
          </cell>
          <cell r="S9">
            <v>8300545390</v>
          </cell>
          <cell r="T9" t="str">
            <v>FIDEIC. FID. BANCOLOMBIA-P.A. BANCO REPUBLICA</v>
          </cell>
          <cell r="U9">
            <v>500000000</v>
          </cell>
          <cell r="V9">
            <v>500000000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 t="str">
            <v xml:space="preserve"> </v>
          </cell>
          <cell r="AF9">
            <v>500000000</v>
          </cell>
          <cell r="AG9">
            <v>0</v>
          </cell>
        </row>
        <row r="10">
          <cell r="B10" t="str">
            <v>COB01CD037Q2</v>
          </cell>
          <cell r="C10">
            <v>249</v>
          </cell>
          <cell r="D10">
            <v>8001502800</v>
          </cell>
          <cell r="E10" t="str">
            <v>FIDUCIARIA BANCOLOMBIA S.A.</v>
          </cell>
          <cell r="F10" t="str">
            <v>ADB01 - BANCO DE BOGOTA S.A.</v>
          </cell>
          <cell r="G10" t="str">
            <v>COB01 - BANCO DE BOGOTA S.A.</v>
          </cell>
          <cell r="H10" t="str">
            <v>COB01CD037Q2 - CDT DESMAT BANCO DE BOGOTA,  RES 274</v>
          </cell>
          <cell r="I10">
            <v>0</v>
          </cell>
          <cell r="J10">
            <v>42432</v>
          </cell>
          <cell r="K10">
            <v>42797</v>
          </cell>
          <cell r="L10" t="str">
            <v>FIJA NOMINAL   8.2400000000</v>
          </cell>
          <cell r="M10" t="str">
            <v>VENCIDO</v>
          </cell>
          <cell r="N10" t="str">
            <v>TRIMESTRAL</v>
          </cell>
          <cell r="O10">
            <v>0</v>
          </cell>
          <cell r="P10" t="str">
            <v>$ PESOS COLOMBIANOS</v>
          </cell>
          <cell r="Q10">
            <v>1600028</v>
          </cell>
          <cell r="R10" t="str">
            <v>NIT</v>
          </cell>
          <cell r="S10">
            <v>8300545390</v>
          </cell>
          <cell r="T10" t="str">
            <v>FIDEIC. FID. BANCOLOMBIA-P.A. BANCO REPUBLICA</v>
          </cell>
          <cell r="U10">
            <v>600000000</v>
          </cell>
          <cell r="V10">
            <v>600000000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 t="str">
            <v xml:space="preserve"> </v>
          </cell>
          <cell r="AF10">
            <v>600000000</v>
          </cell>
          <cell r="AG10">
            <v>0</v>
          </cell>
        </row>
        <row r="11">
          <cell r="B11" t="str">
            <v>PAI69PA00017</v>
          </cell>
          <cell r="C11">
            <v>249</v>
          </cell>
          <cell r="D11">
            <v>8001502800</v>
          </cell>
          <cell r="E11" t="str">
            <v>FIDUCIARIA BANCOLOMBIA S.A.</v>
          </cell>
          <cell r="F11" t="str">
            <v>ADI69 - AVIANCATACA HOLDING S.A.</v>
          </cell>
          <cell r="G11" t="str">
            <v>PAI69 - AVIANCA HOLDINGS S.A.</v>
          </cell>
          <cell r="H11" t="str">
            <v>PAI69PA00017 - AP AVIANCA HOLDINGS S.A</v>
          </cell>
          <cell r="I11">
            <v>0</v>
          </cell>
          <cell r="J11">
            <v>40666</v>
          </cell>
          <cell r="P11" t="str">
            <v>ACCIONES</v>
          </cell>
          <cell r="Q11">
            <v>1600028</v>
          </cell>
          <cell r="R11" t="str">
            <v>NIT</v>
          </cell>
          <cell r="S11">
            <v>8300545390</v>
          </cell>
          <cell r="T11" t="str">
            <v>FIDEIC. FID. BANCOLOMBIA-P.A. BANCO REPUBLICA</v>
          </cell>
          <cell r="U11">
            <v>13000</v>
          </cell>
          <cell r="V11">
            <v>13000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 t="str">
            <v xml:space="preserve"> </v>
          </cell>
          <cell r="AF11">
            <v>13000</v>
          </cell>
          <cell r="AG11">
            <v>0</v>
          </cell>
        </row>
        <row r="12">
          <cell r="B12" t="str">
            <v>COB06CD0C708</v>
          </cell>
          <cell r="C12">
            <v>249</v>
          </cell>
          <cell r="D12">
            <v>8001502800</v>
          </cell>
          <cell r="E12" t="str">
            <v>FIDUCIARIA BANCOLOMBIA S.A.</v>
          </cell>
          <cell r="F12" t="str">
            <v>ADB06 - BANCO CORPBANCA COLOMBIA S.A.</v>
          </cell>
          <cell r="G12" t="str">
            <v>COB06 - BANCO CORPBANCA COLOMBIA S.A</v>
          </cell>
          <cell r="H12" t="str">
            <v>COB06CD0C708 - CDT DESMAT BANCO CORPBANCA COLOMBIA S.A.  RES.274</v>
          </cell>
          <cell r="I12">
            <v>0</v>
          </cell>
          <cell r="J12">
            <v>42158</v>
          </cell>
          <cell r="K12">
            <v>42524</v>
          </cell>
          <cell r="L12" t="str">
            <v>FIJA NOMINAL   5.1016000000</v>
          </cell>
          <cell r="M12" t="str">
            <v>VENCIDO</v>
          </cell>
          <cell r="N12" t="str">
            <v>TRIMESTRAL</v>
          </cell>
          <cell r="O12">
            <v>0</v>
          </cell>
          <cell r="P12" t="str">
            <v>$ PESOS COLOMBIANOS</v>
          </cell>
          <cell r="Q12">
            <v>1600028</v>
          </cell>
          <cell r="R12" t="str">
            <v>NIT</v>
          </cell>
          <cell r="S12">
            <v>8300545390</v>
          </cell>
          <cell r="T12" t="str">
            <v>FIDEIC. FID. BANCOLOMBIA-P.A. BANCO REPUBLICA</v>
          </cell>
          <cell r="U12">
            <v>3000000000</v>
          </cell>
          <cell r="V12">
            <v>3000000000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 t="str">
            <v xml:space="preserve"> </v>
          </cell>
          <cell r="AF12">
            <v>3000000000</v>
          </cell>
          <cell r="AG12">
            <v>0</v>
          </cell>
        </row>
        <row r="13">
          <cell r="B13" t="str">
            <v>COB06CD0IG90</v>
          </cell>
          <cell r="C13">
            <v>249</v>
          </cell>
          <cell r="D13">
            <v>8001502800</v>
          </cell>
          <cell r="E13" t="str">
            <v>FIDUCIARIA BANCOLOMBIA S.A.</v>
          </cell>
          <cell r="F13" t="str">
            <v>ADB06 - BANCO CORPBANCA COLOMBIA S.A.</v>
          </cell>
          <cell r="G13" t="str">
            <v>COB06 - BANCO CORPBANCA COLOMBIA S.A</v>
          </cell>
          <cell r="H13" t="str">
            <v>COB06CD0IG90 - CDT DESMAT BANCO CORPBANCA COLOMBIA S.A.  RES.274</v>
          </cell>
          <cell r="I13">
            <v>0</v>
          </cell>
          <cell r="J13">
            <v>42341</v>
          </cell>
          <cell r="K13">
            <v>42524</v>
          </cell>
          <cell r="L13" t="str">
            <v>IBR 30 DIAS</v>
          </cell>
          <cell r="M13" t="str">
            <v>VENCIDO</v>
          </cell>
          <cell r="N13" t="str">
            <v>MENSUAL</v>
          </cell>
          <cell r="O13">
            <v>1.3</v>
          </cell>
          <cell r="P13" t="str">
            <v>$ PESOS COLOMBIANOS</v>
          </cell>
          <cell r="Q13">
            <v>1600028</v>
          </cell>
          <cell r="R13" t="str">
            <v>NIT</v>
          </cell>
          <cell r="S13">
            <v>8300545390</v>
          </cell>
          <cell r="T13" t="str">
            <v>FIDEIC. FID. BANCOLOMBIA-P.A. BANCO REPUBLICA</v>
          </cell>
          <cell r="U13">
            <v>500000000</v>
          </cell>
          <cell r="V13">
            <v>500000000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 t="str">
            <v xml:space="preserve"> </v>
          </cell>
          <cell r="AF13">
            <v>500000000</v>
          </cell>
          <cell r="AG13">
            <v>0</v>
          </cell>
        </row>
        <row r="14">
          <cell r="B14" t="str">
            <v>COB19CD05RD5</v>
          </cell>
          <cell r="C14">
            <v>249</v>
          </cell>
          <cell r="D14">
            <v>8001502800</v>
          </cell>
          <cell r="E14" t="str">
            <v>FIDUCIARIA BANCOLOMBIA S.A.</v>
          </cell>
          <cell r="F14" t="str">
            <v>ADB19 - BANCO COLPATRIA MULTIBANCA COLPATRIA S.A.</v>
          </cell>
          <cell r="G14" t="str">
            <v>COB19 - BANCO COLPATRIA MULTIBANCA COLPATRIA S.A.</v>
          </cell>
          <cell r="H14" t="str">
            <v>COB19CD05RD5 - CDTS BCO COLPATRIA DESMAT.  Res.274</v>
          </cell>
          <cell r="I14">
            <v>0</v>
          </cell>
          <cell r="J14">
            <v>42373</v>
          </cell>
          <cell r="K14">
            <v>42586</v>
          </cell>
          <cell r="L14" t="str">
            <v>IBR 30 DIAS</v>
          </cell>
          <cell r="M14" t="str">
            <v>VENCIDO</v>
          </cell>
          <cell r="N14" t="str">
            <v>MENSUAL</v>
          </cell>
          <cell r="O14">
            <v>1.5</v>
          </cell>
          <cell r="P14" t="str">
            <v>$ PESOS COLOMBIANOS</v>
          </cell>
          <cell r="Q14">
            <v>1600028</v>
          </cell>
          <cell r="R14" t="str">
            <v>NIT</v>
          </cell>
          <cell r="S14">
            <v>8300545390</v>
          </cell>
          <cell r="T14" t="str">
            <v>FIDEIC. FID. BANCOLOMBIA-P.A. BANCO REPUBLICA</v>
          </cell>
          <cell r="U14">
            <v>2500000000</v>
          </cell>
          <cell r="V14">
            <v>2500000000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 t="str">
            <v xml:space="preserve"> </v>
          </cell>
          <cell r="AF14">
            <v>2500000000</v>
          </cell>
          <cell r="AG14">
            <v>0</v>
          </cell>
        </row>
        <row r="15">
          <cell r="B15" t="str">
            <v>COB51CD97009</v>
          </cell>
          <cell r="C15">
            <v>249</v>
          </cell>
          <cell r="D15">
            <v>8001502800</v>
          </cell>
          <cell r="E15" t="str">
            <v>FIDUCIARIA BANCOLOMBIA S.A.</v>
          </cell>
          <cell r="F15" t="str">
            <v>ADB51 - BANCO DAVIVIENDA S.A.</v>
          </cell>
          <cell r="G15" t="str">
            <v>COB51 - BANCO DAVIVIENDA S.A.</v>
          </cell>
          <cell r="H15" t="str">
            <v>COB51CD97009 - CDT DAVIVIENDA DESMAT PESOS   RESOL 274</v>
          </cell>
          <cell r="I15">
            <v>0</v>
          </cell>
          <cell r="J15">
            <v>42433</v>
          </cell>
          <cell r="K15">
            <v>43163</v>
          </cell>
          <cell r="L15" t="str">
            <v>FIJA NOMINAL   8.6644000000</v>
          </cell>
          <cell r="M15" t="str">
            <v>VENCIDO</v>
          </cell>
          <cell r="N15" t="str">
            <v>TRIMESTRAL</v>
          </cell>
          <cell r="O15">
            <v>0</v>
          </cell>
          <cell r="P15" t="str">
            <v>$ PESOS COLOMBIANOS</v>
          </cell>
          <cell r="Q15">
            <v>1600028</v>
          </cell>
          <cell r="R15" t="str">
            <v>NIT</v>
          </cell>
          <cell r="S15">
            <v>8300545390</v>
          </cell>
          <cell r="T15" t="str">
            <v>FIDEIC. FID. BANCOLOMBIA-P.A. BANCO REPUBLICA</v>
          </cell>
          <cell r="U15">
            <v>1500000000</v>
          </cell>
          <cell r="V15">
            <v>1500000000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 t="str">
            <v xml:space="preserve"> </v>
          </cell>
          <cell r="AF15">
            <v>1500000000</v>
          </cell>
          <cell r="AG15">
            <v>0</v>
          </cell>
        </row>
        <row r="16">
          <cell r="B16" t="str">
            <v>COB23CD35073</v>
          </cell>
          <cell r="C16">
            <v>249</v>
          </cell>
          <cell r="D16">
            <v>8001502800</v>
          </cell>
          <cell r="E16" t="str">
            <v>FIDUCIARIA BANCOLOMBIA S.A.</v>
          </cell>
          <cell r="F16" t="str">
            <v>ADB23 - BANCO DE OCCIDENTE S.A.</v>
          </cell>
          <cell r="G16" t="str">
            <v>COB23 - BANCO DE OCCIDENTE S.A.</v>
          </cell>
          <cell r="H16" t="str">
            <v>COB23CD35073 - CDT DESMAT BANCO DE OCCIDENTE RES 274</v>
          </cell>
          <cell r="I16">
            <v>0</v>
          </cell>
          <cell r="J16">
            <v>42312</v>
          </cell>
          <cell r="K16">
            <v>42859</v>
          </cell>
          <cell r="L16" t="str">
            <v>IBR 30 DIAS</v>
          </cell>
          <cell r="M16" t="str">
            <v>VENCIDO</v>
          </cell>
          <cell r="N16" t="str">
            <v>MENSUAL</v>
          </cell>
          <cell r="O16">
            <v>1.85</v>
          </cell>
          <cell r="P16" t="str">
            <v>$ PESOS COLOMBIANOS</v>
          </cell>
          <cell r="Q16">
            <v>1600028</v>
          </cell>
          <cell r="R16" t="str">
            <v>NIT</v>
          </cell>
          <cell r="S16">
            <v>8300545390</v>
          </cell>
          <cell r="T16" t="str">
            <v>FIDEIC. FID. BANCOLOMBIA-P.A. BANCO REPUBLICA</v>
          </cell>
          <cell r="U16">
            <v>1000000000</v>
          </cell>
          <cell r="V16">
            <v>1000000000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 t="str">
            <v xml:space="preserve"> </v>
          </cell>
          <cell r="AF16">
            <v>1000000000</v>
          </cell>
          <cell r="AG16">
            <v>0</v>
          </cell>
        </row>
        <row r="17">
          <cell r="B17" t="str">
            <v>COJ12CD0P9H4</v>
          </cell>
          <cell r="C17">
            <v>249</v>
          </cell>
          <cell r="D17">
            <v>8001502800</v>
          </cell>
          <cell r="E17" t="str">
            <v>FIDUCIARIA BANCOLOMBIA S.A.</v>
          </cell>
          <cell r="F17" t="str">
            <v>ADJ12 - CORPORACION FINANCIERA COLOMBIANA S.A.</v>
          </cell>
          <cell r="G17" t="str">
            <v>COJ12 - CORPORACION FINANCIERA COLOMBIANA S.A.</v>
          </cell>
          <cell r="H17" t="str">
            <v>COJ12CD0P9H4 - CDTS CORFICOL DESMAT  BASE 360 RES 274 F CORFIVALL</v>
          </cell>
          <cell r="I17">
            <v>0</v>
          </cell>
          <cell r="J17">
            <v>42374</v>
          </cell>
          <cell r="K17">
            <v>42740</v>
          </cell>
          <cell r="L17" t="str">
            <v>IPC INDICE DE PRECIOS AL CONSUMIDOR</v>
          </cell>
          <cell r="M17" t="str">
            <v>VENCIDO</v>
          </cell>
          <cell r="N17" t="str">
            <v>TRIMESTRAL</v>
          </cell>
          <cell r="O17">
            <v>1.87</v>
          </cell>
          <cell r="P17" t="str">
            <v>$ PESOS COLOMBIANOS</v>
          </cell>
          <cell r="Q17">
            <v>1600028</v>
          </cell>
          <cell r="R17" t="str">
            <v>NIT</v>
          </cell>
          <cell r="S17">
            <v>8300545390</v>
          </cell>
          <cell r="T17" t="str">
            <v>FIDEIC. FID. BANCOLOMBIA-P.A. BANCO REPUBLICA</v>
          </cell>
          <cell r="U17">
            <v>3000000000</v>
          </cell>
          <cell r="V17">
            <v>3000000000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 t="str">
            <v xml:space="preserve"> </v>
          </cell>
          <cell r="AF17">
            <v>3000000000</v>
          </cell>
          <cell r="AG17">
            <v>0</v>
          </cell>
        </row>
        <row r="18">
          <cell r="B18" t="str">
            <v>COB06CD0B9S6</v>
          </cell>
          <cell r="C18">
            <v>249</v>
          </cell>
          <cell r="D18">
            <v>8001502800</v>
          </cell>
          <cell r="E18" t="str">
            <v>FIDUCIARIA BANCOLOMBIA S.A.</v>
          </cell>
          <cell r="F18" t="str">
            <v>ADB06 - BANCO CORPBANCA COLOMBIA S.A.</v>
          </cell>
          <cell r="G18" t="str">
            <v>COB06 - BANCO CORPBANCA COLOMBIA S.A</v>
          </cell>
          <cell r="H18" t="str">
            <v>COB06CD0B9S6 - CDT DESMAT BANCO CORPBANCA COLOMBIA S.A.  RES.274</v>
          </cell>
          <cell r="I18">
            <v>0</v>
          </cell>
          <cell r="J18">
            <v>42129</v>
          </cell>
          <cell r="K18">
            <v>42495</v>
          </cell>
          <cell r="L18" t="str">
            <v>FIJA NOMINAL   5.0534000000</v>
          </cell>
          <cell r="M18" t="str">
            <v>VENCIDO</v>
          </cell>
          <cell r="N18" t="str">
            <v>TRIMESTRAL</v>
          </cell>
          <cell r="O18">
            <v>0</v>
          </cell>
          <cell r="P18" t="str">
            <v>$ PESOS COLOMBIANOS</v>
          </cell>
          <cell r="Q18">
            <v>1600028</v>
          </cell>
          <cell r="R18" t="str">
            <v>NIT</v>
          </cell>
          <cell r="S18">
            <v>8300545390</v>
          </cell>
          <cell r="T18" t="str">
            <v>FIDEIC. FID. BANCOLOMBIA-P.A. BANCO REPUBLICA</v>
          </cell>
          <cell r="U18">
            <v>2000000000</v>
          </cell>
          <cell r="V18">
            <v>2000000000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 t="str">
            <v xml:space="preserve"> </v>
          </cell>
          <cell r="AF18">
            <v>2000000000</v>
          </cell>
          <cell r="AG18">
            <v>0</v>
          </cell>
        </row>
        <row r="19">
          <cell r="B19" t="str">
            <v>COB13CD31966</v>
          </cell>
          <cell r="C19">
            <v>249</v>
          </cell>
          <cell r="D19">
            <v>8001502800</v>
          </cell>
          <cell r="E19" t="str">
            <v>FIDUCIARIA BANCOLOMBIA S.A.</v>
          </cell>
          <cell r="F19" t="str">
            <v>ADB13 - BBVA COLOMBIA S.A.</v>
          </cell>
          <cell r="G19" t="str">
            <v>COB13 - BBVA COLOMBIA S.A.</v>
          </cell>
          <cell r="H19" t="str">
            <v>COB13CD31966 - CDT DESMAT.BBVA COLOMBIA S.A.  Res.274</v>
          </cell>
          <cell r="I19">
            <v>0</v>
          </cell>
          <cell r="J19">
            <v>41887</v>
          </cell>
          <cell r="K19">
            <v>42983</v>
          </cell>
          <cell r="L19" t="str">
            <v>FIJA NOMINAL   6.2519000000</v>
          </cell>
          <cell r="M19" t="str">
            <v>VENCIDO</v>
          </cell>
          <cell r="N19" t="str">
            <v>TRIMESTRAL</v>
          </cell>
          <cell r="O19">
            <v>0</v>
          </cell>
          <cell r="P19" t="str">
            <v>$ PESOS COLOMBIANOS</v>
          </cell>
          <cell r="Q19">
            <v>1600028</v>
          </cell>
          <cell r="R19" t="str">
            <v>NIT</v>
          </cell>
          <cell r="S19">
            <v>8300545390</v>
          </cell>
          <cell r="T19" t="str">
            <v>FIDEIC. FID. BANCOLOMBIA-P.A. BANCO REPUBLICA</v>
          </cell>
          <cell r="U19">
            <v>500000000</v>
          </cell>
          <cell r="V19">
            <v>500000000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 t="str">
            <v xml:space="preserve"> </v>
          </cell>
          <cell r="AF19">
            <v>500000000</v>
          </cell>
          <cell r="AG19">
            <v>0</v>
          </cell>
        </row>
        <row r="20">
          <cell r="B20" t="str">
            <v>COJ12CD0P7O4</v>
          </cell>
          <cell r="C20">
            <v>249</v>
          </cell>
          <cell r="D20">
            <v>8001502800</v>
          </cell>
          <cell r="E20" t="str">
            <v>FIDUCIARIA BANCOLOMBIA S.A.</v>
          </cell>
          <cell r="F20" t="str">
            <v>ADJ12 - CORPORACION FINANCIERA COLOMBIANA S.A.</v>
          </cell>
          <cell r="G20" t="str">
            <v>COJ12 - CORPORACION FINANCIERA COLOMBIANA S.A.</v>
          </cell>
          <cell r="H20" t="str">
            <v>COJ12CD0P7O4 - CDTS CORFICOL DESMAT  BASE 360 RES 274 F CORFIVALL</v>
          </cell>
          <cell r="I20">
            <v>0</v>
          </cell>
          <cell r="J20">
            <v>42313</v>
          </cell>
          <cell r="K20">
            <v>42679</v>
          </cell>
          <cell r="L20" t="str">
            <v>IPC INDICE DE PRECIOS AL CONSUMIDOR</v>
          </cell>
          <cell r="M20" t="str">
            <v>VENCIDO</v>
          </cell>
          <cell r="N20" t="str">
            <v>TRIMESTRAL</v>
          </cell>
          <cell r="O20">
            <v>1.7</v>
          </cell>
          <cell r="P20" t="str">
            <v>$ PESOS COLOMBIANOS</v>
          </cell>
          <cell r="Q20">
            <v>1600028</v>
          </cell>
          <cell r="R20" t="str">
            <v>NIT</v>
          </cell>
          <cell r="S20">
            <v>8300545390</v>
          </cell>
          <cell r="T20" t="str">
            <v>FIDEIC. FID. BANCOLOMBIA-P.A. BANCO REPUBLICA</v>
          </cell>
          <cell r="U20">
            <v>4000000000</v>
          </cell>
          <cell r="V20">
            <v>4000000000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 t="str">
            <v xml:space="preserve"> </v>
          </cell>
          <cell r="AF20">
            <v>4000000000</v>
          </cell>
          <cell r="AG20">
            <v>0</v>
          </cell>
        </row>
        <row r="21">
          <cell r="B21" t="str">
            <v>COB13CD35280</v>
          </cell>
          <cell r="C21">
            <v>249</v>
          </cell>
          <cell r="D21">
            <v>8001502800</v>
          </cell>
          <cell r="E21" t="str">
            <v>FIDUCIARIA BANCOLOMBIA S.A.</v>
          </cell>
          <cell r="F21" t="str">
            <v>ADB13 - BBVA COLOMBIA S.A.</v>
          </cell>
          <cell r="G21" t="str">
            <v>COB13 - BBVA COLOMBIA S.A.</v>
          </cell>
          <cell r="H21" t="str">
            <v>COB13CD35280 - CDT DESMAT.BBVA COLOMBIA S.A.  Res.274</v>
          </cell>
          <cell r="I21">
            <v>0</v>
          </cell>
          <cell r="J21">
            <v>41978</v>
          </cell>
          <cell r="K21">
            <v>42709</v>
          </cell>
          <cell r="L21" t="str">
            <v>FIJA NOMINAL   5.5821000000</v>
          </cell>
          <cell r="M21" t="str">
            <v>VENCIDO</v>
          </cell>
          <cell r="N21" t="str">
            <v>TRIMESTRAL</v>
          </cell>
          <cell r="O21">
            <v>0</v>
          </cell>
          <cell r="P21" t="str">
            <v>$ PESOS COLOMBIANOS</v>
          </cell>
          <cell r="Q21">
            <v>1600028</v>
          </cell>
          <cell r="R21" t="str">
            <v>NIT</v>
          </cell>
          <cell r="S21">
            <v>8300545390</v>
          </cell>
          <cell r="T21" t="str">
            <v>FIDEIC. FID. BANCOLOMBIA-P.A. BANCO REPUBLICA</v>
          </cell>
          <cell r="U21">
            <v>1000000000</v>
          </cell>
          <cell r="V21">
            <v>1000000000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 t="str">
            <v xml:space="preserve"> </v>
          </cell>
          <cell r="AF21">
            <v>1000000000</v>
          </cell>
          <cell r="AG21">
            <v>0</v>
          </cell>
        </row>
        <row r="22">
          <cell r="B22" t="str">
            <v>COB19CD05U61</v>
          </cell>
          <cell r="C22">
            <v>249</v>
          </cell>
          <cell r="D22">
            <v>8001502800</v>
          </cell>
          <cell r="E22" t="str">
            <v>FIDUCIARIA BANCOLOMBIA S.A.</v>
          </cell>
          <cell r="F22" t="str">
            <v>ADB19 - BANCO COLPATRIA MULTIBANCA COLPATRIA S.A.</v>
          </cell>
          <cell r="G22" t="str">
            <v>COB19 - BANCO COLPATRIA MULTIBANCA COLPATRIA S.A.</v>
          </cell>
          <cell r="H22" t="str">
            <v>COB19CD05U61 - CDTS BCO COLPATRIA DESMAT.  Res.274</v>
          </cell>
          <cell r="I22">
            <v>0</v>
          </cell>
          <cell r="J22">
            <v>42375</v>
          </cell>
          <cell r="K22">
            <v>42557</v>
          </cell>
          <cell r="L22" t="str">
            <v>IBR 30 DIAS</v>
          </cell>
          <cell r="M22" t="str">
            <v>VENCIDO</v>
          </cell>
          <cell r="N22" t="str">
            <v>MENSUAL</v>
          </cell>
          <cell r="O22">
            <v>1.45</v>
          </cell>
          <cell r="P22" t="str">
            <v>$ PESOS COLOMBIANOS</v>
          </cell>
          <cell r="Q22">
            <v>1600028</v>
          </cell>
          <cell r="R22" t="str">
            <v>NIT</v>
          </cell>
          <cell r="S22">
            <v>8300545390</v>
          </cell>
          <cell r="T22" t="str">
            <v>FIDEIC. FID. BANCOLOMBIA-P.A. BANCO REPUBLICA</v>
          </cell>
          <cell r="U22">
            <v>600000000</v>
          </cell>
          <cell r="V22">
            <v>600000000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 t="str">
            <v xml:space="preserve"> </v>
          </cell>
          <cell r="AF22">
            <v>600000000</v>
          </cell>
          <cell r="AG22">
            <v>0</v>
          </cell>
        </row>
        <row r="23">
          <cell r="B23" t="str">
            <v>COB19CD97857</v>
          </cell>
          <cell r="C23">
            <v>249</v>
          </cell>
          <cell r="D23">
            <v>8001502800</v>
          </cell>
          <cell r="E23" t="str">
            <v>FIDUCIARIA BANCOLOMBIA S.A.</v>
          </cell>
          <cell r="F23" t="str">
            <v>ADB19 - BANCO COLPATRIA MULTIBANCA COLPATRIA S.A.</v>
          </cell>
          <cell r="G23" t="str">
            <v>COB19 - BANCO COLPATRIA MULTIBANCA COLPATRIA S.A.</v>
          </cell>
          <cell r="H23" t="str">
            <v>COB19CD97857 - CDTS BCO COLPATRIA DESMAT.  Res.274</v>
          </cell>
          <cell r="I23">
            <v>0</v>
          </cell>
          <cell r="J23">
            <v>42100</v>
          </cell>
          <cell r="K23">
            <v>42466</v>
          </cell>
          <cell r="L23" t="str">
            <v>IBR 30 DIAS</v>
          </cell>
          <cell r="M23" t="str">
            <v>VENCIDO</v>
          </cell>
          <cell r="N23" t="str">
            <v>MENSUAL</v>
          </cell>
          <cell r="O23">
            <v>0.7</v>
          </cell>
          <cell r="P23" t="str">
            <v>$ PESOS COLOMBIANOS</v>
          </cell>
          <cell r="Q23">
            <v>1600028</v>
          </cell>
          <cell r="R23" t="str">
            <v>NIT</v>
          </cell>
          <cell r="S23">
            <v>8300545390</v>
          </cell>
          <cell r="T23" t="str">
            <v>FIDEIC. FID. BANCOLOMBIA-P.A. BANCO REPUBLICA</v>
          </cell>
          <cell r="U23">
            <v>1500000000</v>
          </cell>
          <cell r="V23">
            <v>1500000000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 t="str">
            <v xml:space="preserve"> </v>
          </cell>
          <cell r="AF23">
            <v>1500000000</v>
          </cell>
          <cell r="AG23">
            <v>0</v>
          </cell>
        </row>
        <row r="24">
          <cell r="B24" t="str">
            <v>COL06CD08629</v>
          </cell>
          <cell r="C24">
            <v>249</v>
          </cell>
          <cell r="D24">
            <v>8001502800</v>
          </cell>
          <cell r="E24" t="str">
            <v>FIDUCIARIA BANCOLOMBIA S.A.</v>
          </cell>
          <cell r="F24" t="str">
            <v>ADL06 - FINANCIERA DE DESARROLLO TERRITORIAL S.A. FINDETER</v>
          </cell>
          <cell r="G24" t="str">
            <v>COL06 - FINANCIERA DE DESARROLLO TERRITORIAL S.A. FINDETER</v>
          </cell>
          <cell r="H24" t="str">
            <v>COL06CD08629 - CDTS FINDETER DESMAT.   Res.274</v>
          </cell>
          <cell r="I24">
            <v>0</v>
          </cell>
          <cell r="J24">
            <v>42100</v>
          </cell>
          <cell r="K24">
            <v>42466</v>
          </cell>
          <cell r="L24" t="str">
            <v>DTF PROMEDIO TASAS DE CAPTACION 90 DIAS</v>
          </cell>
          <cell r="M24" t="str">
            <v>VENCIDO</v>
          </cell>
          <cell r="N24" t="str">
            <v>TRIMESTRAL</v>
          </cell>
          <cell r="O24">
            <v>0.75</v>
          </cell>
          <cell r="P24" t="str">
            <v>$ PESOS COLOMBIANOS</v>
          </cell>
          <cell r="Q24">
            <v>1600028</v>
          </cell>
          <cell r="R24" t="str">
            <v>NIT</v>
          </cell>
          <cell r="S24">
            <v>8300545390</v>
          </cell>
          <cell r="T24" t="str">
            <v>FIDEIC. FID. BANCOLOMBIA-P.A. BANCO REPUBLICA</v>
          </cell>
          <cell r="U24">
            <v>500000000</v>
          </cell>
          <cell r="V24">
            <v>500000000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 t="str">
            <v xml:space="preserve"> </v>
          </cell>
          <cell r="AF24">
            <v>500000000</v>
          </cell>
          <cell r="AG24">
            <v>0</v>
          </cell>
        </row>
        <row r="25">
          <cell r="B25" t="str">
            <v>COB01CD02GK8</v>
          </cell>
          <cell r="C25">
            <v>249</v>
          </cell>
          <cell r="D25">
            <v>8001502800</v>
          </cell>
          <cell r="E25" t="str">
            <v>FIDUCIARIA BANCOLOMBIA S.A.</v>
          </cell>
          <cell r="F25" t="str">
            <v>ADB01 - BANCO DE BOGOTA S.A.</v>
          </cell>
          <cell r="G25" t="str">
            <v>COB01 - BANCO DE BOGOTA S.A.</v>
          </cell>
          <cell r="H25" t="str">
            <v>COB01CD02GK8 - CDT DESMAT BANCO DE BOGOTA,  RES 274</v>
          </cell>
          <cell r="I25">
            <v>0</v>
          </cell>
          <cell r="J25">
            <v>42283</v>
          </cell>
          <cell r="K25">
            <v>42649</v>
          </cell>
          <cell r="L25" t="str">
            <v>IBR 30 DIAS</v>
          </cell>
          <cell r="M25" t="str">
            <v>VENCIDO</v>
          </cell>
          <cell r="N25" t="str">
            <v>MENSUAL</v>
          </cell>
          <cell r="O25">
            <v>1.45</v>
          </cell>
          <cell r="P25" t="str">
            <v>$ PESOS COLOMBIANOS</v>
          </cell>
          <cell r="Q25">
            <v>1600028</v>
          </cell>
          <cell r="R25" t="str">
            <v>NIT</v>
          </cell>
          <cell r="S25">
            <v>8300545390</v>
          </cell>
          <cell r="T25" t="str">
            <v>FIDEIC. FID. BANCOLOMBIA-P.A. BANCO REPUBLICA</v>
          </cell>
          <cell r="U25">
            <v>1000000000</v>
          </cell>
          <cell r="V25">
            <v>1000000000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 t="str">
            <v xml:space="preserve"> </v>
          </cell>
          <cell r="AF25">
            <v>1000000000</v>
          </cell>
          <cell r="AG25">
            <v>0</v>
          </cell>
        </row>
        <row r="26">
          <cell r="B26" t="str">
            <v>COB13CD34226</v>
          </cell>
          <cell r="C26">
            <v>249</v>
          </cell>
          <cell r="D26">
            <v>8001502800</v>
          </cell>
          <cell r="E26" t="str">
            <v>FIDUCIARIA BANCOLOMBIA S.A.</v>
          </cell>
          <cell r="F26" t="str">
            <v>ADB13 - BBVA COLOMBIA S.A.</v>
          </cell>
          <cell r="G26" t="str">
            <v>COB13 - BBVA COLOMBIA S.A.</v>
          </cell>
          <cell r="H26" t="str">
            <v>COB13CD34226 - CDT DESMAT.BBVA COLOMBIA S.A.  Res.274</v>
          </cell>
          <cell r="I26">
            <v>0</v>
          </cell>
          <cell r="J26">
            <v>41949</v>
          </cell>
          <cell r="K26">
            <v>43045</v>
          </cell>
          <cell r="L26" t="str">
            <v>FIJA NOMINAL   5.9652000000</v>
          </cell>
          <cell r="M26" t="str">
            <v>VENCIDO</v>
          </cell>
          <cell r="N26" t="str">
            <v>TRIMESTRAL</v>
          </cell>
          <cell r="O26">
            <v>0</v>
          </cell>
          <cell r="P26" t="str">
            <v>$ PESOS COLOMBIANOS</v>
          </cell>
          <cell r="Q26">
            <v>1600028</v>
          </cell>
          <cell r="R26" t="str">
            <v>NIT</v>
          </cell>
          <cell r="S26">
            <v>8300545390</v>
          </cell>
          <cell r="T26" t="str">
            <v>FIDEIC. FID. BANCOLOMBIA-P.A. BANCO REPUBLICA</v>
          </cell>
          <cell r="U26">
            <v>100000000</v>
          </cell>
          <cell r="V26">
            <v>100000000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 t="str">
            <v xml:space="preserve"> </v>
          </cell>
          <cell r="AF26">
            <v>100000000</v>
          </cell>
          <cell r="AG26">
            <v>0</v>
          </cell>
        </row>
        <row r="27">
          <cell r="B27" t="str">
            <v>COB01CD02UC6</v>
          </cell>
          <cell r="C27">
            <v>249</v>
          </cell>
          <cell r="D27">
            <v>8001502800</v>
          </cell>
          <cell r="E27" t="str">
            <v>FIDUCIARIA BANCOLOMBIA S.A.</v>
          </cell>
          <cell r="F27" t="str">
            <v>ADB01 - BANCO DE BOGOTA S.A.</v>
          </cell>
          <cell r="G27" t="str">
            <v>COB01 - BANCO DE BOGOTA S.A.</v>
          </cell>
          <cell r="H27" t="str">
            <v>COB01CD02UC6 - CDT DESMAT BANCO DE BOGOTA,  RES 274</v>
          </cell>
          <cell r="I27">
            <v>0</v>
          </cell>
          <cell r="J27">
            <v>42376</v>
          </cell>
          <cell r="K27">
            <v>42742</v>
          </cell>
          <cell r="L27" t="str">
            <v>IPC INDICE DE PRECIOS AL CONSUMIDOR</v>
          </cell>
          <cell r="M27" t="str">
            <v>VENCIDO</v>
          </cell>
          <cell r="N27" t="str">
            <v>TRIMESTRAL</v>
          </cell>
          <cell r="O27">
            <v>1.7</v>
          </cell>
          <cell r="P27" t="str">
            <v>$ PESOS COLOMBIANOS</v>
          </cell>
          <cell r="Q27">
            <v>1600028</v>
          </cell>
          <cell r="R27" t="str">
            <v>NIT</v>
          </cell>
          <cell r="S27">
            <v>8300545390</v>
          </cell>
          <cell r="T27" t="str">
            <v>FIDEIC. FID. BANCOLOMBIA-P.A. BANCO REPUBLICA</v>
          </cell>
          <cell r="U27">
            <v>4200000000</v>
          </cell>
          <cell r="V27">
            <v>4200000000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 t="str">
            <v xml:space="preserve"> </v>
          </cell>
          <cell r="AF27">
            <v>4200000000</v>
          </cell>
          <cell r="AG27">
            <v>0</v>
          </cell>
        </row>
        <row r="28">
          <cell r="B28" t="str">
            <v>COB19CD00GO6</v>
          </cell>
          <cell r="C28">
            <v>249</v>
          </cell>
          <cell r="D28">
            <v>8001502800</v>
          </cell>
          <cell r="E28" t="str">
            <v>FIDUCIARIA BANCOLOMBIA S.A.</v>
          </cell>
          <cell r="F28" t="str">
            <v>ADB19 - BANCO COLPATRIA MULTIBANCA COLPATRIA S.A.</v>
          </cell>
          <cell r="G28" t="str">
            <v>COB19 - BANCO COLPATRIA MULTIBANCA COLPATRIA S.A.</v>
          </cell>
          <cell r="H28" t="str">
            <v>COB19CD00GO6 - CDTS BCO COLPATRIA DESMAT.  Res.274</v>
          </cell>
          <cell r="I28">
            <v>0</v>
          </cell>
          <cell r="J28">
            <v>42131</v>
          </cell>
          <cell r="K28">
            <v>42497</v>
          </cell>
          <cell r="L28" t="str">
            <v>FIJA NOMINAL   5.0534000000</v>
          </cell>
          <cell r="M28" t="str">
            <v>VENCIDO</v>
          </cell>
          <cell r="N28" t="str">
            <v>TRIMESTRAL</v>
          </cell>
          <cell r="O28">
            <v>0</v>
          </cell>
          <cell r="P28" t="str">
            <v>$ PESOS COLOMBIANOS</v>
          </cell>
          <cell r="Q28">
            <v>1600028</v>
          </cell>
          <cell r="R28" t="str">
            <v>NIT</v>
          </cell>
          <cell r="S28">
            <v>8300545390</v>
          </cell>
          <cell r="T28" t="str">
            <v>FIDEIC. FID. BANCOLOMBIA-P.A. BANCO REPUBLICA</v>
          </cell>
          <cell r="U28">
            <v>1000000000</v>
          </cell>
          <cell r="V28">
            <v>1000000000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 t="str">
            <v xml:space="preserve"> </v>
          </cell>
          <cell r="AF28">
            <v>1000000000</v>
          </cell>
          <cell r="AG28">
            <v>0</v>
          </cell>
        </row>
        <row r="29">
          <cell r="B29" t="str">
            <v>COJ12CD0P6W9</v>
          </cell>
          <cell r="C29">
            <v>249</v>
          </cell>
          <cell r="D29">
            <v>8001502800</v>
          </cell>
          <cell r="E29" t="str">
            <v>FIDUCIARIA BANCOLOMBIA S.A.</v>
          </cell>
          <cell r="F29" t="str">
            <v>ADJ12 - CORPORACION FINANCIERA COLOMBIANA S.A.</v>
          </cell>
          <cell r="G29" t="str">
            <v>COJ12 - CORPORACION FINANCIERA COLOMBIANA S.A.</v>
          </cell>
          <cell r="H29" t="str">
            <v>COJ12CD0P6W9 - CDTS CORFICOL DESMAT  BASE 360 RES 274 F CORFIVALL</v>
          </cell>
          <cell r="I29">
            <v>0</v>
          </cell>
          <cell r="J29">
            <v>42284</v>
          </cell>
          <cell r="K29">
            <v>42467</v>
          </cell>
          <cell r="L29" t="str">
            <v>IBR 30 DIAS</v>
          </cell>
          <cell r="M29" t="str">
            <v>VENCIDO</v>
          </cell>
          <cell r="N29" t="str">
            <v>MENSUAL</v>
          </cell>
          <cell r="O29">
            <v>1.35</v>
          </cell>
          <cell r="P29" t="str">
            <v>$ PESOS COLOMBIANOS</v>
          </cell>
          <cell r="Q29">
            <v>1600028</v>
          </cell>
          <cell r="R29" t="str">
            <v>NIT</v>
          </cell>
          <cell r="S29">
            <v>8300545390</v>
          </cell>
          <cell r="T29" t="str">
            <v>FIDEIC. FID. BANCOLOMBIA-P.A. BANCO REPUBLICA</v>
          </cell>
          <cell r="U29">
            <v>1000000000</v>
          </cell>
          <cell r="V29">
            <v>1000000000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 t="str">
            <v xml:space="preserve"> </v>
          </cell>
          <cell r="AF29">
            <v>1000000000</v>
          </cell>
          <cell r="AG29">
            <v>0</v>
          </cell>
        </row>
        <row r="30">
          <cell r="B30" t="str">
            <v>COB23CD35842</v>
          </cell>
          <cell r="C30">
            <v>249</v>
          </cell>
          <cell r="D30">
            <v>8001502800</v>
          </cell>
          <cell r="E30" t="str">
            <v>FIDUCIARIA BANCOLOMBIA S.A.</v>
          </cell>
          <cell r="F30" t="str">
            <v>ADB23 - BANCO DE OCCIDENTE S.A.</v>
          </cell>
          <cell r="G30" t="str">
            <v>COB23 - BANCO DE OCCIDENTE S.A.</v>
          </cell>
          <cell r="H30" t="str">
            <v>COB23CD35842 - CDT DESMAT BANCO DE OCCIDENTE RES 274</v>
          </cell>
          <cell r="I30">
            <v>0</v>
          </cell>
          <cell r="J30">
            <v>42345</v>
          </cell>
          <cell r="K30">
            <v>42528</v>
          </cell>
          <cell r="L30" t="str">
            <v>IBR 30 DIAS</v>
          </cell>
          <cell r="M30" t="str">
            <v>VENCIDO</v>
          </cell>
          <cell r="N30" t="str">
            <v>MENSUAL</v>
          </cell>
          <cell r="O30">
            <v>1.3</v>
          </cell>
          <cell r="P30" t="str">
            <v>$ PESOS COLOMBIANOS</v>
          </cell>
          <cell r="Q30">
            <v>1600028</v>
          </cell>
          <cell r="R30" t="str">
            <v>NIT</v>
          </cell>
          <cell r="S30">
            <v>8300545390</v>
          </cell>
          <cell r="T30" t="str">
            <v>FIDEIC. FID. BANCOLOMBIA-P.A. BANCO REPUBLICA</v>
          </cell>
          <cell r="U30">
            <v>1000000000</v>
          </cell>
          <cell r="V30">
            <v>1000000000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 t="str">
            <v xml:space="preserve"> </v>
          </cell>
          <cell r="AF30">
            <v>1000000000</v>
          </cell>
          <cell r="AG30">
            <v>0</v>
          </cell>
        </row>
        <row r="31">
          <cell r="B31" t="str">
            <v>COB06CD0IN67</v>
          </cell>
          <cell r="C31">
            <v>249</v>
          </cell>
          <cell r="D31">
            <v>8001502800</v>
          </cell>
          <cell r="E31" t="str">
            <v>FIDUCIARIA BANCOLOMBIA S.A.</v>
          </cell>
          <cell r="F31" t="str">
            <v>ADB06 - BANCO CORPBANCA COLOMBIA S.A.</v>
          </cell>
          <cell r="G31" t="str">
            <v>COB06 - BANCO CORPBANCA COLOMBIA S.A</v>
          </cell>
          <cell r="H31" t="str">
            <v>COB06CD0IN67 - CDT DESMAT BANCO CORPBANCA COLOMBIA S.A.  RES.274</v>
          </cell>
          <cell r="I31">
            <v>0</v>
          </cell>
          <cell r="J31">
            <v>42345</v>
          </cell>
          <cell r="K31">
            <v>42558</v>
          </cell>
          <cell r="L31" t="str">
            <v>IBR 30 DIAS</v>
          </cell>
          <cell r="M31" t="str">
            <v>VENCIDO</v>
          </cell>
          <cell r="N31" t="str">
            <v>MENSUAL</v>
          </cell>
          <cell r="O31">
            <v>1.35</v>
          </cell>
          <cell r="P31" t="str">
            <v>$ PESOS COLOMBIANOS</v>
          </cell>
          <cell r="Q31">
            <v>1600028</v>
          </cell>
          <cell r="R31" t="str">
            <v>NIT</v>
          </cell>
          <cell r="S31">
            <v>8300545390</v>
          </cell>
          <cell r="T31" t="str">
            <v>FIDEIC. FID. BANCOLOMBIA-P.A. BANCO REPUBLICA</v>
          </cell>
          <cell r="U31">
            <v>500000000</v>
          </cell>
          <cell r="V31">
            <v>500000000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 t="str">
            <v xml:space="preserve"> </v>
          </cell>
          <cell r="AF31">
            <v>500000000</v>
          </cell>
          <cell r="AG31">
            <v>0</v>
          </cell>
        </row>
        <row r="32">
          <cell r="B32" t="str">
            <v>COB13CD50271</v>
          </cell>
          <cell r="C32">
            <v>249</v>
          </cell>
          <cell r="D32">
            <v>8001502800</v>
          </cell>
          <cell r="E32" t="str">
            <v>FIDUCIARIA BANCOLOMBIA S.A.</v>
          </cell>
          <cell r="F32" t="str">
            <v>ADB13 - BBVA COLOMBIA S.A.</v>
          </cell>
          <cell r="G32" t="str">
            <v>COB13 - BBVA COLOMBIA S.A.</v>
          </cell>
          <cell r="H32" t="str">
            <v>COB13CD50271 - CDT DESMAT.BBVA COLOMBIA S.A.  Res.274</v>
          </cell>
          <cell r="I32">
            <v>0</v>
          </cell>
          <cell r="J32">
            <v>42408</v>
          </cell>
          <cell r="K32">
            <v>42682</v>
          </cell>
          <cell r="L32" t="str">
            <v>DTF PROMEDIO TASAS DE CAPTACION 90 DIAS</v>
          </cell>
          <cell r="M32" t="str">
            <v>VENCIDO</v>
          </cell>
          <cell r="N32" t="str">
            <v>TRIMESTRAL</v>
          </cell>
          <cell r="O32">
            <v>2.1</v>
          </cell>
          <cell r="P32" t="str">
            <v>$ PESOS COLOMBIANOS</v>
          </cell>
          <cell r="Q32">
            <v>1600028</v>
          </cell>
          <cell r="R32" t="str">
            <v>NIT</v>
          </cell>
          <cell r="S32">
            <v>8300545390</v>
          </cell>
          <cell r="T32" t="str">
            <v>FIDEIC. FID. BANCOLOMBIA-P.A. BANCO REPUBLICA</v>
          </cell>
          <cell r="U32">
            <v>1500000000</v>
          </cell>
          <cell r="V32">
            <v>1500000000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 t="str">
            <v xml:space="preserve"> </v>
          </cell>
          <cell r="AF32">
            <v>1500000000</v>
          </cell>
          <cell r="AG32">
            <v>0</v>
          </cell>
        </row>
        <row r="33">
          <cell r="B33" t="str">
            <v>COB51CD97116</v>
          </cell>
          <cell r="C33">
            <v>249</v>
          </cell>
          <cell r="D33">
            <v>8001502800</v>
          </cell>
          <cell r="E33" t="str">
            <v>FIDUCIARIA BANCOLOMBIA S.A.</v>
          </cell>
          <cell r="F33" t="str">
            <v>ADB51 - BANCO DAVIVIENDA S.A.</v>
          </cell>
          <cell r="G33" t="str">
            <v>COB51 - BANCO DAVIVIENDA S.A.</v>
          </cell>
          <cell r="H33" t="str">
            <v>COB51CD97116 - CDT DAVIVIENDA DESMAT PESOS   RESOL 274</v>
          </cell>
          <cell r="I33">
            <v>0</v>
          </cell>
          <cell r="J33">
            <v>42437</v>
          </cell>
          <cell r="K33">
            <v>43167</v>
          </cell>
          <cell r="L33" t="str">
            <v>FIJA NOMINAL   8.5237000000</v>
          </cell>
          <cell r="M33" t="str">
            <v>VENCIDO</v>
          </cell>
          <cell r="N33" t="str">
            <v>TRIMESTRAL</v>
          </cell>
          <cell r="O33">
            <v>0</v>
          </cell>
          <cell r="P33" t="str">
            <v>$ PESOS COLOMBIANOS</v>
          </cell>
          <cell r="Q33">
            <v>1600028</v>
          </cell>
          <cell r="R33" t="str">
            <v>NIT</v>
          </cell>
          <cell r="S33">
            <v>8300545390</v>
          </cell>
          <cell r="T33" t="str">
            <v>FIDEIC. FID. BANCOLOMBIA-P.A. BANCO REPUBLICA</v>
          </cell>
          <cell r="U33">
            <v>7400000000</v>
          </cell>
          <cell r="V33">
            <v>7400000000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 t="str">
            <v xml:space="preserve"> </v>
          </cell>
          <cell r="AF33">
            <v>7400000000</v>
          </cell>
          <cell r="AG33">
            <v>0</v>
          </cell>
        </row>
        <row r="34">
          <cell r="B34" t="str">
            <v>COJ12CD0P6X7</v>
          </cell>
          <cell r="C34">
            <v>249</v>
          </cell>
          <cell r="D34">
            <v>8001502800</v>
          </cell>
          <cell r="E34" t="str">
            <v>FIDUCIARIA BANCOLOMBIA S.A.</v>
          </cell>
          <cell r="F34" t="str">
            <v>ADJ12 - CORPORACION FINANCIERA COLOMBIANA S.A.</v>
          </cell>
          <cell r="G34" t="str">
            <v>COJ12 - CORPORACION FINANCIERA COLOMBIANA S.A.</v>
          </cell>
          <cell r="H34" t="str">
            <v>COJ12CD0P6X7 - CDTS CORFICOL DESMAT  BASE 360 RES 274 F CORFIVALL</v>
          </cell>
          <cell r="I34">
            <v>0</v>
          </cell>
          <cell r="J34">
            <v>42285</v>
          </cell>
          <cell r="K34">
            <v>42468</v>
          </cell>
          <cell r="L34" t="str">
            <v>IBR 30 DIAS</v>
          </cell>
          <cell r="M34" t="str">
            <v>VENCIDO</v>
          </cell>
          <cell r="N34" t="str">
            <v>MENSUAL</v>
          </cell>
          <cell r="O34">
            <v>1.35</v>
          </cell>
          <cell r="P34" t="str">
            <v>$ PESOS COLOMBIANOS</v>
          </cell>
          <cell r="Q34">
            <v>1600028</v>
          </cell>
          <cell r="R34" t="str">
            <v>NIT</v>
          </cell>
          <cell r="S34">
            <v>8300545390</v>
          </cell>
          <cell r="T34" t="str">
            <v>FIDEIC. FID. BANCOLOMBIA-P.A. BANCO REPUBLICA</v>
          </cell>
          <cell r="U34">
            <v>1000000000</v>
          </cell>
          <cell r="V34">
            <v>1000000000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 t="str">
            <v xml:space="preserve"> </v>
          </cell>
          <cell r="AF34">
            <v>1000000000</v>
          </cell>
          <cell r="AG34">
            <v>0</v>
          </cell>
        </row>
        <row r="35">
          <cell r="B35" t="str">
            <v>COB19CD54445</v>
          </cell>
          <cell r="C35">
            <v>249</v>
          </cell>
          <cell r="D35">
            <v>8001502800</v>
          </cell>
          <cell r="E35" t="str">
            <v>FIDUCIARIA BANCOLOMBIA S.A.</v>
          </cell>
          <cell r="F35" t="str">
            <v>ADB19 - BANCO COLPATRIA MULTIBANCA COLPATRIA S.A.</v>
          </cell>
          <cell r="G35" t="str">
            <v>COB19 - BANCO COLPATRIA MULTIBANCA COLPATRIA S.A.</v>
          </cell>
          <cell r="H35" t="str">
            <v>COB19CD54445 - CDTS BCO COLPATRIA DESMAT.  Res.274</v>
          </cell>
          <cell r="I35">
            <v>0</v>
          </cell>
          <cell r="J35">
            <v>41891</v>
          </cell>
          <cell r="K35">
            <v>42622</v>
          </cell>
          <cell r="L35" t="str">
            <v>FIJA NOMINAL   5.9652285692</v>
          </cell>
          <cell r="M35" t="str">
            <v>VENCIDO</v>
          </cell>
          <cell r="N35" t="str">
            <v>TRIMESTRAL</v>
          </cell>
          <cell r="O35">
            <v>0</v>
          </cell>
          <cell r="P35" t="str">
            <v>$ PESOS COLOMBIANOS</v>
          </cell>
          <cell r="Q35">
            <v>1600028</v>
          </cell>
          <cell r="R35" t="str">
            <v>NIT</v>
          </cell>
          <cell r="S35">
            <v>8300545390</v>
          </cell>
          <cell r="T35" t="str">
            <v>FIDEIC. FID. BANCOLOMBIA-P.A. BANCO REPUBLICA</v>
          </cell>
          <cell r="U35">
            <v>1500000000</v>
          </cell>
          <cell r="V35">
            <v>1500000000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 t="str">
            <v xml:space="preserve"> </v>
          </cell>
          <cell r="AF35">
            <v>1500000000</v>
          </cell>
          <cell r="AG35">
            <v>0</v>
          </cell>
        </row>
        <row r="36">
          <cell r="B36" t="str">
            <v>COB19CD54528</v>
          </cell>
          <cell r="C36">
            <v>249</v>
          </cell>
          <cell r="D36">
            <v>8001502800</v>
          </cell>
          <cell r="E36" t="str">
            <v>FIDUCIARIA BANCOLOMBIA S.A.</v>
          </cell>
          <cell r="F36" t="str">
            <v>ADB19 - BANCO COLPATRIA MULTIBANCA COLPATRIA S.A.</v>
          </cell>
          <cell r="G36" t="str">
            <v>COB19 - BANCO COLPATRIA MULTIBANCA COLPATRIA S.A.</v>
          </cell>
          <cell r="H36" t="str">
            <v>COB19CD54528 - CDTS BCO COLPATRIA DESMAT.  Res.274</v>
          </cell>
          <cell r="I36">
            <v>0</v>
          </cell>
          <cell r="J36">
            <v>41891</v>
          </cell>
          <cell r="K36">
            <v>42622</v>
          </cell>
          <cell r="L36" t="str">
            <v>FIJA NOMINAL   5.8695384675</v>
          </cell>
          <cell r="M36" t="str">
            <v>VENCIDO</v>
          </cell>
          <cell r="N36" t="str">
            <v>TRIMESTRAL</v>
          </cell>
          <cell r="O36">
            <v>0</v>
          </cell>
          <cell r="P36" t="str">
            <v>$ PESOS COLOMBIANOS</v>
          </cell>
          <cell r="Q36">
            <v>1600028</v>
          </cell>
          <cell r="R36" t="str">
            <v>NIT</v>
          </cell>
          <cell r="S36">
            <v>8300545390</v>
          </cell>
          <cell r="T36" t="str">
            <v>FIDEIC. FID. BANCOLOMBIA-P.A. BANCO REPUBLICA</v>
          </cell>
          <cell r="U36">
            <v>2000000000</v>
          </cell>
          <cell r="V36">
            <v>2000000000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 t="str">
            <v xml:space="preserve"> </v>
          </cell>
          <cell r="AF36">
            <v>2000000000</v>
          </cell>
          <cell r="AG36">
            <v>0</v>
          </cell>
        </row>
        <row r="37">
          <cell r="B37" t="str">
            <v>COB19CD60160</v>
          </cell>
          <cell r="C37">
            <v>249</v>
          </cell>
          <cell r="D37">
            <v>8001502800</v>
          </cell>
          <cell r="E37" t="str">
            <v>FIDUCIARIA BANCOLOMBIA S.A.</v>
          </cell>
          <cell r="F37" t="str">
            <v>ADB19 - BANCO COLPATRIA MULTIBANCA COLPATRIA S.A.</v>
          </cell>
          <cell r="G37" t="str">
            <v>COB19 - BANCO COLPATRIA MULTIBANCA COLPATRIA S.A.</v>
          </cell>
          <cell r="H37" t="str">
            <v>COB19CD60160 - CDTS BCO COLPATRIA DESMAT.  Res.274</v>
          </cell>
          <cell r="I37">
            <v>0</v>
          </cell>
          <cell r="J37">
            <v>41921</v>
          </cell>
          <cell r="K37">
            <v>42652</v>
          </cell>
          <cell r="L37" t="str">
            <v>FIJA NOMINAL   5.8217000000</v>
          </cell>
          <cell r="M37" t="str">
            <v>VENCIDO</v>
          </cell>
          <cell r="N37" t="str">
            <v>TRIMESTRAL</v>
          </cell>
          <cell r="O37">
            <v>0</v>
          </cell>
          <cell r="P37" t="str">
            <v>$ PESOS COLOMBIANOS</v>
          </cell>
          <cell r="Q37">
            <v>1600028</v>
          </cell>
          <cell r="R37" t="str">
            <v>NIT</v>
          </cell>
          <cell r="S37">
            <v>8300545390</v>
          </cell>
          <cell r="T37" t="str">
            <v>FIDEIC. FID. BANCOLOMBIA-P.A. BANCO REPUBLICA</v>
          </cell>
          <cell r="U37">
            <v>1000000000</v>
          </cell>
          <cell r="V37">
            <v>1000000000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 t="str">
            <v xml:space="preserve"> </v>
          </cell>
          <cell r="AF37">
            <v>1000000000</v>
          </cell>
          <cell r="AG37">
            <v>0</v>
          </cell>
        </row>
        <row r="38">
          <cell r="B38" t="str">
            <v>COB02CD12480</v>
          </cell>
          <cell r="C38">
            <v>249</v>
          </cell>
          <cell r="D38">
            <v>8001502800</v>
          </cell>
          <cell r="E38" t="str">
            <v>FIDUCIARIA BANCOLOMBIA S.A.</v>
          </cell>
          <cell r="F38" t="str">
            <v>ADB02 - BANCO POPULAR S.A.</v>
          </cell>
          <cell r="G38" t="str">
            <v>COB02 - BANCO POPULAR S.A.</v>
          </cell>
          <cell r="H38" t="str">
            <v>COB02CD12480 - CDTS DESMAT.BANCO POPULAR  Res.274</v>
          </cell>
          <cell r="I38">
            <v>0</v>
          </cell>
          <cell r="J38">
            <v>42286</v>
          </cell>
          <cell r="K38">
            <v>42469</v>
          </cell>
          <cell r="L38" t="str">
            <v>IBR 30 DIAS</v>
          </cell>
          <cell r="M38" t="str">
            <v>VENCIDO</v>
          </cell>
          <cell r="N38" t="str">
            <v>MENSUAL</v>
          </cell>
          <cell r="O38">
            <v>1.4</v>
          </cell>
          <cell r="P38" t="str">
            <v>$ PESOS COLOMBIANOS</v>
          </cell>
          <cell r="Q38">
            <v>1600028</v>
          </cell>
          <cell r="R38" t="str">
            <v>NIT</v>
          </cell>
          <cell r="S38">
            <v>8300545390</v>
          </cell>
          <cell r="T38" t="str">
            <v>FIDEIC. FID. BANCOLOMBIA-P.A. BANCO REPUBLICA</v>
          </cell>
          <cell r="U38">
            <v>600000000</v>
          </cell>
          <cell r="V38">
            <v>600000000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 t="str">
            <v xml:space="preserve"> </v>
          </cell>
          <cell r="AF38">
            <v>600000000</v>
          </cell>
          <cell r="AG38">
            <v>0</v>
          </cell>
        </row>
        <row r="39">
          <cell r="B39" t="str">
            <v>COB02CD13199</v>
          </cell>
          <cell r="C39">
            <v>249</v>
          </cell>
          <cell r="D39">
            <v>8001502800</v>
          </cell>
          <cell r="E39" t="str">
            <v>FIDUCIARIA BANCOLOMBIA S.A.</v>
          </cell>
          <cell r="F39" t="str">
            <v>ADB02 - BANCO POPULAR S.A.</v>
          </cell>
          <cell r="G39" t="str">
            <v>COB02 - BANCO POPULAR S.A.</v>
          </cell>
          <cell r="H39" t="str">
            <v>COB02CD13199 - CDTS DESMAT.BANCO POPULAR  Res.274</v>
          </cell>
          <cell r="I39">
            <v>0</v>
          </cell>
          <cell r="J39">
            <v>42317</v>
          </cell>
          <cell r="K39">
            <v>42530</v>
          </cell>
          <cell r="L39" t="str">
            <v>IBR 30 DIAS</v>
          </cell>
          <cell r="M39" t="str">
            <v>VENCIDO</v>
          </cell>
          <cell r="N39" t="str">
            <v>MENSUAL</v>
          </cell>
          <cell r="O39">
            <v>1.3</v>
          </cell>
          <cell r="P39" t="str">
            <v>$ PESOS COLOMBIANOS</v>
          </cell>
          <cell r="Q39">
            <v>1600028</v>
          </cell>
          <cell r="R39" t="str">
            <v>NIT</v>
          </cell>
          <cell r="S39">
            <v>8300545390</v>
          </cell>
          <cell r="T39" t="str">
            <v>FIDEIC. FID. BANCOLOMBIA-P.A. BANCO REPUBLICA</v>
          </cell>
          <cell r="U39">
            <v>1800000000</v>
          </cell>
          <cell r="V39">
            <v>1800000000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 t="str">
            <v xml:space="preserve"> </v>
          </cell>
          <cell r="AF39">
            <v>1800000000</v>
          </cell>
          <cell r="AG39">
            <v>0</v>
          </cell>
        </row>
        <row r="40">
          <cell r="B40" t="str">
            <v>COB51CD89584</v>
          </cell>
          <cell r="C40">
            <v>249</v>
          </cell>
          <cell r="D40">
            <v>8001502800</v>
          </cell>
          <cell r="E40" t="str">
            <v>FIDUCIARIA BANCOLOMBIA S.A.</v>
          </cell>
          <cell r="F40" t="str">
            <v>ADB51 - BANCO DAVIVIENDA S.A.</v>
          </cell>
          <cell r="G40" t="str">
            <v>COB51 - BANCO DAVIVIENDA S.A.</v>
          </cell>
          <cell r="H40" t="str">
            <v>COB51CD89584 - CDT BCO DAVIVIENDA Desmat IPC , Res 274</v>
          </cell>
          <cell r="I40">
            <v>0</v>
          </cell>
          <cell r="J40">
            <v>42317</v>
          </cell>
          <cell r="K40">
            <v>42683</v>
          </cell>
          <cell r="L40" t="str">
            <v>IPC INDICE DE PRECIOS AL CONSUMIDOR</v>
          </cell>
          <cell r="M40" t="str">
            <v>VENCIDO</v>
          </cell>
          <cell r="N40" t="str">
            <v>TRIMESTRAL</v>
          </cell>
          <cell r="O40">
            <v>1.75</v>
          </cell>
          <cell r="P40" t="str">
            <v>$ PESOS COLOMBIANOS</v>
          </cell>
          <cell r="Q40">
            <v>1600028</v>
          </cell>
          <cell r="R40" t="str">
            <v>NIT</v>
          </cell>
          <cell r="S40">
            <v>8300545390</v>
          </cell>
          <cell r="T40" t="str">
            <v>FIDEIC. FID. BANCOLOMBIA-P.A. BANCO REPUBLICA</v>
          </cell>
          <cell r="U40">
            <v>1500000000</v>
          </cell>
          <cell r="V40">
            <v>1500000000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 t="str">
            <v xml:space="preserve"> </v>
          </cell>
          <cell r="AF40">
            <v>1500000000</v>
          </cell>
          <cell r="AG40">
            <v>0</v>
          </cell>
        </row>
        <row r="41">
          <cell r="B41" t="str">
            <v>COJ12CD0P8Y1</v>
          </cell>
          <cell r="C41">
            <v>249</v>
          </cell>
          <cell r="D41">
            <v>8001502800</v>
          </cell>
          <cell r="E41" t="str">
            <v>FIDUCIARIA BANCOLOMBIA S.A.</v>
          </cell>
          <cell r="F41" t="str">
            <v>ADJ12 - CORPORACION FINANCIERA COLOMBIANA S.A.</v>
          </cell>
          <cell r="G41" t="str">
            <v>COJ12 - CORPORACION FINANCIERA COLOMBIANA S.A.</v>
          </cell>
          <cell r="H41" t="str">
            <v>COJ12CD0P8Y1 - CDTS CORFICOL DESMAT  BASE 360 RES 274 F CORFIVALL</v>
          </cell>
          <cell r="I41">
            <v>0</v>
          </cell>
          <cell r="J41">
            <v>42347</v>
          </cell>
          <cell r="K41">
            <v>42713</v>
          </cell>
          <cell r="L41" t="str">
            <v>IPC INDICE DE PRECIOS AL CONSUMIDOR</v>
          </cell>
          <cell r="M41" t="str">
            <v>VENCIDO</v>
          </cell>
          <cell r="N41" t="str">
            <v>TRIMESTRAL</v>
          </cell>
          <cell r="O41">
            <v>1.75</v>
          </cell>
          <cell r="P41" t="str">
            <v>$ PESOS COLOMBIANOS</v>
          </cell>
          <cell r="Q41">
            <v>1600028</v>
          </cell>
          <cell r="R41" t="str">
            <v>NIT</v>
          </cell>
          <cell r="S41">
            <v>8300545390</v>
          </cell>
          <cell r="T41" t="str">
            <v>FIDEIC. FID. BANCOLOMBIA-P.A. BANCO REPUBLICA</v>
          </cell>
          <cell r="U41">
            <v>500000000</v>
          </cell>
          <cell r="V41">
            <v>500000000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 t="str">
            <v xml:space="preserve"> </v>
          </cell>
          <cell r="AF41">
            <v>500000000</v>
          </cell>
          <cell r="AG41">
            <v>0</v>
          </cell>
        </row>
        <row r="42">
          <cell r="B42" t="str">
            <v>COL06CD09015</v>
          </cell>
          <cell r="C42">
            <v>249</v>
          </cell>
          <cell r="D42">
            <v>8001502800</v>
          </cell>
          <cell r="E42" t="str">
            <v>FIDUCIARIA BANCOLOMBIA S.A.</v>
          </cell>
          <cell r="F42" t="str">
            <v>ADL06 - FINANCIERA DE DESARROLLO TERRITORIAL S.A. FINDETER</v>
          </cell>
          <cell r="G42" t="str">
            <v>COL06 - FINANCIERA DE DESARROLLO TERRITORIAL S.A. FINDETER</v>
          </cell>
          <cell r="H42" t="str">
            <v>COL06CD09015 - CDTS FINDETER DESMAT.   Res.274</v>
          </cell>
          <cell r="I42">
            <v>0</v>
          </cell>
          <cell r="J42">
            <v>42165</v>
          </cell>
          <cell r="K42">
            <v>42714</v>
          </cell>
          <cell r="L42" t="str">
            <v>DTF PROMEDIO TASAS DE CAPTACION 90 DIAS</v>
          </cell>
          <cell r="M42" t="str">
            <v>VENCIDO</v>
          </cell>
          <cell r="N42" t="str">
            <v>TRIMESTRAL</v>
          </cell>
          <cell r="O42">
            <v>1</v>
          </cell>
          <cell r="P42" t="str">
            <v>$ PESOS COLOMBIANOS</v>
          </cell>
          <cell r="Q42">
            <v>1600028</v>
          </cell>
          <cell r="R42" t="str">
            <v>NIT</v>
          </cell>
          <cell r="S42">
            <v>8300545390</v>
          </cell>
          <cell r="T42" t="str">
            <v>FIDEIC. FID. BANCOLOMBIA-P.A. BANCO REPUBLICA</v>
          </cell>
          <cell r="U42">
            <v>1000000000</v>
          </cell>
          <cell r="V42">
            <v>1000000000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 t="str">
            <v xml:space="preserve"> </v>
          </cell>
          <cell r="AF42">
            <v>1000000000</v>
          </cell>
          <cell r="AG42">
            <v>0</v>
          </cell>
        </row>
        <row r="43">
          <cell r="B43" t="str">
            <v>COB01CD016Z7</v>
          </cell>
          <cell r="C43">
            <v>249</v>
          </cell>
          <cell r="D43">
            <v>8001502800</v>
          </cell>
          <cell r="E43" t="str">
            <v>FIDUCIARIA BANCOLOMBIA S.A.</v>
          </cell>
          <cell r="F43" t="str">
            <v>ADB01 - BANCO DE BOGOTA S.A.</v>
          </cell>
          <cell r="G43" t="str">
            <v>COB01 - BANCO DE BOGOTA S.A.</v>
          </cell>
          <cell r="H43" t="str">
            <v>COB01CD016Z7 - CDT DESMAT BANCO DE BOGOTA,  RES 274</v>
          </cell>
          <cell r="I43">
            <v>0</v>
          </cell>
          <cell r="J43">
            <v>42046</v>
          </cell>
          <cell r="K43">
            <v>42593</v>
          </cell>
          <cell r="L43" t="str">
            <v>FIJA NOMINAL   5.3900000000</v>
          </cell>
          <cell r="M43" t="str">
            <v>VENCIDO</v>
          </cell>
          <cell r="N43" t="str">
            <v>TRIMESTRAL</v>
          </cell>
          <cell r="O43">
            <v>0</v>
          </cell>
          <cell r="P43" t="str">
            <v>$ PESOS COLOMBIANOS</v>
          </cell>
          <cell r="Q43">
            <v>1600028</v>
          </cell>
          <cell r="R43" t="str">
            <v>NIT</v>
          </cell>
          <cell r="S43">
            <v>8300545390</v>
          </cell>
          <cell r="T43" t="str">
            <v>FIDEIC. FID. BANCOLOMBIA-P.A. BANCO REPUBLICA</v>
          </cell>
          <cell r="U43">
            <v>1000000000</v>
          </cell>
          <cell r="V43">
            <v>1000000000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 t="str">
            <v xml:space="preserve"> </v>
          </cell>
          <cell r="AF43">
            <v>1000000000</v>
          </cell>
          <cell r="AG43">
            <v>0</v>
          </cell>
        </row>
        <row r="44">
          <cell r="B44" t="str">
            <v>COB31CD03355</v>
          </cell>
          <cell r="C44">
            <v>249</v>
          </cell>
          <cell r="D44">
            <v>8001502800</v>
          </cell>
          <cell r="E44" t="str">
            <v>FIDUCIARIA BANCOLOMBIA S.A.</v>
          </cell>
          <cell r="F44" t="str">
            <v>ADB31 - BANCO DE COMERCIO EXT. DE COLOMBIA S.A. BANCOLDEX</v>
          </cell>
          <cell r="G44" t="str">
            <v>COB31 - BANCO DE COMERCIO EXT. DE COLOMBIA S.A. BANCOLDEX</v>
          </cell>
          <cell r="H44" t="str">
            <v>COB31CD03355 - CDT DESMAT BANCOLDEX TASA V  Res.274</v>
          </cell>
          <cell r="I44">
            <v>0</v>
          </cell>
          <cell r="J44">
            <v>41344</v>
          </cell>
          <cell r="K44">
            <v>43170</v>
          </cell>
          <cell r="L44" t="str">
            <v>IPC INDICE DE PRECIOS AL CONSUMIDOR</v>
          </cell>
          <cell r="M44" t="str">
            <v>VENCIDO</v>
          </cell>
          <cell r="N44" t="str">
            <v>TRIMESTRAL</v>
          </cell>
          <cell r="O44">
            <v>3</v>
          </cell>
          <cell r="P44" t="str">
            <v>$ PESOS COLOMBIANOS</v>
          </cell>
          <cell r="Q44">
            <v>1600028</v>
          </cell>
          <cell r="R44" t="str">
            <v>NIT</v>
          </cell>
          <cell r="S44">
            <v>8300545390</v>
          </cell>
          <cell r="T44" t="str">
            <v>FIDEIC. FID. BANCOLOMBIA-P.A. BANCO REPUBLICA</v>
          </cell>
          <cell r="U44">
            <v>1000000000</v>
          </cell>
          <cell r="V44">
            <v>1000000000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 t="str">
            <v xml:space="preserve"> </v>
          </cell>
          <cell r="AF44">
            <v>1000000000</v>
          </cell>
          <cell r="AG44">
            <v>0</v>
          </cell>
        </row>
        <row r="45">
          <cell r="B45" t="str">
            <v>COB13CD28301</v>
          </cell>
          <cell r="C45">
            <v>249</v>
          </cell>
          <cell r="D45">
            <v>8001502800</v>
          </cell>
          <cell r="E45" t="str">
            <v>FIDUCIARIA BANCOLOMBIA S.A.</v>
          </cell>
          <cell r="F45" t="str">
            <v>ADB13 - BBVA COLOMBIA S.A.</v>
          </cell>
          <cell r="G45" t="str">
            <v>COB13 - BBVA COLOMBIA S.A.</v>
          </cell>
          <cell r="H45" t="str">
            <v>COB13CD28301 - CDT DESMAT.BBVA COLOMBIA S.A.  Res.274</v>
          </cell>
          <cell r="I45">
            <v>0</v>
          </cell>
          <cell r="J45">
            <v>41740</v>
          </cell>
          <cell r="K45">
            <v>42654</v>
          </cell>
          <cell r="L45" t="str">
            <v>IBR 30 DIAS</v>
          </cell>
          <cell r="M45" t="str">
            <v>VENCIDO</v>
          </cell>
          <cell r="N45" t="str">
            <v>MENSUAL</v>
          </cell>
          <cell r="O45">
            <v>1.6</v>
          </cell>
          <cell r="P45" t="str">
            <v>$ PESOS COLOMBIANOS</v>
          </cell>
          <cell r="Q45">
            <v>1600028</v>
          </cell>
          <cell r="R45" t="str">
            <v>NIT</v>
          </cell>
          <cell r="S45">
            <v>8300545390</v>
          </cell>
          <cell r="T45" t="str">
            <v>FIDEIC. FID. BANCOLOMBIA-P.A. BANCO REPUBLICA</v>
          </cell>
          <cell r="U45">
            <v>100000000</v>
          </cell>
          <cell r="V45">
            <v>100000000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 t="str">
            <v xml:space="preserve"> </v>
          </cell>
          <cell r="AF45">
            <v>100000000</v>
          </cell>
          <cell r="AG45">
            <v>0</v>
          </cell>
        </row>
        <row r="46">
          <cell r="B46" t="str">
            <v>COB02CD12100</v>
          </cell>
          <cell r="C46">
            <v>249</v>
          </cell>
          <cell r="D46">
            <v>8001502800</v>
          </cell>
          <cell r="E46" t="str">
            <v>FIDUCIARIA BANCOLOMBIA S.A.</v>
          </cell>
          <cell r="F46" t="str">
            <v>ADB02 - BANCO POPULAR S.A.</v>
          </cell>
          <cell r="G46" t="str">
            <v>COB02 - BANCO POPULAR S.A.</v>
          </cell>
          <cell r="H46" t="str">
            <v>COB02CD12100 - CDTS DESMAT.BANCO POPULAR  Res.274</v>
          </cell>
          <cell r="I46">
            <v>0</v>
          </cell>
          <cell r="J46">
            <v>42258</v>
          </cell>
          <cell r="K46">
            <v>42624</v>
          </cell>
          <cell r="L46" t="str">
            <v>IBR 30 DIAS</v>
          </cell>
          <cell r="M46" t="str">
            <v>VENCIDO</v>
          </cell>
          <cell r="N46" t="str">
            <v>MENSUAL</v>
          </cell>
          <cell r="O46">
            <v>1.1000000000000001</v>
          </cell>
          <cell r="P46" t="str">
            <v>$ PESOS COLOMBIANOS</v>
          </cell>
          <cell r="Q46">
            <v>1600028</v>
          </cell>
          <cell r="R46" t="str">
            <v>NIT</v>
          </cell>
          <cell r="S46">
            <v>8300545390</v>
          </cell>
          <cell r="T46" t="str">
            <v>FIDEIC. FID. BANCOLOMBIA-P.A. BANCO REPUBLICA</v>
          </cell>
          <cell r="U46">
            <v>1500000000</v>
          </cell>
          <cell r="V46">
            <v>1500000000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 t="str">
            <v xml:space="preserve"> </v>
          </cell>
          <cell r="AF46">
            <v>1500000000</v>
          </cell>
          <cell r="AG46">
            <v>0</v>
          </cell>
        </row>
        <row r="47">
          <cell r="B47" t="str">
            <v>COT60CB00026</v>
          </cell>
          <cell r="C47">
            <v>249</v>
          </cell>
          <cell r="D47">
            <v>8001502800</v>
          </cell>
          <cell r="E47" t="str">
            <v>FIDUCIARIA BANCOLOMBIA S.A.</v>
          </cell>
          <cell r="F47" t="str">
            <v>ADT60 - CELSIA S.A. E.S.P.</v>
          </cell>
          <cell r="G47" t="str">
            <v>COT60 - CELSIA S.A. E.S.P.</v>
          </cell>
          <cell r="H47" t="str">
            <v>COT60CB00026 - BO CELSIA EM.2013 SERIE.D  T.VAR IPC</v>
          </cell>
          <cell r="I47">
            <v>0</v>
          </cell>
          <cell r="J47">
            <v>41619</v>
          </cell>
          <cell r="K47">
            <v>43810</v>
          </cell>
          <cell r="L47" t="str">
            <v>IPC INDICE DE PRECIOS AL CONSUMIDOR</v>
          </cell>
          <cell r="M47" t="str">
            <v>VENCIDO</v>
          </cell>
          <cell r="N47" t="str">
            <v>TRIMESTRAL</v>
          </cell>
          <cell r="O47">
            <v>4.3</v>
          </cell>
          <cell r="P47" t="str">
            <v>$ PESOS COLOMBIANOS</v>
          </cell>
          <cell r="Q47">
            <v>1600028</v>
          </cell>
          <cell r="R47" t="str">
            <v>NIT</v>
          </cell>
          <cell r="S47">
            <v>8300545390</v>
          </cell>
          <cell r="T47" t="str">
            <v>FIDEIC. FID. BANCOLOMBIA-P.A. BANCO REPUBLICA</v>
          </cell>
          <cell r="U47">
            <v>380000000</v>
          </cell>
          <cell r="V47">
            <v>380000000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 t="str">
            <v xml:space="preserve"> </v>
          </cell>
          <cell r="AF47">
            <v>380000000</v>
          </cell>
          <cell r="AG47">
            <v>0</v>
          </cell>
        </row>
        <row r="48">
          <cell r="B48" t="str">
            <v>COB01CD95735</v>
          </cell>
          <cell r="C48">
            <v>249</v>
          </cell>
          <cell r="D48">
            <v>8001502800</v>
          </cell>
          <cell r="E48" t="str">
            <v>FIDUCIARIA BANCOLOMBIA S.A.</v>
          </cell>
          <cell r="F48" t="str">
            <v>ADB01 - BANCO DE BOGOTA S.A.</v>
          </cell>
          <cell r="G48" t="str">
            <v>COB01 - BANCO DE BOGOTA S.A.</v>
          </cell>
          <cell r="H48" t="str">
            <v>COB01CD95735 - CDT DESMAT BANCO DE BOGOTA,  RES 274</v>
          </cell>
          <cell r="I48">
            <v>0</v>
          </cell>
          <cell r="J48">
            <v>41771</v>
          </cell>
          <cell r="K48">
            <v>42502</v>
          </cell>
          <cell r="L48" t="str">
            <v>IPC INDICE DE PRECIOS AL CONSUMIDOR</v>
          </cell>
          <cell r="M48" t="str">
            <v>VENCIDO</v>
          </cell>
          <cell r="N48" t="str">
            <v>TRIMESTRAL</v>
          </cell>
          <cell r="O48">
            <v>2.35</v>
          </cell>
          <cell r="P48" t="str">
            <v>$ PESOS COLOMBIANOS</v>
          </cell>
          <cell r="Q48">
            <v>1600028</v>
          </cell>
          <cell r="R48" t="str">
            <v>NIT</v>
          </cell>
          <cell r="S48">
            <v>8300545390</v>
          </cell>
          <cell r="T48" t="str">
            <v>FIDEIC. FID. BANCOLOMBIA-P.A. BANCO REPUBLICA</v>
          </cell>
          <cell r="U48">
            <v>500000000</v>
          </cell>
          <cell r="V48">
            <v>500000000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 t="str">
            <v xml:space="preserve"> </v>
          </cell>
          <cell r="AF48">
            <v>500000000</v>
          </cell>
          <cell r="AG48">
            <v>0</v>
          </cell>
        </row>
        <row r="49">
          <cell r="B49" t="str">
            <v>COB06CD0BHC6</v>
          </cell>
          <cell r="C49">
            <v>249</v>
          </cell>
          <cell r="D49">
            <v>8001502800</v>
          </cell>
          <cell r="E49" t="str">
            <v>FIDUCIARIA BANCOLOMBIA S.A.</v>
          </cell>
          <cell r="F49" t="str">
            <v>ADB06 - BANCO CORPBANCA COLOMBIA S.A.</v>
          </cell>
          <cell r="G49" t="str">
            <v>COB06 - BANCO CORPBANCA COLOMBIA S.A</v>
          </cell>
          <cell r="H49" t="str">
            <v>COB06CD0BHC6 - CDT DESMAT BANCO CORPBANCA COLOMBIA S.A.  RES.274</v>
          </cell>
          <cell r="I49">
            <v>0</v>
          </cell>
          <cell r="J49">
            <v>42136</v>
          </cell>
          <cell r="K49">
            <v>42502</v>
          </cell>
          <cell r="L49" t="str">
            <v>FIJA NOMINAL   5.1016000000</v>
          </cell>
          <cell r="M49" t="str">
            <v>VENCIDO</v>
          </cell>
          <cell r="N49" t="str">
            <v>TRIMESTRAL</v>
          </cell>
          <cell r="O49">
            <v>0</v>
          </cell>
          <cell r="P49" t="str">
            <v>$ PESOS COLOMBIANOS</v>
          </cell>
          <cell r="Q49">
            <v>1600028</v>
          </cell>
          <cell r="R49" t="str">
            <v>NIT</v>
          </cell>
          <cell r="S49">
            <v>8300545390</v>
          </cell>
          <cell r="T49" t="str">
            <v>FIDEIC. FID. BANCOLOMBIA-P.A. BANCO REPUBLICA</v>
          </cell>
          <cell r="U49">
            <v>900000000</v>
          </cell>
          <cell r="V49">
            <v>900000000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 t="str">
            <v xml:space="preserve"> </v>
          </cell>
          <cell r="AF49">
            <v>900000000</v>
          </cell>
          <cell r="AG49">
            <v>0</v>
          </cell>
        </row>
        <row r="50">
          <cell r="B50" t="str">
            <v>COB23CD35339</v>
          </cell>
          <cell r="C50">
            <v>249</v>
          </cell>
          <cell r="D50">
            <v>8001502800</v>
          </cell>
          <cell r="E50" t="str">
            <v>FIDUCIARIA BANCOLOMBIA S.A.</v>
          </cell>
          <cell r="F50" t="str">
            <v>ADB23 - BANCO DE OCCIDENTE S.A.</v>
          </cell>
          <cell r="G50" t="str">
            <v>COB23 - BANCO DE OCCIDENTE S.A.</v>
          </cell>
          <cell r="H50" t="str">
            <v>COB23CD35339 - CDT DESMAT BANCO DE OCCIDENTE RES 274</v>
          </cell>
          <cell r="I50">
            <v>0</v>
          </cell>
          <cell r="J50">
            <v>42320</v>
          </cell>
          <cell r="K50">
            <v>42502</v>
          </cell>
          <cell r="L50" t="str">
            <v>IBR 30 DIAS</v>
          </cell>
          <cell r="M50" t="str">
            <v>VENCIDO</v>
          </cell>
          <cell r="N50" t="str">
            <v>MENSUAL</v>
          </cell>
          <cell r="O50">
            <v>1.25</v>
          </cell>
          <cell r="P50" t="str">
            <v>$ PESOS COLOMBIANOS</v>
          </cell>
          <cell r="Q50">
            <v>1600028</v>
          </cell>
          <cell r="R50" t="str">
            <v>NIT</v>
          </cell>
          <cell r="S50">
            <v>8300545390</v>
          </cell>
          <cell r="T50" t="str">
            <v>FIDEIC. FID. BANCOLOMBIA-P.A. BANCO REPUBLICA</v>
          </cell>
          <cell r="U50">
            <v>1000000000</v>
          </cell>
          <cell r="V50">
            <v>1000000000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 t="str">
            <v xml:space="preserve"> </v>
          </cell>
          <cell r="AF50">
            <v>1000000000</v>
          </cell>
          <cell r="AG50">
            <v>0</v>
          </cell>
        </row>
        <row r="51">
          <cell r="B51" t="str">
            <v>COJ12CD0P7T3</v>
          </cell>
          <cell r="C51">
            <v>249</v>
          </cell>
          <cell r="D51">
            <v>8001502800</v>
          </cell>
          <cell r="E51" t="str">
            <v>FIDUCIARIA BANCOLOMBIA S.A.</v>
          </cell>
          <cell r="F51" t="str">
            <v>ADJ12 - CORPORACION FINANCIERA COLOMBIANA S.A.</v>
          </cell>
          <cell r="G51" t="str">
            <v>COJ12 - CORPORACION FINANCIERA COLOMBIANA S.A.</v>
          </cell>
          <cell r="H51" t="str">
            <v>COJ12CD0P7T3 - CDTS CORFICOL DESMAT  BASE 360 RES 274 F CORFIVALL</v>
          </cell>
          <cell r="I51">
            <v>0</v>
          </cell>
          <cell r="J51">
            <v>42320</v>
          </cell>
          <cell r="K51">
            <v>42686</v>
          </cell>
          <cell r="L51" t="str">
            <v>IPC INDICE DE PRECIOS AL CONSUMIDOR</v>
          </cell>
          <cell r="M51" t="str">
            <v>VENCIDO</v>
          </cell>
          <cell r="N51" t="str">
            <v>TRIMESTRAL</v>
          </cell>
          <cell r="O51">
            <v>1.7</v>
          </cell>
          <cell r="P51" t="str">
            <v>$ PESOS COLOMBIANOS</v>
          </cell>
          <cell r="Q51">
            <v>1600028</v>
          </cell>
          <cell r="R51" t="str">
            <v>NIT</v>
          </cell>
          <cell r="S51">
            <v>8300545390</v>
          </cell>
          <cell r="T51" t="str">
            <v>FIDEIC. FID. BANCOLOMBIA-P.A. BANCO REPUBLICA</v>
          </cell>
          <cell r="U51">
            <v>1000000000</v>
          </cell>
          <cell r="V51">
            <v>1000000000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 t="str">
            <v xml:space="preserve"> </v>
          </cell>
          <cell r="AF51">
            <v>1000000000</v>
          </cell>
          <cell r="AG51">
            <v>0</v>
          </cell>
        </row>
        <row r="52">
          <cell r="B52" t="str">
            <v>COB06CD0EOW4</v>
          </cell>
          <cell r="C52">
            <v>249</v>
          </cell>
          <cell r="D52">
            <v>8001502800</v>
          </cell>
          <cell r="E52" t="str">
            <v>FIDUCIARIA BANCOLOMBIA S.A.</v>
          </cell>
          <cell r="F52" t="str">
            <v>ADB06 - BANCO CORPBANCA COLOMBIA S.A.</v>
          </cell>
          <cell r="G52" t="str">
            <v>COB06 - BANCO CORPBANCA COLOMBIA S.A</v>
          </cell>
          <cell r="H52" t="str">
            <v>COB06CD0EOW4 - CDT DESMAT BANCO CORPBANCA COLOMBIA S.A.  RES.274</v>
          </cell>
          <cell r="I52">
            <v>0</v>
          </cell>
          <cell r="J52">
            <v>42229</v>
          </cell>
          <cell r="K52">
            <v>42595</v>
          </cell>
          <cell r="L52" t="str">
            <v>FIJA NOMINAL   5.6300000000</v>
          </cell>
          <cell r="M52" t="str">
            <v>VENCIDO</v>
          </cell>
          <cell r="N52" t="str">
            <v>TRIMESTRAL</v>
          </cell>
          <cell r="O52">
            <v>0</v>
          </cell>
          <cell r="P52" t="str">
            <v>$ PESOS COLOMBIANOS</v>
          </cell>
          <cell r="Q52">
            <v>1600028</v>
          </cell>
          <cell r="R52" t="str">
            <v>NIT</v>
          </cell>
          <cell r="S52">
            <v>8300545390</v>
          </cell>
          <cell r="T52" t="str">
            <v>FIDEIC. FID. BANCOLOMBIA-P.A. BANCO REPUBLICA</v>
          </cell>
          <cell r="U52">
            <v>1500000000</v>
          </cell>
          <cell r="V52">
            <v>1500000000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 t="str">
            <v xml:space="preserve"> </v>
          </cell>
          <cell r="AF52">
            <v>1500000000</v>
          </cell>
          <cell r="AG52">
            <v>0</v>
          </cell>
        </row>
        <row r="53">
          <cell r="B53" t="str">
            <v>COB06CD0GNJ8</v>
          </cell>
          <cell r="C53">
            <v>249</v>
          </cell>
          <cell r="D53">
            <v>8001502800</v>
          </cell>
          <cell r="E53" t="str">
            <v>FIDUCIARIA BANCOLOMBIA S.A.</v>
          </cell>
          <cell r="F53" t="str">
            <v>ADB06 - BANCO CORPBANCA COLOMBIA S.A.</v>
          </cell>
          <cell r="G53" t="str">
            <v>COB06 - BANCO CORPBANCA COLOMBIA S.A</v>
          </cell>
          <cell r="H53" t="str">
            <v>COB06CD0GNJ8 - CDT DESMAT BANCO CORPBANCA COLOMBIA S.A.  RES.274</v>
          </cell>
          <cell r="I53">
            <v>0</v>
          </cell>
          <cell r="J53">
            <v>42290</v>
          </cell>
          <cell r="K53">
            <v>42473</v>
          </cell>
          <cell r="L53" t="str">
            <v>IBR 30 DIAS</v>
          </cell>
          <cell r="M53" t="str">
            <v>VENCIDO</v>
          </cell>
          <cell r="N53" t="str">
            <v>MENSUAL</v>
          </cell>
          <cell r="O53">
            <v>1.4</v>
          </cell>
          <cell r="P53" t="str">
            <v>$ PESOS COLOMBIANOS</v>
          </cell>
          <cell r="Q53">
            <v>1600028</v>
          </cell>
          <cell r="R53" t="str">
            <v>NIT</v>
          </cell>
          <cell r="S53">
            <v>8300545390</v>
          </cell>
          <cell r="T53" t="str">
            <v>FIDEIC. FID. BANCOLOMBIA-P.A. BANCO REPUBLICA</v>
          </cell>
          <cell r="U53">
            <v>2000000000</v>
          </cell>
          <cell r="V53">
            <v>2000000000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 t="str">
            <v xml:space="preserve"> </v>
          </cell>
          <cell r="AF53">
            <v>2000000000</v>
          </cell>
          <cell r="AG53">
            <v>0</v>
          </cell>
        </row>
        <row r="54">
          <cell r="B54" t="str">
            <v>COB19CD00LU3</v>
          </cell>
          <cell r="C54">
            <v>249</v>
          </cell>
          <cell r="D54">
            <v>8001502800</v>
          </cell>
          <cell r="E54" t="str">
            <v>FIDUCIARIA BANCOLOMBIA S.A.</v>
          </cell>
          <cell r="F54" t="str">
            <v>ADB19 - BANCO COLPATRIA MULTIBANCA COLPATRIA S.A.</v>
          </cell>
          <cell r="G54" t="str">
            <v>COB19 - BANCO COLPATRIA MULTIBANCA COLPATRIA S.A.</v>
          </cell>
          <cell r="H54" t="str">
            <v>COB19CD00LU3 - CDTS BCO COLPATRIA DESMAT.  Res.274</v>
          </cell>
          <cell r="I54">
            <v>0</v>
          </cell>
          <cell r="J54">
            <v>42138</v>
          </cell>
          <cell r="K54">
            <v>43234</v>
          </cell>
          <cell r="L54" t="str">
            <v>FIJA NOMINAL   5.8217000000</v>
          </cell>
          <cell r="M54" t="str">
            <v>VENCIDO</v>
          </cell>
          <cell r="N54" t="str">
            <v>TRIMESTRAL</v>
          </cell>
          <cell r="O54">
            <v>0</v>
          </cell>
          <cell r="P54" t="str">
            <v>$ PESOS COLOMBIANOS</v>
          </cell>
          <cell r="Q54">
            <v>1600028</v>
          </cell>
          <cell r="R54" t="str">
            <v>NIT</v>
          </cell>
          <cell r="S54">
            <v>8300545390</v>
          </cell>
          <cell r="T54" t="str">
            <v>FIDEIC. FID. BANCOLOMBIA-P.A. BANCO REPUBLICA</v>
          </cell>
          <cell r="U54">
            <v>500000000</v>
          </cell>
          <cell r="V54">
            <v>500000000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 t="str">
            <v xml:space="preserve"> </v>
          </cell>
          <cell r="AF54">
            <v>500000000</v>
          </cell>
          <cell r="AG54">
            <v>0</v>
          </cell>
        </row>
        <row r="55">
          <cell r="B55" t="str">
            <v>COB06CD0GPB0</v>
          </cell>
          <cell r="C55">
            <v>249</v>
          </cell>
          <cell r="D55">
            <v>8001502800</v>
          </cell>
          <cell r="E55" t="str">
            <v>FIDUCIARIA BANCOLOMBIA S.A.</v>
          </cell>
          <cell r="F55" t="str">
            <v>ADB06 - BANCO CORPBANCA COLOMBIA S.A.</v>
          </cell>
          <cell r="G55" t="str">
            <v>COB06 - BANCO CORPBANCA COLOMBIA S.A</v>
          </cell>
          <cell r="H55" t="str">
            <v>COB06CD0GPB0 - CDT DESMAT BANCO CORPBANCA COLOMBIA S.A.  RES.274</v>
          </cell>
          <cell r="I55">
            <v>0</v>
          </cell>
          <cell r="J55">
            <v>42291</v>
          </cell>
          <cell r="K55">
            <v>42474</v>
          </cell>
          <cell r="L55" t="str">
            <v>IBR 30 DIAS</v>
          </cell>
          <cell r="M55" t="str">
            <v>VENCIDO</v>
          </cell>
          <cell r="N55" t="str">
            <v>MENSUAL</v>
          </cell>
          <cell r="O55">
            <v>1.45</v>
          </cell>
          <cell r="P55" t="str">
            <v>$ PESOS COLOMBIANOS</v>
          </cell>
          <cell r="Q55">
            <v>1600028</v>
          </cell>
          <cell r="R55" t="str">
            <v>NIT</v>
          </cell>
          <cell r="S55">
            <v>8300545390</v>
          </cell>
          <cell r="T55" t="str">
            <v>FIDEIC. FID. BANCOLOMBIA-P.A. BANCO REPUBLICA</v>
          </cell>
          <cell r="U55">
            <v>2000000000</v>
          </cell>
          <cell r="V55">
            <v>2000000000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 t="str">
            <v xml:space="preserve"> </v>
          </cell>
          <cell r="AF55">
            <v>2000000000</v>
          </cell>
          <cell r="AG55">
            <v>0</v>
          </cell>
        </row>
        <row r="56">
          <cell r="B56" t="str">
            <v>COB06CD0IUT8</v>
          </cell>
          <cell r="C56">
            <v>249</v>
          </cell>
          <cell r="D56">
            <v>8001502800</v>
          </cell>
          <cell r="E56" t="str">
            <v>FIDUCIARIA BANCOLOMBIA S.A.</v>
          </cell>
          <cell r="F56" t="str">
            <v>ADB06 - BANCO CORPBANCA COLOMBIA S.A.</v>
          </cell>
          <cell r="G56" t="str">
            <v>COB06 - BANCO CORPBANCA COLOMBIA S.A</v>
          </cell>
          <cell r="H56" t="str">
            <v>COB06CD0IUT8 - CDT DESMAT BANCO CORPBANCA COLOMBIA S.A.  RES.274</v>
          </cell>
          <cell r="I56">
            <v>0</v>
          </cell>
          <cell r="J56">
            <v>42352</v>
          </cell>
          <cell r="K56">
            <v>42596</v>
          </cell>
          <cell r="L56" t="str">
            <v>IBR 30 DIAS</v>
          </cell>
          <cell r="M56" t="str">
            <v>VENCIDO</v>
          </cell>
          <cell r="N56" t="str">
            <v>MENSUAL</v>
          </cell>
          <cell r="O56">
            <v>1.45</v>
          </cell>
          <cell r="P56" t="str">
            <v>$ PESOS COLOMBIANOS</v>
          </cell>
          <cell r="Q56">
            <v>1600028</v>
          </cell>
          <cell r="R56" t="str">
            <v>NIT</v>
          </cell>
          <cell r="S56">
            <v>8300545390</v>
          </cell>
          <cell r="T56" t="str">
            <v>FIDEIC. FID. BANCOLOMBIA-P.A. BANCO REPUBLICA</v>
          </cell>
          <cell r="U56">
            <v>1000000000</v>
          </cell>
          <cell r="V56">
            <v>1000000000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 t="str">
            <v xml:space="preserve"> </v>
          </cell>
          <cell r="AF56">
            <v>1000000000</v>
          </cell>
          <cell r="AG56">
            <v>0</v>
          </cell>
        </row>
        <row r="57">
          <cell r="B57" t="str">
            <v>COL06CD03984</v>
          </cell>
          <cell r="C57">
            <v>249</v>
          </cell>
          <cell r="D57">
            <v>8001502800</v>
          </cell>
          <cell r="E57" t="str">
            <v>FIDUCIARIA BANCOLOMBIA S.A.</v>
          </cell>
          <cell r="F57" t="str">
            <v>ADL06 - FINANCIERA DE DESARROLLO TERRITORIAL S.A. FINDETER</v>
          </cell>
          <cell r="G57" t="str">
            <v>COL06 - FINANCIERA DE DESARROLLO TERRITORIAL S.A. FINDETER</v>
          </cell>
          <cell r="H57" t="str">
            <v>COL06CD03984 - CDTS FINDETER DESMAT.   Res.274</v>
          </cell>
          <cell r="I57">
            <v>0</v>
          </cell>
          <cell r="J57">
            <v>40954</v>
          </cell>
          <cell r="K57">
            <v>42781</v>
          </cell>
          <cell r="L57" t="str">
            <v>IPC INDICE DE PRECIOS AL CONSUMIDOR</v>
          </cell>
          <cell r="M57" t="str">
            <v>VENCIDO</v>
          </cell>
          <cell r="N57" t="str">
            <v>TRIMESTRAL</v>
          </cell>
          <cell r="O57">
            <v>3.78</v>
          </cell>
          <cell r="P57" t="str">
            <v>$ PESOS COLOMBIANOS</v>
          </cell>
          <cell r="Q57">
            <v>1600028</v>
          </cell>
          <cell r="R57" t="str">
            <v>NIT</v>
          </cell>
          <cell r="S57">
            <v>8300545390</v>
          </cell>
          <cell r="T57" t="str">
            <v>FIDEIC. FID. BANCOLOMBIA-P.A. BANCO REPUBLICA</v>
          </cell>
          <cell r="U57">
            <v>1000000000</v>
          </cell>
          <cell r="V57">
            <v>1000000000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 t="str">
            <v xml:space="preserve"> </v>
          </cell>
          <cell r="AF57">
            <v>1000000000</v>
          </cell>
          <cell r="AG57">
            <v>0</v>
          </cell>
        </row>
        <row r="58">
          <cell r="B58" t="str">
            <v>COJ26CD35301</v>
          </cell>
          <cell r="C58">
            <v>249</v>
          </cell>
          <cell r="D58">
            <v>8001502800</v>
          </cell>
          <cell r="E58" t="str">
            <v>FIDUCIARIA BANCOLOMBIA S.A.</v>
          </cell>
          <cell r="F58" t="str">
            <v>ADJ26 - GMAC FINANCIERA DE COLOMBIA S.A.</v>
          </cell>
          <cell r="G58" t="str">
            <v>COJ26 - GMAC FINANCIERA DE COLOMBIA S.A.</v>
          </cell>
          <cell r="H58" t="str">
            <v>COJ26CD35301 - CDT GMAC DESMAT  RES 274</v>
          </cell>
          <cell r="I58">
            <v>0</v>
          </cell>
          <cell r="J58">
            <v>42415</v>
          </cell>
          <cell r="K58">
            <v>42505</v>
          </cell>
          <cell r="L58" t="str">
            <v>IBR 30 DIAS</v>
          </cell>
          <cell r="M58" t="str">
            <v>VENCIDO</v>
          </cell>
          <cell r="N58" t="str">
            <v>MENSUAL</v>
          </cell>
          <cell r="O58">
            <v>1.4</v>
          </cell>
          <cell r="P58" t="str">
            <v>$ PESOS COLOMBIANOS</v>
          </cell>
          <cell r="Q58">
            <v>1600028</v>
          </cell>
          <cell r="R58" t="str">
            <v>NIT</v>
          </cell>
          <cell r="S58">
            <v>8300545390</v>
          </cell>
          <cell r="T58" t="str">
            <v>FIDEIC. FID. BANCOLOMBIA-P.A. BANCO REPUBLICA</v>
          </cell>
          <cell r="U58">
            <v>1500000000</v>
          </cell>
          <cell r="V58">
            <v>1500000000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 t="str">
            <v xml:space="preserve"> </v>
          </cell>
          <cell r="AF58">
            <v>1500000000</v>
          </cell>
          <cell r="AG58">
            <v>0</v>
          </cell>
        </row>
        <row r="59">
          <cell r="B59" t="str">
            <v>COB13CD51006</v>
          </cell>
          <cell r="C59">
            <v>249</v>
          </cell>
          <cell r="D59">
            <v>8001502800</v>
          </cell>
          <cell r="E59" t="str">
            <v>FIDUCIARIA BANCOLOMBIA S.A.</v>
          </cell>
          <cell r="F59" t="str">
            <v>ADB13 - BBVA COLOMBIA S.A.</v>
          </cell>
          <cell r="G59" t="str">
            <v>COB13 - BBVA COLOMBIA S.A.</v>
          </cell>
          <cell r="H59" t="str">
            <v>COB13CD51006 - CDT DESMAT.BBVA COLOMBIA S.A.  Res.274</v>
          </cell>
          <cell r="I59">
            <v>0</v>
          </cell>
          <cell r="J59">
            <v>42415</v>
          </cell>
          <cell r="K59">
            <v>42689</v>
          </cell>
          <cell r="L59" t="str">
            <v>DTF PROMEDIO TASAS DE CAPTACION 90 DIAS</v>
          </cell>
          <cell r="M59" t="str">
            <v>VENCIDO</v>
          </cell>
          <cell r="N59" t="str">
            <v>TRIMESTRAL</v>
          </cell>
          <cell r="O59">
            <v>2.1</v>
          </cell>
          <cell r="P59" t="str">
            <v>$ PESOS COLOMBIANOS</v>
          </cell>
          <cell r="Q59">
            <v>1600028</v>
          </cell>
          <cell r="R59" t="str">
            <v>NIT</v>
          </cell>
          <cell r="S59">
            <v>8300545390</v>
          </cell>
          <cell r="T59" t="str">
            <v>FIDEIC. FID. BANCOLOMBIA-P.A. BANCO REPUBLICA</v>
          </cell>
          <cell r="U59">
            <v>1000000000</v>
          </cell>
          <cell r="V59">
            <v>1000000000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 t="str">
            <v xml:space="preserve"> </v>
          </cell>
          <cell r="AF59">
            <v>1000000000</v>
          </cell>
          <cell r="AG59">
            <v>0</v>
          </cell>
        </row>
        <row r="60">
          <cell r="B60" t="str">
            <v>COB40CD03901</v>
          </cell>
          <cell r="C60">
            <v>249</v>
          </cell>
          <cell r="D60">
            <v>8001502800</v>
          </cell>
          <cell r="E60" t="str">
            <v>FIDUCIARIA BANCOLOMBIA S.A.</v>
          </cell>
          <cell r="F60" t="str">
            <v>ADB40 - BANCO AGRARIO DE COLOMBIA S.A</v>
          </cell>
          <cell r="G60" t="str">
            <v>COB40 - BANCO AGRARIO DE COLOMBIA S.A</v>
          </cell>
          <cell r="H60" t="str">
            <v>COB40CD03901 - CDT BCO AGRARIO DE COLOMBIA S.A.  RES 274</v>
          </cell>
          <cell r="I60">
            <v>0</v>
          </cell>
          <cell r="J60">
            <v>42415</v>
          </cell>
          <cell r="K60">
            <v>42781</v>
          </cell>
          <cell r="L60" t="str">
            <v>FIJA NOMINAL   8.1477000000</v>
          </cell>
          <cell r="M60" t="str">
            <v>VENCIDO</v>
          </cell>
          <cell r="N60" t="str">
            <v>TRIMESTRAL</v>
          </cell>
          <cell r="O60">
            <v>0</v>
          </cell>
          <cell r="P60" t="str">
            <v>$ PESOS COLOMBIANOS</v>
          </cell>
          <cell r="Q60">
            <v>1600028</v>
          </cell>
          <cell r="R60" t="str">
            <v>NIT</v>
          </cell>
          <cell r="S60">
            <v>8300545390</v>
          </cell>
          <cell r="T60" t="str">
            <v>FIDEIC. FID. BANCOLOMBIA-P.A. BANCO REPUBLICA</v>
          </cell>
          <cell r="U60">
            <v>3000000000</v>
          </cell>
          <cell r="V60">
            <v>3000000000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 t="str">
            <v xml:space="preserve"> </v>
          </cell>
          <cell r="AF60">
            <v>3000000000</v>
          </cell>
          <cell r="AG60">
            <v>0</v>
          </cell>
        </row>
        <row r="61">
          <cell r="B61" t="str">
            <v>COB51CD88115</v>
          </cell>
          <cell r="C61">
            <v>249</v>
          </cell>
          <cell r="D61">
            <v>8001502800</v>
          </cell>
          <cell r="E61" t="str">
            <v>FIDUCIARIA BANCOLOMBIA S.A.</v>
          </cell>
          <cell r="F61" t="str">
            <v>ADB51 - BANCO DAVIVIENDA S.A.</v>
          </cell>
          <cell r="G61" t="str">
            <v>COB51 - BANCO DAVIVIENDA S.A.</v>
          </cell>
          <cell r="H61" t="str">
            <v>COB51CD88115 - CDT BCO DAVIVIENDA DESMAT IBR , RES 274</v>
          </cell>
          <cell r="I61">
            <v>0</v>
          </cell>
          <cell r="J61">
            <v>42262</v>
          </cell>
          <cell r="K61">
            <v>42628</v>
          </cell>
          <cell r="L61" t="str">
            <v>IBR 30 DIAS</v>
          </cell>
          <cell r="M61" t="str">
            <v>VENCIDO</v>
          </cell>
          <cell r="N61" t="str">
            <v>MENSUAL</v>
          </cell>
          <cell r="O61">
            <v>1.1000000000000001</v>
          </cell>
          <cell r="P61" t="str">
            <v>$ PESOS COLOMBIANOS</v>
          </cell>
          <cell r="Q61">
            <v>1600028</v>
          </cell>
          <cell r="R61" t="str">
            <v>NIT</v>
          </cell>
          <cell r="S61">
            <v>8300545390</v>
          </cell>
          <cell r="T61" t="str">
            <v>FIDEIC. FID. BANCOLOMBIA-P.A. BANCO REPUBLICA</v>
          </cell>
          <cell r="U61">
            <v>1000000000</v>
          </cell>
          <cell r="V61">
            <v>1000000000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 t="str">
            <v xml:space="preserve"> </v>
          </cell>
          <cell r="AF61">
            <v>1000000000</v>
          </cell>
          <cell r="AG61">
            <v>0</v>
          </cell>
        </row>
        <row r="62">
          <cell r="B62" t="str">
            <v>COJ12CD0P738</v>
          </cell>
          <cell r="C62">
            <v>249</v>
          </cell>
          <cell r="D62">
            <v>8001502800</v>
          </cell>
          <cell r="E62" t="str">
            <v>FIDUCIARIA BANCOLOMBIA S.A.</v>
          </cell>
          <cell r="F62" t="str">
            <v>ADJ12 - CORPORACION FINANCIERA COLOMBIANA S.A.</v>
          </cell>
          <cell r="G62" t="str">
            <v>COJ12 - CORPORACION FINANCIERA COLOMBIANA S.A.</v>
          </cell>
          <cell r="H62" t="str">
            <v>COJ12CD0P738 - CDTS CORFICOL DESMAT  BASE 360 RES 274 F CORFIVALL</v>
          </cell>
          <cell r="I62">
            <v>0</v>
          </cell>
          <cell r="J62">
            <v>42292</v>
          </cell>
          <cell r="K62">
            <v>42840</v>
          </cell>
          <cell r="L62" t="str">
            <v>IPC INDICE DE PRECIOS AL CONSUMIDOR</v>
          </cell>
          <cell r="M62" t="str">
            <v>VENCIDO</v>
          </cell>
          <cell r="N62" t="str">
            <v>TRIMESTRAL</v>
          </cell>
          <cell r="O62">
            <v>2.4500000000000002</v>
          </cell>
          <cell r="P62" t="str">
            <v>$ PESOS COLOMBIANOS</v>
          </cell>
          <cell r="Q62">
            <v>1600028</v>
          </cell>
          <cell r="R62" t="str">
            <v>NIT</v>
          </cell>
          <cell r="S62">
            <v>8300545390</v>
          </cell>
          <cell r="T62" t="str">
            <v>FIDEIC. FID. BANCOLOMBIA-P.A. BANCO REPUBLICA</v>
          </cell>
          <cell r="U62">
            <v>1000000000</v>
          </cell>
          <cell r="V62">
            <v>1000000000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 t="str">
            <v xml:space="preserve"> </v>
          </cell>
          <cell r="AF62">
            <v>1000000000</v>
          </cell>
          <cell r="AG62">
            <v>0</v>
          </cell>
        </row>
        <row r="63">
          <cell r="B63" t="str">
            <v>COB51CD91184</v>
          </cell>
          <cell r="C63">
            <v>249</v>
          </cell>
          <cell r="D63">
            <v>8001502800</v>
          </cell>
          <cell r="E63" t="str">
            <v>FIDUCIARIA BANCOLOMBIA S.A.</v>
          </cell>
          <cell r="F63" t="str">
            <v>ADB51 - BANCO DAVIVIENDA S.A.</v>
          </cell>
          <cell r="G63" t="str">
            <v>COB51 - BANCO DAVIVIENDA S.A.</v>
          </cell>
          <cell r="H63" t="str">
            <v>COB51CD91184 - CDT BCO DAVIVIENDA DESMAT IBR , RES 274</v>
          </cell>
          <cell r="I63">
            <v>0</v>
          </cell>
          <cell r="J63">
            <v>42353</v>
          </cell>
          <cell r="K63">
            <v>42536</v>
          </cell>
          <cell r="L63" t="str">
            <v>IBR 30 DIAS</v>
          </cell>
          <cell r="M63" t="str">
            <v>VENCIDO</v>
          </cell>
          <cell r="N63" t="str">
            <v>MENSUAL</v>
          </cell>
          <cell r="O63">
            <v>1.35</v>
          </cell>
          <cell r="P63" t="str">
            <v>$ PESOS COLOMBIANOS</v>
          </cell>
          <cell r="Q63">
            <v>1600028</v>
          </cell>
          <cell r="R63" t="str">
            <v>NIT</v>
          </cell>
          <cell r="S63">
            <v>8300545390</v>
          </cell>
          <cell r="T63" t="str">
            <v>FIDEIC. FID. BANCOLOMBIA-P.A. BANCO REPUBLICA</v>
          </cell>
          <cell r="U63">
            <v>1000000000</v>
          </cell>
          <cell r="V63">
            <v>1000000000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 t="str">
            <v xml:space="preserve"> </v>
          </cell>
          <cell r="AF63">
            <v>1000000000</v>
          </cell>
          <cell r="AG63">
            <v>0</v>
          </cell>
        </row>
        <row r="64">
          <cell r="B64" t="str">
            <v>COB02CD12662</v>
          </cell>
          <cell r="C64">
            <v>249</v>
          </cell>
          <cell r="D64">
            <v>8001502800</v>
          </cell>
          <cell r="E64" t="str">
            <v>FIDUCIARIA BANCOLOMBIA S.A.</v>
          </cell>
          <cell r="F64" t="str">
            <v>ADB02 - BANCO POPULAR S.A.</v>
          </cell>
          <cell r="G64" t="str">
            <v>COB02 - BANCO POPULAR S.A.</v>
          </cell>
          <cell r="H64" t="str">
            <v>COB02CD12662 - CDTS DESMAT.BANCO POPULAR  Res.274</v>
          </cell>
          <cell r="I64">
            <v>0</v>
          </cell>
          <cell r="J64">
            <v>42293</v>
          </cell>
          <cell r="K64">
            <v>42659</v>
          </cell>
          <cell r="L64" t="str">
            <v>IPC INDICE DE PRECIOS AL CONSUMIDOR</v>
          </cell>
          <cell r="M64" t="str">
            <v>VENCIDO</v>
          </cell>
          <cell r="N64" t="str">
            <v>TRIMESTRAL</v>
          </cell>
          <cell r="O64">
            <v>1.75</v>
          </cell>
          <cell r="P64" t="str">
            <v>$ PESOS COLOMBIANOS</v>
          </cell>
          <cell r="Q64">
            <v>1600028</v>
          </cell>
          <cell r="R64" t="str">
            <v>NIT</v>
          </cell>
          <cell r="S64">
            <v>8300545390</v>
          </cell>
          <cell r="T64" t="str">
            <v>FIDEIC. FID. BANCOLOMBIA-P.A. BANCO REPUBLICA</v>
          </cell>
          <cell r="U64">
            <v>2000000000</v>
          </cell>
          <cell r="V64">
            <v>2000000000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 t="str">
            <v xml:space="preserve"> </v>
          </cell>
          <cell r="AF64">
            <v>2000000000</v>
          </cell>
          <cell r="AG64">
            <v>0</v>
          </cell>
        </row>
        <row r="65">
          <cell r="B65" t="str">
            <v>COB02CD13637</v>
          </cell>
          <cell r="C65">
            <v>249</v>
          </cell>
          <cell r="D65">
            <v>8001502800</v>
          </cell>
          <cell r="E65" t="str">
            <v>FIDUCIARIA BANCOLOMBIA S.A.</v>
          </cell>
          <cell r="F65" t="str">
            <v>ADB02 - BANCO POPULAR S.A.</v>
          </cell>
          <cell r="G65" t="str">
            <v>COB02 - BANCO POPULAR S.A.</v>
          </cell>
          <cell r="H65" t="str">
            <v>COB02CD13637 - CDTS DESMAT.BANCO POPULAR  Res.274</v>
          </cell>
          <cell r="I65">
            <v>0</v>
          </cell>
          <cell r="J65">
            <v>42354</v>
          </cell>
          <cell r="K65">
            <v>42720</v>
          </cell>
          <cell r="L65" t="str">
            <v>IPC INDICE DE PRECIOS AL CONSUMIDOR</v>
          </cell>
          <cell r="M65" t="str">
            <v>VENCIDO</v>
          </cell>
          <cell r="N65" t="str">
            <v>TRIMESTRAL</v>
          </cell>
          <cell r="O65">
            <v>1.75</v>
          </cell>
          <cell r="P65" t="str">
            <v>$ PESOS COLOMBIANOS</v>
          </cell>
          <cell r="Q65">
            <v>1600028</v>
          </cell>
          <cell r="R65" t="str">
            <v>NIT</v>
          </cell>
          <cell r="S65">
            <v>8300545390</v>
          </cell>
          <cell r="T65" t="str">
            <v>FIDEIC. FID. BANCOLOMBIA-P.A. BANCO REPUBLICA</v>
          </cell>
          <cell r="U65">
            <v>500000000</v>
          </cell>
          <cell r="V65">
            <v>500000000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 t="str">
            <v xml:space="preserve"> </v>
          </cell>
          <cell r="AF65">
            <v>500000000</v>
          </cell>
          <cell r="AG65">
            <v>0</v>
          </cell>
        </row>
        <row r="66">
          <cell r="B66" t="str">
            <v>COB12CD84876</v>
          </cell>
          <cell r="C66">
            <v>249</v>
          </cell>
          <cell r="D66">
            <v>8001502800</v>
          </cell>
          <cell r="E66" t="str">
            <v>FIDUCIARIA BANCOLOMBIA S.A.</v>
          </cell>
          <cell r="F66" t="str">
            <v>ADB12 - BANCO GNB SUDAMERIS S.A.</v>
          </cell>
          <cell r="G66" t="str">
            <v>COB12 - BANCO GNB SUDAMERIS S.A.</v>
          </cell>
          <cell r="H66" t="str">
            <v>COB12CD84876 - CDT DESMAT.BCO.GNB SUDAMERIS  Res.274</v>
          </cell>
          <cell r="I66">
            <v>0</v>
          </cell>
          <cell r="J66">
            <v>42264</v>
          </cell>
          <cell r="K66">
            <v>42630</v>
          </cell>
          <cell r="L66" t="str">
            <v>FIJA NOMINAL   6.1563000000</v>
          </cell>
          <cell r="M66" t="str">
            <v>VENCIDO</v>
          </cell>
          <cell r="N66" t="str">
            <v>TRIMESTRAL</v>
          </cell>
          <cell r="O66">
            <v>0</v>
          </cell>
          <cell r="P66" t="str">
            <v>$ PESOS COLOMBIANOS</v>
          </cell>
          <cell r="Q66">
            <v>1600028</v>
          </cell>
          <cell r="R66" t="str">
            <v>NIT</v>
          </cell>
          <cell r="S66">
            <v>8300545390</v>
          </cell>
          <cell r="T66" t="str">
            <v>FIDEIC. FID. BANCOLOMBIA-P.A. BANCO REPUBLICA</v>
          </cell>
          <cell r="U66">
            <v>500000000</v>
          </cell>
          <cell r="V66">
            <v>500000000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 t="str">
            <v xml:space="preserve"> </v>
          </cell>
          <cell r="AF66">
            <v>500000000</v>
          </cell>
          <cell r="AG66">
            <v>0</v>
          </cell>
        </row>
        <row r="67">
          <cell r="B67" t="str">
            <v>COB51CD91549</v>
          </cell>
          <cell r="C67">
            <v>249</v>
          </cell>
          <cell r="D67">
            <v>8001502800</v>
          </cell>
          <cell r="E67" t="str">
            <v>FIDUCIARIA BANCOLOMBIA S.A.</v>
          </cell>
          <cell r="F67" t="str">
            <v>ADB51 - BANCO DAVIVIENDA S.A.</v>
          </cell>
          <cell r="G67" t="str">
            <v>COB51 - BANCO DAVIVIENDA S.A.</v>
          </cell>
          <cell r="H67" t="str">
            <v>COB51CD91549 - CDT BCO DAVIVIENDA DESMAT IBR , RES 274</v>
          </cell>
          <cell r="I67">
            <v>0</v>
          </cell>
          <cell r="J67">
            <v>42355</v>
          </cell>
          <cell r="K67">
            <v>42599</v>
          </cell>
          <cell r="L67" t="str">
            <v>IBR 30 DIAS</v>
          </cell>
          <cell r="M67" t="str">
            <v>VENCIDO</v>
          </cell>
          <cell r="N67" t="str">
            <v>MENSUAL</v>
          </cell>
          <cell r="O67">
            <v>1.45</v>
          </cell>
          <cell r="P67" t="str">
            <v>$ PESOS COLOMBIANOS</v>
          </cell>
          <cell r="Q67">
            <v>1600028</v>
          </cell>
          <cell r="R67" t="str">
            <v>NIT</v>
          </cell>
          <cell r="S67">
            <v>8300545390</v>
          </cell>
          <cell r="T67" t="str">
            <v>FIDEIC. FID. BANCOLOMBIA-P.A. BANCO REPUBLICA</v>
          </cell>
          <cell r="U67">
            <v>3000000000</v>
          </cell>
          <cell r="V67">
            <v>3000000000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 t="str">
            <v xml:space="preserve"> </v>
          </cell>
          <cell r="AF67">
            <v>3000000000</v>
          </cell>
          <cell r="AG67">
            <v>0</v>
          </cell>
        </row>
        <row r="68">
          <cell r="B68" t="str">
            <v>COB19CD87841</v>
          </cell>
          <cell r="C68">
            <v>249</v>
          </cell>
          <cell r="D68">
            <v>8001502800</v>
          </cell>
          <cell r="E68" t="str">
            <v>FIDUCIARIA BANCOLOMBIA S.A.</v>
          </cell>
          <cell r="F68" t="str">
            <v>ADB19 - BANCO COLPATRIA MULTIBANCA COLPATRIA S.A.</v>
          </cell>
          <cell r="G68" t="str">
            <v>COB19 - BANCO COLPATRIA MULTIBANCA COLPATRIA S.A.</v>
          </cell>
          <cell r="H68" t="str">
            <v>COB19CD87841 - CDTS BCO COLPATRIA DESMAT.  Res.274</v>
          </cell>
          <cell r="I68">
            <v>0</v>
          </cell>
          <cell r="J68">
            <v>42053</v>
          </cell>
          <cell r="K68">
            <v>43149</v>
          </cell>
          <cell r="L68" t="str">
            <v>FIJA NOMINAL   5.8217000000</v>
          </cell>
          <cell r="M68" t="str">
            <v>VENCIDO</v>
          </cell>
          <cell r="N68" t="str">
            <v>TRIMESTRAL</v>
          </cell>
          <cell r="O68">
            <v>0</v>
          </cell>
          <cell r="P68" t="str">
            <v>$ PESOS COLOMBIANOS</v>
          </cell>
          <cell r="Q68">
            <v>1600028</v>
          </cell>
          <cell r="R68" t="str">
            <v>NIT</v>
          </cell>
          <cell r="S68">
            <v>8300545390</v>
          </cell>
          <cell r="T68" t="str">
            <v>FIDEIC. FID. BANCOLOMBIA-P.A. BANCO REPUBLICA</v>
          </cell>
          <cell r="U68">
            <v>1000000000</v>
          </cell>
          <cell r="V68">
            <v>1000000000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 t="str">
            <v xml:space="preserve"> </v>
          </cell>
          <cell r="AF68">
            <v>1000000000</v>
          </cell>
          <cell r="AG68">
            <v>0</v>
          </cell>
        </row>
        <row r="69">
          <cell r="B69" t="str">
            <v>COB32CD35538</v>
          </cell>
          <cell r="C69">
            <v>249</v>
          </cell>
          <cell r="D69">
            <v>8001502800</v>
          </cell>
          <cell r="E69" t="str">
            <v>FIDUCIARIA BANCOLOMBIA S.A.</v>
          </cell>
          <cell r="F69" t="str">
            <v>ADB32 - BANCO CAJA SOCIAL</v>
          </cell>
          <cell r="G69" t="str">
            <v>COB32 - BANCO CAJA SOCIAL</v>
          </cell>
          <cell r="H69" t="str">
            <v>COB32CD35538 - CDT DESMAT.BANCO CAJA SOCIAL  Res.274</v>
          </cell>
          <cell r="I69">
            <v>0</v>
          </cell>
          <cell r="J69">
            <v>42418</v>
          </cell>
          <cell r="K69">
            <v>42784</v>
          </cell>
          <cell r="L69" t="str">
            <v>IPC INDICE DE PRECIOS AL CONSUMIDOR</v>
          </cell>
          <cell r="M69" t="str">
            <v>VENCIDO</v>
          </cell>
          <cell r="N69" t="str">
            <v>TRIMESTRAL</v>
          </cell>
          <cell r="O69">
            <v>1.8</v>
          </cell>
          <cell r="P69" t="str">
            <v>$ PESOS COLOMBIANOS</v>
          </cell>
          <cell r="Q69">
            <v>1600028</v>
          </cell>
          <cell r="R69" t="str">
            <v>NIT</v>
          </cell>
          <cell r="S69">
            <v>8300545390</v>
          </cell>
          <cell r="T69" t="str">
            <v>FIDEIC. FID. BANCOLOMBIA-P.A. BANCO REPUBLICA</v>
          </cell>
          <cell r="U69">
            <v>700000000</v>
          </cell>
          <cell r="V69">
            <v>700000000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 t="str">
            <v xml:space="preserve"> </v>
          </cell>
          <cell r="AF69">
            <v>700000000</v>
          </cell>
          <cell r="AG69">
            <v>0</v>
          </cell>
        </row>
        <row r="70">
          <cell r="B70" t="str">
            <v>COB13CD51592</v>
          </cell>
          <cell r="C70">
            <v>249</v>
          </cell>
          <cell r="D70">
            <v>8001502800</v>
          </cell>
          <cell r="E70" t="str">
            <v>FIDUCIARIA BANCOLOMBIA S.A.</v>
          </cell>
          <cell r="F70" t="str">
            <v>ADB13 - BBVA COLOMBIA S.A.</v>
          </cell>
          <cell r="G70" t="str">
            <v>COB13 - BBVA COLOMBIA S.A.</v>
          </cell>
          <cell r="H70" t="str">
            <v>COB13CD51592 - CDT DESMAT.BBVA COLOMBIA S.A.  Res.274</v>
          </cell>
          <cell r="I70">
            <v>0</v>
          </cell>
          <cell r="J70">
            <v>42418</v>
          </cell>
          <cell r="K70">
            <v>42965</v>
          </cell>
          <cell r="L70" t="str">
            <v>DTF PROMEDIO TASAS DE CAPTACION 90 DIAS</v>
          </cell>
          <cell r="M70" t="str">
            <v>VENCIDO</v>
          </cell>
          <cell r="N70" t="str">
            <v>TRIMESTRAL</v>
          </cell>
          <cell r="O70">
            <v>2.6</v>
          </cell>
          <cell r="P70" t="str">
            <v>$ PESOS COLOMBIANOS</v>
          </cell>
          <cell r="Q70">
            <v>1600028</v>
          </cell>
          <cell r="R70" t="str">
            <v>NIT</v>
          </cell>
          <cell r="S70">
            <v>8300545390</v>
          </cell>
          <cell r="T70" t="str">
            <v>FIDEIC. FID. BANCOLOMBIA-P.A. BANCO REPUBLICA</v>
          </cell>
          <cell r="U70">
            <v>2500000000</v>
          </cell>
          <cell r="V70">
            <v>2500000000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 t="str">
            <v xml:space="preserve"> </v>
          </cell>
          <cell r="AF70">
            <v>2500000000</v>
          </cell>
          <cell r="AG70">
            <v>0</v>
          </cell>
        </row>
        <row r="71">
          <cell r="B71" t="str">
            <v>COJ12CD0P9V5</v>
          </cell>
          <cell r="C71">
            <v>249</v>
          </cell>
          <cell r="D71">
            <v>8001502800</v>
          </cell>
          <cell r="E71" t="str">
            <v>FIDUCIARIA BANCOLOMBIA S.A.</v>
          </cell>
          <cell r="F71" t="str">
            <v>ADJ12 - CORPORACION FINANCIERA COLOMBIANA S.A.</v>
          </cell>
          <cell r="G71" t="str">
            <v>COJ12 - CORPORACION FINANCIERA COLOMBIANA S.A.</v>
          </cell>
          <cell r="H71" t="str">
            <v>COJ12CD0P9V5 - CDTS CORFICOL DESMAT  BASE 360 RES 274 F CORFIVALL</v>
          </cell>
          <cell r="I71">
            <v>0</v>
          </cell>
          <cell r="J71">
            <v>42388</v>
          </cell>
          <cell r="K71">
            <v>42754</v>
          </cell>
          <cell r="L71" t="str">
            <v>IPC INDICE DE PRECIOS AL CONSUMIDOR</v>
          </cell>
          <cell r="M71" t="str">
            <v>VENCIDO</v>
          </cell>
          <cell r="N71" t="str">
            <v>TRIMESTRAL</v>
          </cell>
          <cell r="O71">
            <v>1.85</v>
          </cell>
          <cell r="P71" t="str">
            <v>$ PESOS COLOMBIANOS</v>
          </cell>
          <cell r="Q71">
            <v>1600028</v>
          </cell>
          <cell r="R71" t="str">
            <v>NIT</v>
          </cell>
          <cell r="S71">
            <v>8300545390</v>
          </cell>
          <cell r="T71" t="str">
            <v>FIDEIC. FID. BANCOLOMBIA-P.A. BANCO REPUBLICA</v>
          </cell>
          <cell r="U71">
            <v>500000000</v>
          </cell>
          <cell r="V71">
            <v>500000000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 t="str">
            <v xml:space="preserve"> </v>
          </cell>
          <cell r="AF71">
            <v>500000000</v>
          </cell>
          <cell r="AG71">
            <v>0</v>
          </cell>
        </row>
        <row r="72">
          <cell r="B72" t="str">
            <v>COB51CD80542</v>
          </cell>
          <cell r="C72">
            <v>249</v>
          </cell>
          <cell r="D72">
            <v>8001502800</v>
          </cell>
          <cell r="E72" t="str">
            <v>FIDUCIARIA BANCOLOMBIA S.A.</v>
          </cell>
          <cell r="F72" t="str">
            <v>ADB51 - BANCO DAVIVIENDA S.A.</v>
          </cell>
          <cell r="G72" t="str">
            <v>COB51 - BANCO DAVIVIENDA S.A.</v>
          </cell>
          <cell r="H72" t="str">
            <v>COB51CD80542 - CDT BCO DAVIVIENDA Desmat IPC , Res 274</v>
          </cell>
          <cell r="I72">
            <v>0</v>
          </cell>
          <cell r="J72">
            <v>42054</v>
          </cell>
          <cell r="K72">
            <v>42785</v>
          </cell>
          <cell r="L72" t="str">
            <v>IPC INDICE DE PRECIOS AL CONSUMIDOR</v>
          </cell>
          <cell r="M72" t="str">
            <v>VENCIDO</v>
          </cell>
          <cell r="N72" t="str">
            <v>TRIMESTRAL</v>
          </cell>
          <cell r="O72">
            <v>2.1</v>
          </cell>
          <cell r="P72" t="str">
            <v>$ PESOS COLOMBIANOS</v>
          </cell>
          <cell r="Q72">
            <v>1600028</v>
          </cell>
          <cell r="R72" t="str">
            <v>NIT</v>
          </cell>
          <cell r="S72">
            <v>8300545390</v>
          </cell>
          <cell r="T72" t="str">
            <v>FIDEIC. FID. BANCOLOMBIA-P.A. BANCO REPUBLICA</v>
          </cell>
          <cell r="U72">
            <v>1000000000</v>
          </cell>
          <cell r="V72">
            <v>1000000000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 t="str">
            <v xml:space="preserve"> </v>
          </cell>
          <cell r="AF72">
            <v>1000000000</v>
          </cell>
          <cell r="AG72">
            <v>0</v>
          </cell>
        </row>
        <row r="73">
          <cell r="B73" t="str">
            <v>COB13CD27477</v>
          </cell>
          <cell r="C73">
            <v>249</v>
          </cell>
          <cell r="D73">
            <v>8001502800</v>
          </cell>
          <cell r="E73" t="str">
            <v>FIDUCIARIA BANCOLOMBIA S.A.</v>
          </cell>
          <cell r="F73" t="str">
            <v>ADB13 - BBVA COLOMBIA S.A.</v>
          </cell>
          <cell r="G73" t="str">
            <v>COB13 - BBVA COLOMBIA S.A.</v>
          </cell>
          <cell r="H73" t="str">
            <v>COB13CD27477 - CDT DESMAT.BBVA COLOMBIA S.A.  Res.274</v>
          </cell>
          <cell r="I73">
            <v>0</v>
          </cell>
          <cell r="J73">
            <v>41717</v>
          </cell>
          <cell r="K73">
            <v>42632</v>
          </cell>
          <cell r="L73" t="str">
            <v>FIJA NOMINAL   6.2042000000</v>
          </cell>
          <cell r="M73" t="str">
            <v>VENCIDO</v>
          </cell>
          <cell r="N73" t="str">
            <v>TRIMESTRAL</v>
          </cell>
          <cell r="O73">
            <v>0</v>
          </cell>
          <cell r="P73" t="str">
            <v>$ PESOS COLOMBIANOS</v>
          </cell>
          <cell r="Q73">
            <v>1600028</v>
          </cell>
          <cell r="R73" t="str">
            <v>NIT</v>
          </cell>
          <cell r="S73">
            <v>8300545390</v>
          </cell>
          <cell r="T73" t="str">
            <v>FIDEIC. FID. BANCOLOMBIA-P.A. BANCO REPUBLICA</v>
          </cell>
          <cell r="U73">
            <v>2000000000</v>
          </cell>
          <cell r="V73">
            <v>2000000000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 t="str">
            <v xml:space="preserve"> </v>
          </cell>
          <cell r="AF73">
            <v>2000000000</v>
          </cell>
          <cell r="AG73">
            <v>0</v>
          </cell>
        </row>
        <row r="74">
          <cell r="B74" t="str">
            <v>COB12CD87333</v>
          </cell>
          <cell r="C74">
            <v>249</v>
          </cell>
          <cell r="D74">
            <v>8001502800</v>
          </cell>
          <cell r="E74" t="str">
            <v>FIDUCIARIA BANCOLOMBIA S.A.</v>
          </cell>
          <cell r="F74" t="str">
            <v>ADB12 - BANCO GNB SUDAMERIS S.A.</v>
          </cell>
          <cell r="G74" t="str">
            <v>COB12 - BANCO GNB SUDAMERIS S.A.</v>
          </cell>
          <cell r="H74" t="str">
            <v>COB12CD87333 - CDT DESMAT.BCO.GNB SUDAMERIS  Res.274</v>
          </cell>
          <cell r="I74">
            <v>0</v>
          </cell>
          <cell r="J74">
            <v>42327</v>
          </cell>
          <cell r="K74">
            <v>42509</v>
          </cell>
          <cell r="L74" t="str">
            <v>IBR 30 DIAS</v>
          </cell>
          <cell r="M74" t="str">
            <v>VENCIDO</v>
          </cell>
          <cell r="N74" t="str">
            <v>MENSUAL</v>
          </cell>
          <cell r="O74">
            <v>1.3</v>
          </cell>
          <cell r="P74" t="str">
            <v>$ PESOS COLOMBIANOS</v>
          </cell>
          <cell r="Q74">
            <v>1600028</v>
          </cell>
          <cell r="R74" t="str">
            <v>NIT</v>
          </cell>
          <cell r="S74">
            <v>8300545390</v>
          </cell>
          <cell r="T74" t="str">
            <v>FIDEIC. FID. BANCOLOMBIA-P.A. BANCO REPUBLICA</v>
          </cell>
          <cell r="U74">
            <v>500000000</v>
          </cell>
          <cell r="V74">
            <v>500000000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 t="str">
            <v xml:space="preserve"> </v>
          </cell>
          <cell r="AF74">
            <v>500000000</v>
          </cell>
          <cell r="AG74">
            <v>0</v>
          </cell>
        </row>
        <row r="75">
          <cell r="B75" t="str">
            <v>COB13CD37112</v>
          </cell>
          <cell r="C75">
            <v>249</v>
          </cell>
          <cell r="D75">
            <v>8001502800</v>
          </cell>
          <cell r="E75" t="str">
            <v>FIDUCIARIA BANCOLOMBIA S.A.</v>
          </cell>
          <cell r="F75" t="str">
            <v>ADB13 - BBVA COLOMBIA S.A.</v>
          </cell>
          <cell r="G75" t="str">
            <v>COB13 - BBVA COLOMBIA S.A.</v>
          </cell>
          <cell r="H75" t="str">
            <v>COB13CD37112 - CDT DESMAT.BBVA COLOMBIA S.A.  Res.274</v>
          </cell>
          <cell r="I75">
            <v>0</v>
          </cell>
          <cell r="J75">
            <v>42024</v>
          </cell>
          <cell r="K75">
            <v>43485</v>
          </cell>
          <cell r="L75" t="str">
            <v>IPC INDICE DE PRECIOS AL CONSUMIDOR</v>
          </cell>
          <cell r="M75" t="str">
            <v>VENCIDO</v>
          </cell>
          <cell r="N75" t="str">
            <v>TRIMESTRAL</v>
          </cell>
          <cell r="O75">
            <v>2.85</v>
          </cell>
          <cell r="P75" t="str">
            <v>$ PESOS COLOMBIANOS</v>
          </cell>
          <cell r="Q75">
            <v>1600028</v>
          </cell>
          <cell r="R75" t="str">
            <v>NIT</v>
          </cell>
          <cell r="S75">
            <v>8300545390</v>
          </cell>
          <cell r="T75" t="str">
            <v>FIDEIC. FID. BANCOLOMBIA-P.A. BANCO REPUBLICA</v>
          </cell>
          <cell r="U75">
            <v>1000000000</v>
          </cell>
          <cell r="V75">
            <v>1000000000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 t="str">
            <v xml:space="preserve"> </v>
          </cell>
          <cell r="AF75">
            <v>1000000000</v>
          </cell>
          <cell r="AG75">
            <v>0</v>
          </cell>
        </row>
        <row r="76">
          <cell r="B76" t="str">
            <v>COB13CD49208</v>
          </cell>
          <cell r="C76">
            <v>249</v>
          </cell>
          <cell r="D76">
            <v>8001502800</v>
          </cell>
          <cell r="E76" t="str">
            <v>FIDUCIARIA BANCOLOMBIA S.A.</v>
          </cell>
          <cell r="F76" t="str">
            <v>ADB13 - BBVA COLOMBIA S.A.</v>
          </cell>
          <cell r="G76" t="str">
            <v>COB13 - BBVA COLOMBIA S.A.</v>
          </cell>
          <cell r="H76" t="str">
            <v>COB13CD49208 - CDT DESMAT.BBVA COLOMBIA S.A.  Res.274</v>
          </cell>
          <cell r="I76">
            <v>0</v>
          </cell>
          <cell r="J76">
            <v>42389</v>
          </cell>
          <cell r="K76">
            <v>43120</v>
          </cell>
          <cell r="L76" t="str">
            <v>DTF PROMEDIO TASAS DE CAPTACION 90 DIAS</v>
          </cell>
          <cell r="M76" t="str">
            <v>VENCIDO</v>
          </cell>
          <cell r="N76" t="str">
            <v>TRIMESTRAL</v>
          </cell>
          <cell r="O76">
            <v>2.6</v>
          </cell>
          <cell r="P76" t="str">
            <v>$ PESOS COLOMBIANOS</v>
          </cell>
          <cell r="Q76">
            <v>1600028</v>
          </cell>
          <cell r="R76" t="str">
            <v>NIT</v>
          </cell>
          <cell r="S76">
            <v>8300545390</v>
          </cell>
          <cell r="T76" t="str">
            <v>FIDEIC. FID. BANCOLOMBIA-P.A. BANCO REPUBLICA</v>
          </cell>
          <cell r="U76">
            <v>500000000</v>
          </cell>
          <cell r="V76">
            <v>500000000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 t="str">
            <v xml:space="preserve"> </v>
          </cell>
          <cell r="AF76">
            <v>500000000</v>
          </cell>
          <cell r="AG76">
            <v>0</v>
          </cell>
        </row>
        <row r="77">
          <cell r="B77" t="str">
            <v>COB51CD83876</v>
          </cell>
          <cell r="C77">
            <v>249</v>
          </cell>
          <cell r="D77">
            <v>8001502800</v>
          </cell>
          <cell r="E77" t="str">
            <v>FIDUCIARIA BANCOLOMBIA S.A.</v>
          </cell>
          <cell r="F77" t="str">
            <v>ADB51 - BANCO DAVIVIENDA S.A.</v>
          </cell>
          <cell r="G77" t="str">
            <v>COB51 - BANCO DAVIVIENDA S.A.</v>
          </cell>
          <cell r="H77" t="str">
            <v>COB51CD83876 - CDT DAVIVIENDA DESMAT PESOS   RESOL 274</v>
          </cell>
          <cell r="I77">
            <v>0</v>
          </cell>
          <cell r="J77">
            <v>42144</v>
          </cell>
          <cell r="K77">
            <v>42875</v>
          </cell>
          <cell r="L77" t="str">
            <v>FIJA NOMINAL   5.5821000000</v>
          </cell>
          <cell r="M77" t="str">
            <v>VENCIDO</v>
          </cell>
          <cell r="N77" t="str">
            <v>TRIMESTRAL</v>
          </cell>
          <cell r="O77">
            <v>0</v>
          </cell>
          <cell r="P77" t="str">
            <v>$ PESOS COLOMBIANOS</v>
          </cell>
          <cell r="Q77">
            <v>1600028</v>
          </cell>
          <cell r="R77" t="str">
            <v>NIT</v>
          </cell>
          <cell r="S77">
            <v>8300545390</v>
          </cell>
          <cell r="T77" t="str">
            <v>FIDEIC. FID. BANCOLOMBIA-P.A. BANCO REPUBLICA</v>
          </cell>
          <cell r="U77">
            <v>500000000</v>
          </cell>
          <cell r="V77">
            <v>500000000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 t="str">
            <v xml:space="preserve"> </v>
          </cell>
          <cell r="AF77">
            <v>500000000</v>
          </cell>
          <cell r="AG77">
            <v>0</v>
          </cell>
        </row>
        <row r="78">
          <cell r="B78" t="str">
            <v>COB31CD05061</v>
          </cell>
          <cell r="C78">
            <v>249</v>
          </cell>
          <cell r="D78">
            <v>8001502800</v>
          </cell>
          <cell r="E78" t="str">
            <v>FIDUCIARIA BANCOLOMBIA S.A.</v>
          </cell>
          <cell r="F78" t="str">
            <v>ADB31 - BANCO DE COMERCIO EXT. DE COLOMBIA S.A. BANCOLDEX</v>
          </cell>
          <cell r="G78" t="str">
            <v>COB31 - BANCO DE COMERCIO EXT. DE COLOMBIA S.A. BANCOLDEX</v>
          </cell>
          <cell r="H78" t="str">
            <v>COB31CD05061 - CDT DESMAT BANCOLDEX TASA V  Res.274</v>
          </cell>
          <cell r="I78">
            <v>0</v>
          </cell>
          <cell r="J78">
            <v>42297</v>
          </cell>
          <cell r="K78">
            <v>42480</v>
          </cell>
          <cell r="L78" t="str">
            <v>IBR 30 DIAS</v>
          </cell>
          <cell r="M78" t="str">
            <v>VENCIDO</v>
          </cell>
          <cell r="N78" t="str">
            <v>MENSUAL</v>
          </cell>
          <cell r="O78">
            <v>1.45</v>
          </cell>
          <cell r="P78" t="str">
            <v>$ PESOS COLOMBIANOS</v>
          </cell>
          <cell r="Q78">
            <v>1600028</v>
          </cell>
          <cell r="R78" t="str">
            <v>NIT</v>
          </cell>
          <cell r="S78">
            <v>8300545390</v>
          </cell>
          <cell r="T78" t="str">
            <v>FIDEIC. FID. BANCOLOMBIA-P.A. BANCO REPUBLICA</v>
          </cell>
          <cell r="U78">
            <v>2500000000</v>
          </cell>
          <cell r="V78">
            <v>2500000000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 t="str">
            <v xml:space="preserve"> </v>
          </cell>
          <cell r="AF78">
            <v>2500000000</v>
          </cell>
          <cell r="AG78">
            <v>0</v>
          </cell>
        </row>
        <row r="79">
          <cell r="B79" t="str">
            <v>COB06CD04VK2</v>
          </cell>
          <cell r="C79">
            <v>249</v>
          </cell>
          <cell r="D79">
            <v>8001502800</v>
          </cell>
          <cell r="E79" t="str">
            <v>FIDUCIARIA BANCOLOMBIA S.A.</v>
          </cell>
          <cell r="F79" t="str">
            <v>ADB06 - BANCO CORPBANCA COLOMBIA S.A.</v>
          </cell>
          <cell r="G79" t="str">
            <v>COB06 - BANCO CORPBANCA COLOMBIA S.A</v>
          </cell>
          <cell r="H79" t="str">
            <v>COB06CD04VK2 - CDT DESMAT BANCO CORPBANCA COLOMBIA S.A.  RES.274</v>
          </cell>
          <cell r="I79">
            <v>0</v>
          </cell>
          <cell r="J79">
            <v>41963</v>
          </cell>
          <cell r="K79">
            <v>42510</v>
          </cell>
          <cell r="L79" t="str">
            <v>FIJA NOMINAL   5.4861000000</v>
          </cell>
          <cell r="M79" t="str">
            <v>VENCIDO</v>
          </cell>
          <cell r="N79" t="str">
            <v>TRIMESTRAL</v>
          </cell>
          <cell r="O79">
            <v>0</v>
          </cell>
          <cell r="P79" t="str">
            <v>$ PESOS COLOMBIANOS</v>
          </cell>
          <cell r="Q79">
            <v>1600028</v>
          </cell>
          <cell r="R79" t="str">
            <v>NIT</v>
          </cell>
          <cell r="S79">
            <v>8300545390</v>
          </cell>
          <cell r="T79" t="str">
            <v>FIDEIC. FID. BANCOLOMBIA-P.A. BANCO REPUBLICA</v>
          </cell>
          <cell r="U79">
            <v>1500000000</v>
          </cell>
          <cell r="V79">
            <v>1500000000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 t="str">
            <v xml:space="preserve"> </v>
          </cell>
          <cell r="AF79">
            <v>1500000000</v>
          </cell>
          <cell r="AG79">
            <v>0</v>
          </cell>
        </row>
        <row r="80">
          <cell r="B80" t="str">
            <v>COB02CD13322</v>
          </cell>
          <cell r="C80">
            <v>249</v>
          </cell>
          <cell r="D80">
            <v>8001502800</v>
          </cell>
          <cell r="E80" t="str">
            <v>FIDUCIARIA BANCOLOMBIA S.A.</v>
          </cell>
          <cell r="F80" t="str">
            <v>ADB02 - BANCO POPULAR S.A.</v>
          </cell>
          <cell r="G80" t="str">
            <v>COB02 - BANCO POPULAR S.A.</v>
          </cell>
          <cell r="H80" t="str">
            <v>COB02CD13322 - CDTS DESMAT.BANCO POPULAR  Res.274</v>
          </cell>
          <cell r="I80">
            <v>0</v>
          </cell>
          <cell r="J80">
            <v>42328</v>
          </cell>
          <cell r="K80">
            <v>42694</v>
          </cell>
          <cell r="L80" t="str">
            <v>IBR 30 DIAS</v>
          </cell>
          <cell r="M80" t="str">
            <v>VENCIDO</v>
          </cell>
          <cell r="N80" t="str">
            <v>MENSUAL</v>
          </cell>
          <cell r="O80">
            <v>1.6</v>
          </cell>
          <cell r="P80" t="str">
            <v>$ PESOS COLOMBIANOS</v>
          </cell>
          <cell r="Q80">
            <v>1600028</v>
          </cell>
          <cell r="R80" t="str">
            <v>NIT</v>
          </cell>
          <cell r="S80">
            <v>8300545390</v>
          </cell>
          <cell r="T80" t="str">
            <v>FIDEIC. FID. BANCOLOMBIA-P.A. BANCO REPUBLICA</v>
          </cell>
          <cell r="U80">
            <v>2500000000</v>
          </cell>
          <cell r="V80">
            <v>2500000000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 t="str">
            <v xml:space="preserve"> </v>
          </cell>
          <cell r="AF80">
            <v>2500000000</v>
          </cell>
          <cell r="AG80">
            <v>0</v>
          </cell>
        </row>
        <row r="81">
          <cell r="B81" t="str">
            <v>COB19CD04QP4</v>
          </cell>
          <cell r="C81">
            <v>249</v>
          </cell>
          <cell r="D81">
            <v>8001502800</v>
          </cell>
          <cell r="E81" t="str">
            <v>FIDUCIARIA BANCOLOMBIA S.A.</v>
          </cell>
          <cell r="F81" t="str">
            <v>ADB19 - BANCO COLPATRIA MULTIBANCA COLPATRIA S.A.</v>
          </cell>
          <cell r="G81" t="str">
            <v>COB19 - BANCO COLPATRIA MULTIBANCA COLPATRIA S.A.</v>
          </cell>
          <cell r="H81" t="str">
            <v>COB19CD04QP4 - CDTS BCO COLPATRIA DESMAT.  Res.274</v>
          </cell>
          <cell r="I81">
            <v>0</v>
          </cell>
          <cell r="J81">
            <v>42328</v>
          </cell>
          <cell r="K81">
            <v>42541</v>
          </cell>
          <cell r="L81" t="str">
            <v>IBR 30 DIAS</v>
          </cell>
          <cell r="M81" t="str">
            <v>VENCIDO</v>
          </cell>
          <cell r="N81" t="str">
            <v>MENSUAL</v>
          </cell>
          <cell r="O81">
            <v>1.35</v>
          </cell>
          <cell r="P81" t="str">
            <v>$ PESOS COLOMBIANOS</v>
          </cell>
          <cell r="Q81">
            <v>1600028</v>
          </cell>
          <cell r="R81" t="str">
            <v>NIT</v>
          </cell>
          <cell r="S81">
            <v>8300545390</v>
          </cell>
          <cell r="T81" t="str">
            <v>FIDEIC. FID. BANCOLOMBIA-P.A. BANCO REPUBLICA</v>
          </cell>
          <cell r="U81">
            <v>500000000</v>
          </cell>
          <cell r="V81">
            <v>500000000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 t="str">
            <v xml:space="preserve"> </v>
          </cell>
          <cell r="AF81">
            <v>500000000</v>
          </cell>
          <cell r="AG81">
            <v>0</v>
          </cell>
        </row>
        <row r="82">
          <cell r="B82" t="str">
            <v>COE15PA00026</v>
          </cell>
          <cell r="C82">
            <v>249</v>
          </cell>
          <cell r="D82">
            <v>8001502800</v>
          </cell>
          <cell r="E82" t="str">
            <v>FIDUCIARIA BANCOLOMBIA S.A.</v>
          </cell>
          <cell r="F82" t="str">
            <v>ADE15 - INTERCONEXION ELECTRICA S.A. E.S.P. ISA</v>
          </cell>
          <cell r="G82" t="str">
            <v>COE15 - INTERCONEXION ELECTRICA S.A. E.S.P. ISA</v>
          </cell>
          <cell r="H82" t="str">
            <v>COE15PA00026 - ACCIONES ORDINARIAS ISA  DEFINITIVAS</v>
          </cell>
          <cell r="I82">
            <v>0</v>
          </cell>
          <cell r="J82">
            <v>36880</v>
          </cell>
          <cell r="P82" t="str">
            <v>ACCIONES</v>
          </cell>
          <cell r="Q82">
            <v>1600028</v>
          </cell>
          <cell r="R82" t="str">
            <v>NIT</v>
          </cell>
          <cell r="S82">
            <v>8300545390</v>
          </cell>
          <cell r="T82" t="str">
            <v>FIDEIC. FID. BANCOLOMBIA-P.A. BANCO REPUBLICA</v>
          </cell>
          <cell r="U82">
            <v>42596</v>
          </cell>
          <cell r="V82">
            <v>42596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 t="str">
            <v xml:space="preserve"> </v>
          </cell>
          <cell r="AF82">
            <v>42596</v>
          </cell>
          <cell r="AG82">
            <v>0</v>
          </cell>
        </row>
        <row r="83">
          <cell r="B83" t="str">
            <v>COB51CD79379</v>
          </cell>
          <cell r="C83">
            <v>249</v>
          </cell>
          <cell r="D83">
            <v>8001502800</v>
          </cell>
          <cell r="E83" t="str">
            <v>FIDUCIARIA BANCOLOMBIA S.A.</v>
          </cell>
          <cell r="F83" t="str">
            <v>ADB51 - BANCO DAVIVIENDA S.A.</v>
          </cell>
          <cell r="G83" t="str">
            <v>COB51 - BANCO DAVIVIENDA S.A.</v>
          </cell>
          <cell r="H83" t="str">
            <v>COB51CD79379 - CDT DAVIVIENDA DESMAT PESOS   RESOL 274</v>
          </cell>
          <cell r="I83">
            <v>0</v>
          </cell>
          <cell r="J83">
            <v>42025</v>
          </cell>
          <cell r="K83">
            <v>42756</v>
          </cell>
          <cell r="L83" t="str">
            <v>FIJA NOMINAL   5.5820613386</v>
          </cell>
          <cell r="M83" t="str">
            <v>VENCIDO</v>
          </cell>
          <cell r="N83" t="str">
            <v>TRIMESTRAL</v>
          </cell>
          <cell r="O83">
            <v>0</v>
          </cell>
          <cell r="P83" t="str">
            <v>$ PESOS COLOMBIANOS</v>
          </cell>
          <cell r="Q83">
            <v>1600028</v>
          </cell>
          <cell r="R83" t="str">
            <v>NIT</v>
          </cell>
          <cell r="S83">
            <v>8300545390</v>
          </cell>
          <cell r="T83" t="str">
            <v>FIDEIC. FID. BANCOLOMBIA-P.A. BANCO REPUBLICA</v>
          </cell>
          <cell r="U83">
            <v>1000000000</v>
          </cell>
          <cell r="V83">
            <v>1000000000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 t="str">
            <v xml:space="preserve"> </v>
          </cell>
          <cell r="AF83">
            <v>1000000000</v>
          </cell>
          <cell r="AG83">
            <v>0</v>
          </cell>
        </row>
        <row r="84">
          <cell r="B84" t="str">
            <v>COB51CD79387</v>
          </cell>
          <cell r="C84">
            <v>249</v>
          </cell>
          <cell r="D84">
            <v>8001502800</v>
          </cell>
          <cell r="E84" t="str">
            <v>FIDUCIARIA BANCOLOMBIA S.A.</v>
          </cell>
          <cell r="F84" t="str">
            <v>ADB51 - BANCO DAVIVIENDA S.A.</v>
          </cell>
          <cell r="G84" t="str">
            <v>COB51 - BANCO DAVIVIENDA S.A.</v>
          </cell>
          <cell r="H84" t="str">
            <v>COB51CD79387 - CDT DAVIVIENDA DESMAT PESOS   RESOL 274</v>
          </cell>
          <cell r="I84">
            <v>0</v>
          </cell>
          <cell r="J84">
            <v>42025</v>
          </cell>
          <cell r="K84">
            <v>42572</v>
          </cell>
          <cell r="L84" t="str">
            <v>FIJA NOMINAL   5.4861000000</v>
          </cell>
          <cell r="M84" t="str">
            <v>VENCIDO</v>
          </cell>
          <cell r="N84" t="str">
            <v>TRIMESTRAL</v>
          </cell>
          <cell r="O84">
            <v>0</v>
          </cell>
          <cell r="P84" t="str">
            <v>$ PESOS COLOMBIANOS</v>
          </cell>
          <cell r="Q84">
            <v>1600028</v>
          </cell>
          <cell r="R84" t="str">
            <v>NIT</v>
          </cell>
          <cell r="S84">
            <v>8300545390</v>
          </cell>
          <cell r="T84" t="str">
            <v>FIDEIC. FID. BANCOLOMBIA-P.A. BANCO REPUBLICA</v>
          </cell>
          <cell r="U84">
            <v>2500000000</v>
          </cell>
          <cell r="V84">
            <v>2500000000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 t="str">
            <v xml:space="preserve"> </v>
          </cell>
          <cell r="AF84">
            <v>2500000000</v>
          </cell>
          <cell r="AG84">
            <v>0</v>
          </cell>
        </row>
        <row r="85">
          <cell r="B85" t="str">
            <v>COB13CD37211</v>
          </cell>
          <cell r="C85">
            <v>249</v>
          </cell>
          <cell r="D85">
            <v>8001502800</v>
          </cell>
          <cell r="E85" t="str">
            <v>FIDUCIARIA BANCOLOMBIA S.A.</v>
          </cell>
          <cell r="F85" t="str">
            <v>ADB13 - BBVA COLOMBIA S.A.</v>
          </cell>
          <cell r="G85" t="str">
            <v>COB13 - BBVA COLOMBIA S.A.</v>
          </cell>
          <cell r="H85" t="str">
            <v>COB13CD37211 - CDT DESMAT.BBVA COLOMBIA S.A.  Res.274</v>
          </cell>
          <cell r="I85">
            <v>0</v>
          </cell>
          <cell r="J85">
            <v>42025</v>
          </cell>
          <cell r="K85">
            <v>43486</v>
          </cell>
          <cell r="L85" t="str">
            <v>IPC INDICE DE PRECIOS AL CONSUMIDOR</v>
          </cell>
          <cell r="M85" t="str">
            <v>VENCIDO</v>
          </cell>
          <cell r="N85" t="str">
            <v>TRIMESTRAL</v>
          </cell>
          <cell r="O85">
            <v>2.85</v>
          </cell>
          <cell r="P85" t="str">
            <v>$ PESOS COLOMBIANOS</v>
          </cell>
          <cell r="Q85">
            <v>1600028</v>
          </cell>
          <cell r="R85" t="str">
            <v>NIT</v>
          </cell>
          <cell r="S85">
            <v>8300545390</v>
          </cell>
          <cell r="T85" t="str">
            <v>FIDEIC. FID. BANCOLOMBIA-P.A. BANCO REPUBLICA</v>
          </cell>
          <cell r="U85">
            <v>1000000000</v>
          </cell>
          <cell r="V85">
            <v>1000000000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 t="str">
            <v xml:space="preserve"> </v>
          </cell>
          <cell r="AF85">
            <v>1000000000</v>
          </cell>
          <cell r="AG85">
            <v>0</v>
          </cell>
        </row>
        <row r="86">
          <cell r="B86" t="str">
            <v>COB06CD0FWJ1</v>
          </cell>
          <cell r="C86">
            <v>249</v>
          </cell>
          <cell r="D86">
            <v>8001502800</v>
          </cell>
          <cell r="E86" t="str">
            <v>FIDUCIARIA BANCOLOMBIA S.A.</v>
          </cell>
          <cell r="F86" t="str">
            <v>ADB06 - BANCO CORPBANCA COLOMBIA S.A.</v>
          </cell>
          <cell r="G86" t="str">
            <v>COB06 - BANCO CORPBANCA COLOMBIA S.A</v>
          </cell>
          <cell r="H86" t="str">
            <v>COB06CD0FWJ1 - CDT DESMAT BANCO CORPBANCA COLOMBIA S.A.  RES.274</v>
          </cell>
          <cell r="I86">
            <v>0</v>
          </cell>
          <cell r="J86">
            <v>42268</v>
          </cell>
          <cell r="K86">
            <v>42634</v>
          </cell>
          <cell r="L86" t="str">
            <v>FIJA NOMINAL   6.0609000000</v>
          </cell>
          <cell r="M86" t="str">
            <v>VENCIDO</v>
          </cell>
          <cell r="N86" t="str">
            <v>TRIMESTRAL</v>
          </cell>
          <cell r="O86">
            <v>0</v>
          </cell>
          <cell r="P86" t="str">
            <v>$ PESOS COLOMBIANOS</v>
          </cell>
          <cell r="Q86">
            <v>1600028</v>
          </cell>
          <cell r="R86" t="str">
            <v>NIT</v>
          </cell>
          <cell r="S86">
            <v>8300545390</v>
          </cell>
          <cell r="T86" t="str">
            <v>FIDEIC. FID. BANCOLOMBIA-P.A. BANCO REPUBLICA</v>
          </cell>
          <cell r="U86">
            <v>500000000</v>
          </cell>
          <cell r="V86">
            <v>500000000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 t="str">
            <v xml:space="preserve"> </v>
          </cell>
          <cell r="AF86">
            <v>500000000</v>
          </cell>
          <cell r="AG86">
            <v>0</v>
          </cell>
        </row>
        <row r="87">
          <cell r="B87" t="str">
            <v>COB01CD02X53</v>
          </cell>
          <cell r="C87">
            <v>249</v>
          </cell>
          <cell r="D87">
            <v>8001502800</v>
          </cell>
          <cell r="E87" t="str">
            <v>FIDUCIARIA BANCOLOMBIA S.A.</v>
          </cell>
          <cell r="F87" t="str">
            <v>ADB01 - BANCO DE BOGOTA S.A.</v>
          </cell>
          <cell r="G87" t="str">
            <v>COB01 - BANCO DE BOGOTA S.A.</v>
          </cell>
          <cell r="H87" t="str">
            <v>COB01CD02X53 - CDT DESMAT BANCO DE BOGOTA,  RES 274</v>
          </cell>
          <cell r="I87">
            <v>0</v>
          </cell>
          <cell r="J87">
            <v>42391</v>
          </cell>
          <cell r="K87">
            <v>42757</v>
          </cell>
          <cell r="L87" t="str">
            <v>IPC INDICE DE PRECIOS AL CONSUMIDOR</v>
          </cell>
          <cell r="M87" t="str">
            <v>VENCIDO</v>
          </cell>
          <cell r="N87" t="str">
            <v>TRIMESTRAL</v>
          </cell>
          <cell r="O87">
            <v>1.7</v>
          </cell>
          <cell r="P87" t="str">
            <v>$ PESOS COLOMBIANOS</v>
          </cell>
          <cell r="Q87">
            <v>1600028</v>
          </cell>
          <cell r="R87" t="str">
            <v>NIT</v>
          </cell>
          <cell r="S87">
            <v>8300545390</v>
          </cell>
          <cell r="T87" t="str">
            <v>FIDEIC. FID. BANCOLOMBIA-P.A. BANCO REPUBLICA</v>
          </cell>
          <cell r="U87">
            <v>1500000000</v>
          </cell>
          <cell r="V87">
            <v>1500000000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 t="str">
            <v xml:space="preserve"> </v>
          </cell>
          <cell r="AF87">
            <v>1500000000</v>
          </cell>
          <cell r="AG87">
            <v>0</v>
          </cell>
        </row>
        <row r="88">
          <cell r="B88" t="str">
            <v>COB40CD03646</v>
          </cell>
          <cell r="C88">
            <v>249</v>
          </cell>
          <cell r="D88">
            <v>8001502800</v>
          </cell>
          <cell r="E88" t="str">
            <v>FIDUCIARIA BANCOLOMBIA S.A.</v>
          </cell>
          <cell r="F88" t="str">
            <v>ADB40 - BANCO AGRARIO DE COLOMBIA S.A</v>
          </cell>
          <cell r="G88" t="str">
            <v>COB40 - BANCO AGRARIO DE COLOMBIA S.A</v>
          </cell>
          <cell r="H88" t="str">
            <v>COB40CD03646 - CDT BCO AGRARIO DE COLOMBIA S.A.  RES 274</v>
          </cell>
          <cell r="I88">
            <v>0</v>
          </cell>
          <cell r="J88">
            <v>42391</v>
          </cell>
          <cell r="K88">
            <v>42757</v>
          </cell>
          <cell r="L88" t="str">
            <v>FIJA NOMINAL   8.0535000000</v>
          </cell>
          <cell r="M88" t="str">
            <v>VENCIDO</v>
          </cell>
          <cell r="N88" t="str">
            <v>TRIMESTRAL</v>
          </cell>
          <cell r="O88">
            <v>0</v>
          </cell>
          <cell r="P88" t="str">
            <v>$ PESOS COLOMBIANOS</v>
          </cell>
          <cell r="Q88">
            <v>1600028</v>
          </cell>
          <cell r="R88" t="str">
            <v>NIT</v>
          </cell>
          <cell r="S88">
            <v>8300545390</v>
          </cell>
          <cell r="T88" t="str">
            <v>FIDEIC. FID. BANCOLOMBIA-P.A. BANCO REPUBLICA</v>
          </cell>
          <cell r="U88">
            <v>1000000000</v>
          </cell>
          <cell r="V88">
            <v>1000000000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 t="str">
            <v xml:space="preserve"> </v>
          </cell>
          <cell r="AF88">
            <v>1000000000</v>
          </cell>
          <cell r="AG88">
            <v>0</v>
          </cell>
        </row>
        <row r="89">
          <cell r="B89" t="str">
            <v>COB12CD78704</v>
          </cell>
          <cell r="C89">
            <v>249</v>
          </cell>
          <cell r="D89">
            <v>8001502800</v>
          </cell>
          <cell r="E89" t="str">
            <v>FIDUCIARIA BANCOLOMBIA S.A.</v>
          </cell>
          <cell r="F89" t="str">
            <v>ADB12 - BANCO GNB SUDAMERIS S.A.</v>
          </cell>
          <cell r="G89" t="str">
            <v>COB12 - BANCO GNB SUDAMERIS S.A.</v>
          </cell>
          <cell r="H89" t="str">
            <v>COB12CD78704 - CDT DESMAT.BCO.GNB SUDAMERIS  Res.274</v>
          </cell>
          <cell r="I89">
            <v>0</v>
          </cell>
          <cell r="J89">
            <v>42116</v>
          </cell>
          <cell r="K89">
            <v>42482</v>
          </cell>
          <cell r="L89" t="str">
            <v>FIJA NOMINAL   5.1978000000</v>
          </cell>
          <cell r="M89" t="str">
            <v>VENCIDO</v>
          </cell>
          <cell r="N89" t="str">
            <v>TRIMESTRAL</v>
          </cell>
          <cell r="O89">
            <v>0</v>
          </cell>
          <cell r="P89" t="str">
            <v>$ PESOS COLOMBIANOS</v>
          </cell>
          <cell r="Q89">
            <v>1600028</v>
          </cell>
          <cell r="R89" t="str">
            <v>NIT</v>
          </cell>
          <cell r="S89">
            <v>8300545390</v>
          </cell>
          <cell r="T89" t="str">
            <v>FIDEIC. FID. BANCOLOMBIA-P.A. BANCO REPUBLICA</v>
          </cell>
          <cell r="U89">
            <v>1000000000</v>
          </cell>
          <cell r="V89">
            <v>1000000000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 t="str">
            <v xml:space="preserve"> </v>
          </cell>
          <cell r="AF89">
            <v>1000000000</v>
          </cell>
          <cell r="AG89">
            <v>0</v>
          </cell>
        </row>
        <row r="90">
          <cell r="B90" t="str">
            <v>COL06CD09635</v>
          </cell>
          <cell r="C90">
            <v>249</v>
          </cell>
          <cell r="D90">
            <v>8001502800</v>
          </cell>
          <cell r="E90" t="str">
            <v>FIDUCIARIA BANCOLOMBIA S.A.</v>
          </cell>
          <cell r="F90" t="str">
            <v>ADL06 - FINANCIERA DE DESARROLLO TERRITORIAL S.A. FINDETER</v>
          </cell>
          <cell r="G90" t="str">
            <v>COL06 - FINANCIERA DE DESARROLLO TERRITORIAL S.A. FINDETER</v>
          </cell>
          <cell r="H90" t="str">
            <v>COL06CD09635 - CDTS FINDETER DESMAT.   Res.274</v>
          </cell>
          <cell r="I90">
            <v>0</v>
          </cell>
          <cell r="J90">
            <v>42299</v>
          </cell>
          <cell r="K90">
            <v>42573</v>
          </cell>
          <cell r="L90" t="str">
            <v>IBR 30 DIAS</v>
          </cell>
          <cell r="M90" t="str">
            <v>VENCIDO</v>
          </cell>
          <cell r="N90" t="str">
            <v>MENSUAL</v>
          </cell>
          <cell r="O90">
            <v>1.65</v>
          </cell>
          <cell r="P90" t="str">
            <v>$ PESOS COLOMBIANOS</v>
          </cell>
          <cell r="Q90">
            <v>1600028</v>
          </cell>
          <cell r="R90" t="str">
            <v>NIT</v>
          </cell>
          <cell r="S90">
            <v>8300545390</v>
          </cell>
          <cell r="T90" t="str">
            <v>FIDEIC. FID. BANCOLOMBIA-P.A. BANCO REPUBLICA</v>
          </cell>
          <cell r="U90">
            <v>1000000000</v>
          </cell>
          <cell r="V90">
            <v>1000000000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 t="str">
            <v xml:space="preserve"> </v>
          </cell>
          <cell r="AF90">
            <v>1000000000</v>
          </cell>
          <cell r="AG90">
            <v>0</v>
          </cell>
        </row>
        <row r="91">
          <cell r="B91" t="str">
            <v>COB19CD05I91</v>
          </cell>
          <cell r="C91">
            <v>249</v>
          </cell>
          <cell r="D91">
            <v>8001502800</v>
          </cell>
          <cell r="E91" t="str">
            <v>FIDUCIARIA BANCOLOMBIA S.A.</v>
          </cell>
          <cell r="F91" t="str">
            <v>ADB19 - BANCO COLPATRIA MULTIBANCA COLPATRIA S.A.</v>
          </cell>
          <cell r="G91" t="str">
            <v>COB19 - BANCO COLPATRIA MULTIBANCA COLPATRIA S.A.</v>
          </cell>
          <cell r="H91" t="str">
            <v>COB19CD05I91 - CDTS BCO COLPATRIA DESMAT.  Res.274</v>
          </cell>
          <cell r="I91">
            <v>0</v>
          </cell>
          <cell r="J91">
            <v>42360</v>
          </cell>
          <cell r="K91">
            <v>42543</v>
          </cell>
          <cell r="L91" t="str">
            <v>IBR 30 DIAS</v>
          </cell>
          <cell r="M91" t="str">
            <v>VENCIDO</v>
          </cell>
          <cell r="N91" t="str">
            <v>MENSUAL</v>
          </cell>
          <cell r="O91">
            <v>1.45</v>
          </cell>
          <cell r="P91" t="str">
            <v>$ PESOS COLOMBIANOS</v>
          </cell>
          <cell r="Q91">
            <v>1600028</v>
          </cell>
          <cell r="R91" t="str">
            <v>NIT</v>
          </cell>
          <cell r="S91">
            <v>8300545390</v>
          </cell>
          <cell r="T91" t="str">
            <v>FIDEIC. FID. BANCOLOMBIA-P.A. BANCO REPUBLICA</v>
          </cell>
          <cell r="U91">
            <v>300000000</v>
          </cell>
          <cell r="V91">
            <v>300000000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 t="str">
            <v xml:space="preserve"> </v>
          </cell>
          <cell r="AF91">
            <v>300000000</v>
          </cell>
          <cell r="AG91">
            <v>0</v>
          </cell>
        </row>
        <row r="92">
          <cell r="B92" t="str">
            <v>COG31PA00010</v>
          </cell>
          <cell r="C92">
            <v>249</v>
          </cell>
          <cell r="D92">
            <v>8001502800</v>
          </cell>
          <cell r="E92" t="str">
            <v>FIDUCIARIA BANCOLOMBIA S.A.</v>
          </cell>
          <cell r="F92" t="str">
            <v>ADT67 - FIDUCIARIA BANCOLOMBIA S.A.</v>
          </cell>
          <cell r="G92" t="str">
            <v>COG31 - ALMACENES EXITO S.A.</v>
          </cell>
          <cell r="H92" t="str">
            <v>COG31PA00010 - ACCIONES ORDINARIAS EXITO  - DECEVAL</v>
          </cell>
          <cell r="I92">
            <v>0</v>
          </cell>
          <cell r="J92">
            <v>36214</v>
          </cell>
          <cell r="P92" t="str">
            <v>ACCIONES</v>
          </cell>
          <cell r="Q92">
            <v>1600028</v>
          </cell>
          <cell r="R92" t="str">
            <v>NIT</v>
          </cell>
          <cell r="S92">
            <v>8300545390</v>
          </cell>
          <cell r="T92" t="str">
            <v>FIDEIC. FID. BANCOLOMBIA-P.A. BANCO REPUBLICA</v>
          </cell>
          <cell r="U92">
            <v>9423</v>
          </cell>
          <cell r="V92">
            <v>9423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 t="str">
            <v xml:space="preserve"> </v>
          </cell>
          <cell r="AF92">
            <v>9423</v>
          </cell>
          <cell r="AG92">
            <v>0</v>
          </cell>
        </row>
        <row r="93">
          <cell r="B93" t="str">
            <v>COD38PA00053</v>
          </cell>
          <cell r="C93">
            <v>249</v>
          </cell>
          <cell r="D93">
            <v>8001502800</v>
          </cell>
          <cell r="E93" t="str">
            <v>FIDUCIARIA BANCOLOMBIA S.A.</v>
          </cell>
          <cell r="F93" t="str">
            <v>ADT67 - FIDUCIARIA BANCOLOMBIA S.A.</v>
          </cell>
          <cell r="G93" t="str">
            <v>COD38 - CEMENTOS ARGOS S.A.</v>
          </cell>
          <cell r="H93" t="str">
            <v>COD38PA00053 - ADP CEMENTOS ARGOS S.A. DESMATER SIN DERECHO A VOT</v>
          </cell>
          <cell r="I93">
            <v>0</v>
          </cell>
          <cell r="J93">
            <v>41387</v>
          </cell>
          <cell r="P93" t="str">
            <v>ACCIONES</v>
          </cell>
          <cell r="Q93">
            <v>1600028</v>
          </cell>
          <cell r="R93" t="str">
            <v>NIT</v>
          </cell>
          <cell r="S93">
            <v>8300545390</v>
          </cell>
          <cell r="T93" t="str">
            <v>FIDEIC. FID. BANCOLOMBIA-P.A. BANCO REPUBLICA</v>
          </cell>
          <cell r="U93">
            <v>44627</v>
          </cell>
          <cell r="V93">
            <v>44627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 t="str">
            <v xml:space="preserve"> </v>
          </cell>
          <cell r="AF93">
            <v>44627</v>
          </cell>
          <cell r="AG93">
            <v>0</v>
          </cell>
        </row>
        <row r="94">
          <cell r="B94" t="str">
            <v>COB01CD01MG6</v>
          </cell>
          <cell r="C94">
            <v>249</v>
          </cell>
          <cell r="D94">
            <v>8001502800</v>
          </cell>
          <cell r="E94" t="str">
            <v>FIDUCIARIA BANCOLOMBIA S.A.</v>
          </cell>
          <cell r="F94" t="str">
            <v>ADB01 - BANCO DE BOGOTA S.A.</v>
          </cell>
          <cell r="G94" t="str">
            <v>COB01 - BANCO DE BOGOTA S.A.</v>
          </cell>
          <cell r="H94" t="str">
            <v>COB01CD01MG6 - CDT DESMAT BANCO DE BOGOTA,  RES 274</v>
          </cell>
          <cell r="I94">
            <v>0</v>
          </cell>
          <cell r="J94">
            <v>42117</v>
          </cell>
          <cell r="K94">
            <v>42666</v>
          </cell>
          <cell r="L94" t="str">
            <v>DTF PROMEDIO TASAS DE CAPTACION 90 DIAS</v>
          </cell>
          <cell r="M94" t="str">
            <v>VENCIDO</v>
          </cell>
          <cell r="N94" t="str">
            <v>TRIMESTRAL</v>
          </cell>
          <cell r="O94">
            <v>1</v>
          </cell>
          <cell r="P94" t="str">
            <v>$ PESOS COLOMBIANOS</v>
          </cell>
          <cell r="Q94">
            <v>1600028</v>
          </cell>
          <cell r="R94" t="str">
            <v>NIT</v>
          </cell>
          <cell r="S94">
            <v>8300545390</v>
          </cell>
          <cell r="T94" t="str">
            <v>FIDEIC. FID. BANCOLOMBIA-P.A. BANCO REPUBLICA</v>
          </cell>
          <cell r="U94">
            <v>200000000</v>
          </cell>
          <cell r="V94">
            <v>200000000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 t="str">
            <v xml:space="preserve"> </v>
          </cell>
          <cell r="AF94">
            <v>200000000</v>
          </cell>
          <cell r="AG94">
            <v>0</v>
          </cell>
        </row>
        <row r="95">
          <cell r="B95" t="str">
            <v>COB51CD88396</v>
          </cell>
          <cell r="C95">
            <v>249</v>
          </cell>
          <cell r="D95">
            <v>8001502800</v>
          </cell>
          <cell r="E95" t="str">
            <v>FIDUCIARIA BANCOLOMBIA S.A.</v>
          </cell>
          <cell r="F95" t="str">
            <v>ADB51 - BANCO DAVIVIENDA S.A.</v>
          </cell>
          <cell r="G95" t="str">
            <v>COB51 - BANCO DAVIVIENDA S.A.</v>
          </cell>
          <cell r="H95" t="str">
            <v>COB51CD88396 - CDT BCO DAVIVIENDA Desmat IPC , Res 274</v>
          </cell>
          <cell r="I95">
            <v>0</v>
          </cell>
          <cell r="J95">
            <v>42270</v>
          </cell>
          <cell r="K95">
            <v>42636</v>
          </cell>
          <cell r="L95" t="str">
            <v>IPC INDICE DE PRECIOS AL CONSUMIDOR</v>
          </cell>
          <cell r="M95" t="str">
            <v>VENCIDO</v>
          </cell>
          <cell r="N95" t="str">
            <v>TRIMESTRAL</v>
          </cell>
          <cell r="O95">
            <v>1.55</v>
          </cell>
          <cell r="P95" t="str">
            <v>$ PESOS COLOMBIANOS</v>
          </cell>
          <cell r="Q95">
            <v>1600028</v>
          </cell>
          <cell r="R95" t="str">
            <v>NIT</v>
          </cell>
          <cell r="S95">
            <v>8300545390</v>
          </cell>
          <cell r="T95" t="str">
            <v>FIDEIC. FID. BANCOLOMBIA-P.A. BANCO REPUBLICA</v>
          </cell>
          <cell r="U95">
            <v>500000000</v>
          </cell>
          <cell r="V95">
            <v>500000000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 t="str">
            <v xml:space="preserve"> </v>
          </cell>
          <cell r="AF95">
            <v>500000000</v>
          </cell>
          <cell r="AG95">
            <v>0</v>
          </cell>
        </row>
        <row r="96">
          <cell r="B96" t="str">
            <v>COB31CD05087</v>
          </cell>
          <cell r="C96">
            <v>249</v>
          </cell>
          <cell r="D96">
            <v>8001502800</v>
          </cell>
          <cell r="E96" t="str">
            <v>FIDUCIARIA BANCOLOMBIA S.A.</v>
          </cell>
          <cell r="F96" t="str">
            <v>ADB31 - BANCO DE COMERCIO EXT. DE COLOMBIA S.A. BANCOLDEX</v>
          </cell>
          <cell r="G96" t="str">
            <v>COB31 - BANCO DE COMERCIO EXT. DE COLOMBIA S.A. BANCOLDEX</v>
          </cell>
          <cell r="H96" t="str">
            <v>COB31CD05087 - CDT DESMAT BANCOLDEX TASA V  Res.274</v>
          </cell>
          <cell r="I96">
            <v>0</v>
          </cell>
          <cell r="J96">
            <v>42300</v>
          </cell>
          <cell r="K96">
            <v>42848</v>
          </cell>
          <cell r="L96" t="str">
            <v>IBR 30 DIAS</v>
          </cell>
          <cell r="M96" t="str">
            <v>VENCIDO</v>
          </cell>
          <cell r="N96" t="str">
            <v>MENSUAL</v>
          </cell>
          <cell r="O96">
            <v>1.85</v>
          </cell>
          <cell r="P96" t="str">
            <v>$ PESOS COLOMBIANOS</v>
          </cell>
          <cell r="Q96">
            <v>1600028</v>
          </cell>
          <cell r="R96" t="str">
            <v>NIT</v>
          </cell>
          <cell r="S96">
            <v>8300545390</v>
          </cell>
          <cell r="T96" t="str">
            <v>FIDEIC. FID. BANCOLOMBIA-P.A. BANCO REPUBLICA</v>
          </cell>
          <cell r="U96">
            <v>500000000</v>
          </cell>
          <cell r="V96">
            <v>500000000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 t="str">
            <v xml:space="preserve"> </v>
          </cell>
          <cell r="AF96">
            <v>500000000</v>
          </cell>
          <cell r="AG96">
            <v>0</v>
          </cell>
        </row>
        <row r="97">
          <cell r="B97" t="str">
            <v>COB23CD35529</v>
          </cell>
          <cell r="C97">
            <v>249</v>
          </cell>
          <cell r="D97">
            <v>8001502800</v>
          </cell>
          <cell r="E97" t="str">
            <v>FIDUCIARIA BANCOLOMBIA S.A.</v>
          </cell>
          <cell r="F97" t="str">
            <v>ADB23 - BANCO DE OCCIDENTE S.A.</v>
          </cell>
          <cell r="G97" t="str">
            <v>COB23 - BANCO DE OCCIDENTE S.A.</v>
          </cell>
          <cell r="H97" t="str">
            <v>COB23CD35529 - CDT DESMAT BANCO DE OCCIDENTE RES 274</v>
          </cell>
          <cell r="I97">
            <v>0</v>
          </cell>
          <cell r="J97">
            <v>42331</v>
          </cell>
          <cell r="K97">
            <v>42605</v>
          </cell>
          <cell r="L97" t="str">
            <v>IBR 30 DIAS</v>
          </cell>
          <cell r="M97" t="str">
            <v>VENCIDO</v>
          </cell>
          <cell r="N97" t="str">
            <v>MENSUAL</v>
          </cell>
          <cell r="O97">
            <v>1.45</v>
          </cell>
          <cell r="P97" t="str">
            <v>$ PESOS COLOMBIANOS</v>
          </cell>
          <cell r="Q97">
            <v>1600028</v>
          </cell>
          <cell r="R97" t="str">
            <v>NIT</v>
          </cell>
          <cell r="S97">
            <v>8300545390</v>
          </cell>
          <cell r="T97" t="str">
            <v>FIDEIC. FID. BANCOLOMBIA-P.A. BANCO REPUBLICA</v>
          </cell>
          <cell r="U97">
            <v>1500000000</v>
          </cell>
          <cell r="V97">
            <v>1500000000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 t="str">
            <v xml:space="preserve"> </v>
          </cell>
          <cell r="AF97">
            <v>1500000000</v>
          </cell>
          <cell r="AG97">
            <v>0</v>
          </cell>
        </row>
        <row r="98">
          <cell r="B98" t="str">
            <v>COB51CD82928</v>
          </cell>
          <cell r="C98">
            <v>249</v>
          </cell>
          <cell r="D98">
            <v>8001502800</v>
          </cell>
          <cell r="E98" t="str">
            <v>FIDUCIARIA BANCOLOMBIA S.A.</v>
          </cell>
          <cell r="F98" t="str">
            <v>ADB51 - BANCO DAVIVIENDA S.A.</v>
          </cell>
          <cell r="G98" t="str">
            <v>COB51 - BANCO DAVIVIENDA S.A.</v>
          </cell>
          <cell r="H98" t="str">
            <v>COB51CD82928 - CDT DAVIVIENDA DESMAT PESOS   RESOL 274</v>
          </cell>
          <cell r="I98">
            <v>0</v>
          </cell>
          <cell r="J98">
            <v>42118</v>
          </cell>
          <cell r="K98">
            <v>42849</v>
          </cell>
          <cell r="L98" t="str">
            <v>FIJA NOMINAL   5.5821000000</v>
          </cell>
          <cell r="M98" t="str">
            <v>VENCIDO</v>
          </cell>
          <cell r="N98" t="str">
            <v>TRIMESTRAL</v>
          </cell>
          <cell r="O98">
            <v>0</v>
          </cell>
          <cell r="P98" t="str">
            <v>$ PESOS COLOMBIANOS</v>
          </cell>
          <cell r="Q98">
            <v>1600028</v>
          </cell>
          <cell r="R98" t="str">
            <v>NIT</v>
          </cell>
          <cell r="S98">
            <v>8300545390</v>
          </cell>
          <cell r="T98" t="str">
            <v>FIDEIC. FID. BANCOLOMBIA-P.A. BANCO REPUBLICA</v>
          </cell>
          <cell r="U98">
            <v>500000000</v>
          </cell>
          <cell r="V98">
            <v>500000000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 t="str">
            <v xml:space="preserve"> </v>
          </cell>
          <cell r="AF98">
            <v>500000000</v>
          </cell>
          <cell r="AG98">
            <v>0</v>
          </cell>
        </row>
        <row r="99">
          <cell r="B99" t="str">
            <v>COB13CD09202</v>
          </cell>
          <cell r="C99">
            <v>249</v>
          </cell>
          <cell r="D99">
            <v>8001502800</v>
          </cell>
          <cell r="E99" t="str">
            <v>FIDUCIARIA BANCOLOMBIA S.A.</v>
          </cell>
          <cell r="F99" t="str">
            <v>ADB13 - BBVA COLOMBIA S.A.</v>
          </cell>
          <cell r="G99" t="str">
            <v>COB13 - BBVA COLOMBIA S.A.</v>
          </cell>
          <cell r="H99" t="str">
            <v>COB13CD09202 - CDT DESMAT.BBVA COLOMBIA S.A.  Res.274</v>
          </cell>
          <cell r="I99">
            <v>0</v>
          </cell>
          <cell r="J99">
            <v>40779</v>
          </cell>
          <cell r="K99">
            <v>42606</v>
          </cell>
          <cell r="L99" t="str">
            <v>FIJA NOMINAL   7.0134000000</v>
          </cell>
          <cell r="M99" t="str">
            <v>VENCIDO</v>
          </cell>
          <cell r="N99" t="str">
            <v>TRIMESTRAL</v>
          </cell>
          <cell r="O99">
            <v>0</v>
          </cell>
          <cell r="P99" t="str">
            <v>$ PESOS COLOMBIANOS</v>
          </cell>
          <cell r="Q99">
            <v>1600028</v>
          </cell>
          <cell r="R99" t="str">
            <v>NIT</v>
          </cell>
          <cell r="S99">
            <v>8300545390</v>
          </cell>
          <cell r="T99" t="str">
            <v>FIDEIC. FID. BANCOLOMBIA-P.A. BANCO REPUBLICA</v>
          </cell>
          <cell r="U99">
            <v>500000000</v>
          </cell>
          <cell r="V99">
            <v>500000000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 t="str">
            <v xml:space="preserve"> </v>
          </cell>
          <cell r="AF99">
            <v>500000000</v>
          </cell>
          <cell r="AG99">
            <v>0</v>
          </cell>
        </row>
        <row r="100">
          <cell r="B100" t="str">
            <v>COB51CD75997</v>
          </cell>
          <cell r="C100">
            <v>249</v>
          </cell>
          <cell r="D100">
            <v>8001502800</v>
          </cell>
          <cell r="E100" t="str">
            <v>FIDUCIARIA BANCOLOMBIA S.A.</v>
          </cell>
          <cell r="F100" t="str">
            <v>ADB51 - BANCO DAVIVIENDA S.A.</v>
          </cell>
          <cell r="G100" t="str">
            <v>COB51 - BANCO DAVIVIENDA S.A.</v>
          </cell>
          <cell r="H100" t="str">
            <v>COB51CD75997 - CDT BCO DAVIVIENDA Desmat IPC , Res 274</v>
          </cell>
          <cell r="I100">
            <v>0</v>
          </cell>
          <cell r="J100">
            <v>41936</v>
          </cell>
          <cell r="K100">
            <v>42667</v>
          </cell>
          <cell r="L100" t="str">
            <v>IPC INDICE DE PRECIOS AL CONSUMIDOR</v>
          </cell>
          <cell r="M100" t="str">
            <v>VENCIDO</v>
          </cell>
          <cell r="N100" t="str">
            <v>TRIMESTRAL</v>
          </cell>
          <cell r="O100">
            <v>2.5</v>
          </cell>
          <cell r="P100" t="str">
            <v>$ PESOS COLOMBIANOS</v>
          </cell>
          <cell r="Q100">
            <v>1600028</v>
          </cell>
          <cell r="R100" t="str">
            <v>NIT</v>
          </cell>
          <cell r="S100">
            <v>8300545390</v>
          </cell>
          <cell r="T100" t="str">
            <v>FIDEIC. FID. BANCOLOMBIA-P.A. BANCO REPUBLICA</v>
          </cell>
          <cell r="U100">
            <v>1000000000</v>
          </cell>
          <cell r="V100">
            <v>1000000000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 t="str">
            <v xml:space="preserve"> </v>
          </cell>
          <cell r="AF100">
            <v>1000000000</v>
          </cell>
          <cell r="AG100">
            <v>0</v>
          </cell>
        </row>
        <row r="101">
          <cell r="B101" t="str">
            <v>COB51CD90160</v>
          </cell>
          <cell r="C101">
            <v>249</v>
          </cell>
          <cell r="D101">
            <v>8001502800</v>
          </cell>
          <cell r="E101" t="str">
            <v>FIDUCIARIA BANCOLOMBIA S.A.</v>
          </cell>
          <cell r="F101" t="str">
            <v>ADB51 - BANCO DAVIVIENDA S.A.</v>
          </cell>
          <cell r="G101" t="str">
            <v>COB51 - BANCO DAVIVIENDA S.A.</v>
          </cell>
          <cell r="H101" t="str">
            <v>COB51CD90160 - CDT BCO DAVIVIENDA Desmat IPC , Res 274</v>
          </cell>
          <cell r="I101">
            <v>0</v>
          </cell>
          <cell r="J101">
            <v>42332</v>
          </cell>
          <cell r="K101">
            <v>42698</v>
          </cell>
          <cell r="L101" t="str">
            <v>IPC INDICE DE PRECIOS AL CONSUMIDOR</v>
          </cell>
          <cell r="M101" t="str">
            <v>VENCIDO</v>
          </cell>
          <cell r="N101" t="str">
            <v>TRIMESTRAL</v>
          </cell>
          <cell r="O101">
            <v>1.75</v>
          </cell>
          <cell r="P101" t="str">
            <v>$ PESOS COLOMBIANOS</v>
          </cell>
          <cell r="Q101">
            <v>1600028</v>
          </cell>
          <cell r="R101" t="str">
            <v>NIT</v>
          </cell>
          <cell r="S101">
            <v>8300545390</v>
          </cell>
          <cell r="T101" t="str">
            <v>FIDEIC. FID. BANCOLOMBIA-P.A. BANCO REPUBLICA</v>
          </cell>
          <cell r="U101">
            <v>2900000000</v>
          </cell>
          <cell r="V101">
            <v>2900000000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 t="str">
            <v xml:space="preserve"> </v>
          </cell>
          <cell r="AF101">
            <v>2900000000</v>
          </cell>
          <cell r="AG101">
            <v>0</v>
          </cell>
        </row>
        <row r="102">
          <cell r="B102" t="str">
            <v>COB13CD49448</v>
          </cell>
          <cell r="C102">
            <v>249</v>
          </cell>
          <cell r="D102">
            <v>8001502800</v>
          </cell>
          <cell r="E102" t="str">
            <v>FIDUCIARIA BANCOLOMBIA S.A.</v>
          </cell>
          <cell r="F102" t="str">
            <v>ADB13 - BBVA COLOMBIA S.A.</v>
          </cell>
          <cell r="G102" t="str">
            <v>COB13 - BBVA COLOMBIA S.A.</v>
          </cell>
          <cell r="H102" t="str">
            <v>COB13CD49448 - CDT DESMAT.BBVA COLOMBIA S.A.  Res.274</v>
          </cell>
          <cell r="I102">
            <v>0</v>
          </cell>
          <cell r="J102">
            <v>42394</v>
          </cell>
          <cell r="K102">
            <v>42729</v>
          </cell>
          <cell r="L102" t="str">
            <v>IBR 30 DIAS</v>
          </cell>
          <cell r="M102" t="str">
            <v>VENCIDO</v>
          </cell>
          <cell r="N102" t="str">
            <v>MENSUAL</v>
          </cell>
          <cell r="O102">
            <v>1.85</v>
          </cell>
          <cell r="P102" t="str">
            <v>$ PESOS COLOMBIANOS</v>
          </cell>
          <cell r="Q102">
            <v>1600028</v>
          </cell>
          <cell r="R102" t="str">
            <v>NIT</v>
          </cell>
          <cell r="S102">
            <v>8300545390</v>
          </cell>
          <cell r="T102" t="str">
            <v>FIDEIC. FID. BANCOLOMBIA-P.A. BANCO REPUBLICA</v>
          </cell>
          <cell r="U102">
            <v>2000000000</v>
          </cell>
          <cell r="V102">
            <v>2000000000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 t="str">
            <v xml:space="preserve"> </v>
          </cell>
          <cell r="AF102">
            <v>2000000000</v>
          </cell>
          <cell r="AG102">
            <v>0</v>
          </cell>
        </row>
        <row r="103">
          <cell r="B103" t="str">
            <v>COB13CD38995</v>
          </cell>
          <cell r="C103">
            <v>249</v>
          </cell>
          <cell r="D103">
            <v>8001502800</v>
          </cell>
          <cell r="E103" t="str">
            <v>FIDUCIARIA BANCOLOMBIA S.A.</v>
          </cell>
          <cell r="F103" t="str">
            <v>ADB13 - BBVA COLOMBIA S.A.</v>
          </cell>
          <cell r="G103" t="str">
            <v>COB13 - BBVA COLOMBIA S.A.</v>
          </cell>
          <cell r="H103" t="str">
            <v>COB13CD38995 - CDT DESMAT.BBVA COLOMBIA S.A.  Res.274</v>
          </cell>
          <cell r="I103">
            <v>0</v>
          </cell>
          <cell r="J103">
            <v>42060</v>
          </cell>
          <cell r="K103">
            <v>43521</v>
          </cell>
          <cell r="L103" t="str">
            <v>IPC INDICE DE PRECIOS AL CONSUMIDOR</v>
          </cell>
          <cell r="M103" t="str">
            <v>VENCIDO</v>
          </cell>
          <cell r="N103" t="str">
            <v>TRIMESTRAL</v>
          </cell>
          <cell r="O103">
            <v>2.8</v>
          </cell>
          <cell r="P103" t="str">
            <v>$ PESOS COLOMBIANOS</v>
          </cell>
          <cell r="Q103">
            <v>1600028</v>
          </cell>
          <cell r="R103" t="str">
            <v>NIT</v>
          </cell>
          <cell r="S103">
            <v>8300545390</v>
          </cell>
          <cell r="T103" t="str">
            <v>FIDEIC. FID. BANCOLOMBIA-P.A. BANCO REPUBLICA</v>
          </cell>
          <cell r="U103">
            <v>1000000000</v>
          </cell>
          <cell r="V103">
            <v>1000000000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 t="str">
            <v xml:space="preserve"> </v>
          </cell>
          <cell r="AF103">
            <v>1000000000</v>
          </cell>
          <cell r="AG103">
            <v>0</v>
          </cell>
        </row>
        <row r="104">
          <cell r="B104" t="str">
            <v>COB01CD035K9</v>
          </cell>
          <cell r="C104">
            <v>249</v>
          </cell>
          <cell r="D104">
            <v>8001502800</v>
          </cell>
          <cell r="E104" t="str">
            <v>FIDUCIARIA BANCOLOMBIA S.A.</v>
          </cell>
          <cell r="F104" t="str">
            <v>ADB01 - BANCO DE BOGOTA S.A.</v>
          </cell>
          <cell r="G104" t="str">
            <v>COB01 - BANCO DE BOGOTA S.A.</v>
          </cell>
          <cell r="H104" t="str">
            <v>COB01CD035K9 - CDT DESMAT BANCO DE BOGOTA,  RES 274</v>
          </cell>
          <cell r="I104">
            <v>0</v>
          </cell>
          <cell r="J104">
            <v>42425</v>
          </cell>
          <cell r="K104">
            <v>42791</v>
          </cell>
          <cell r="L104" t="str">
            <v>DTF PROMEDIO TASAS DE CAPTACION 90 DIAS</v>
          </cell>
          <cell r="M104" t="str">
            <v>VENCIDO</v>
          </cell>
          <cell r="N104" t="str">
            <v>TRIMESTRAL</v>
          </cell>
          <cell r="O104">
            <v>2.2000000000000002</v>
          </cell>
          <cell r="P104" t="str">
            <v>$ PESOS COLOMBIANOS</v>
          </cell>
          <cell r="Q104">
            <v>1600028</v>
          </cell>
          <cell r="R104" t="str">
            <v>NIT</v>
          </cell>
          <cell r="S104">
            <v>8300545390</v>
          </cell>
          <cell r="T104" t="str">
            <v>FIDEIC. FID. BANCOLOMBIA-P.A. BANCO REPUBLICA</v>
          </cell>
          <cell r="U104">
            <v>2000000000</v>
          </cell>
          <cell r="V104">
            <v>2000000000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 t="str">
            <v xml:space="preserve"> </v>
          </cell>
          <cell r="AF104">
            <v>2000000000</v>
          </cell>
          <cell r="AG104">
            <v>0</v>
          </cell>
        </row>
        <row r="105">
          <cell r="B105" t="str">
            <v>COB63CB00150</v>
          </cell>
          <cell r="C105">
            <v>249</v>
          </cell>
          <cell r="D105">
            <v>8001502800</v>
          </cell>
          <cell r="E105" t="str">
            <v>FIDUCIARIA BANCOLOMBIA S.A.</v>
          </cell>
          <cell r="F105" t="str">
            <v>ADB63 - BANCO FINANDINA S.A.</v>
          </cell>
          <cell r="G105" t="str">
            <v>COB63 - BANCO FINANDINA S.A.</v>
          </cell>
          <cell r="H105" t="str">
            <v>COB63CB00150 - BO BANCO FINANDINA  EM.2010  SERIE.C T.VAR IPC</v>
          </cell>
          <cell r="I105">
            <v>0</v>
          </cell>
          <cell r="J105">
            <v>40780</v>
          </cell>
          <cell r="K105">
            <v>42607</v>
          </cell>
          <cell r="L105" t="str">
            <v>IPC INDICE DE PRECIOS AL CONSUMIDOR</v>
          </cell>
          <cell r="M105" t="str">
            <v>VENCIDO</v>
          </cell>
          <cell r="N105" t="str">
            <v>TRIMESTRAL</v>
          </cell>
          <cell r="O105">
            <v>4.2</v>
          </cell>
          <cell r="P105" t="str">
            <v>$ PESOS COLOMBIANOS</v>
          </cell>
          <cell r="Q105">
            <v>1600028</v>
          </cell>
          <cell r="R105" t="str">
            <v>NIT</v>
          </cell>
          <cell r="S105">
            <v>8300545390</v>
          </cell>
          <cell r="T105" t="str">
            <v>FIDEIC. FID. BANCOLOMBIA-P.A. BANCO REPUBLICA</v>
          </cell>
          <cell r="U105">
            <v>600000000</v>
          </cell>
          <cell r="V105">
            <v>600000000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 t="str">
            <v xml:space="preserve"> </v>
          </cell>
          <cell r="AF105">
            <v>600000000</v>
          </cell>
          <cell r="AG105">
            <v>0</v>
          </cell>
        </row>
        <row r="106">
          <cell r="B106" t="str">
            <v>COB51CD77480</v>
          </cell>
          <cell r="C106">
            <v>249</v>
          </cell>
          <cell r="D106">
            <v>8001502800</v>
          </cell>
          <cell r="E106" t="str">
            <v>FIDUCIARIA BANCOLOMBIA S.A.</v>
          </cell>
          <cell r="F106" t="str">
            <v>ADB51 - BANCO DAVIVIENDA S.A.</v>
          </cell>
          <cell r="G106" t="str">
            <v>COB51 - BANCO DAVIVIENDA S.A.</v>
          </cell>
          <cell r="H106" t="str">
            <v>COB51CD77480 - CDT BCO DAVIVIENDA Desmat IPC , Res 274</v>
          </cell>
          <cell r="I106">
            <v>0</v>
          </cell>
          <cell r="J106">
            <v>41968</v>
          </cell>
          <cell r="K106">
            <v>42699</v>
          </cell>
          <cell r="L106" t="str">
            <v>IPC INDICE DE PRECIOS AL CONSUMIDOR</v>
          </cell>
          <cell r="M106" t="str">
            <v>VENCIDO</v>
          </cell>
          <cell r="N106" t="str">
            <v>TRIMESTRAL</v>
          </cell>
          <cell r="O106">
            <v>2.4</v>
          </cell>
          <cell r="P106" t="str">
            <v>$ PESOS COLOMBIANOS</v>
          </cell>
          <cell r="Q106">
            <v>1600028</v>
          </cell>
          <cell r="R106" t="str">
            <v>NIT</v>
          </cell>
          <cell r="S106">
            <v>8300545390</v>
          </cell>
          <cell r="T106" t="str">
            <v>FIDEIC. FID. BANCOLOMBIA-P.A. BANCO REPUBLICA</v>
          </cell>
          <cell r="U106">
            <v>1500000000</v>
          </cell>
          <cell r="V106">
            <v>1500000000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 t="str">
            <v xml:space="preserve"> </v>
          </cell>
          <cell r="AF106">
            <v>1500000000</v>
          </cell>
          <cell r="AG106">
            <v>0</v>
          </cell>
        </row>
        <row r="107">
          <cell r="B107" t="str">
            <v>COB06CD09WP8</v>
          </cell>
          <cell r="C107">
            <v>249</v>
          </cell>
          <cell r="D107">
            <v>8001502800</v>
          </cell>
          <cell r="E107" t="str">
            <v>FIDUCIARIA BANCOLOMBIA S.A.</v>
          </cell>
          <cell r="F107" t="str">
            <v>ADB06 - BANCO CORPBANCA COLOMBIA S.A.</v>
          </cell>
          <cell r="G107" t="str">
            <v>COB06 - BANCO CORPBANCA COLOMBIA S.A</v>
          </cell>
          <cell r="H107" t="str">
            <v>COB06CD09WP8 - CDT DESMAT BANCO CORPBANCA COLOMBIA S.A.  RES.274</v>
          </cell>
          <cell r="I107">
            <v>0</v>
          </cell>
          <cell r="J107">
            <v>42089</v>
          </cell>
          <cell r="K107">
            <v>42455</v>
          </cell>
          <cell r="L107" t="str">
            <v>IBR 30 DIAS</v>
          </cell>
          <cell r="M107" t="str">
            <v>VENCIDO</v>
          </cell>
          <cell r="N107" t="str">
            <v>MENSUAL</v>
          </cell>
          <cell r="O107">
            <v>0.75</v>
          </cell>
          <cell r="P107" t="str">
            <v>$ PESOS COLOMBIANOS</v>
          </cell>
          <cell r="Q107">
            <v>1600028</v>
          </cell>
          <cell r="R107" t="str">
            <v>NIT</v>
          </cell>
          <cell r="S107">
            <v>8300545390</v>
          </cell>
          <cell r="T107" t="str">
            <v>FIDEIC. FID. BANCOLOMBIA-P.A. BANCO REPUBLICA</v>
          </cell>
          <cell r="U107">
            <v>500000000</v>
          </cell>
          <cell r="V107">
            <v>500000000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 t="str">
            <v xml:space="preserve"> </v>
          </cell>
          <cell r="AF107">
            <v>500000000</v>
          </cell>
          <cell r="AG107">
            <v>0</v>
          </cell>
        </row>
        <row r="108">
          <cell r="B108" t="str">
            <v>COB19CD01FR9</v>
          </cell>
          <cell r="C108">
            <v>249</v>
          </cell>
          <cell r="D108">
            <v>8001502800</v>
          </cell>
          <cell r="E108" t="str">
            <v>FIDUCIARIA BANCOLOMBIA S.A.</v>
          </cell>
          <cell r="F108" t="str">
            <v>ADB19 - BANCO COLPATRIA MULTIBANCA COLPATRIA S.A.</v>
          </cell>
          <cell r="G108" t="str">
            <v>COB19 - BANCO COLPATRIA MULTIBANCA COLPATRIA S.A.</v>
          </cell>
          <cell r="H108" t="str">
            <v>COB19CD01FR9 - CDTS BCO COLPATRIA DESMAT.  Res.274</v>
          </cell>
          <cell r="I108">
            <v>0</v>
          </cell>
          <cell r="J108">
            <v>42181</v>
          </cell>
          <cell r="K108">
            <v>42547</v>
          </cell>
          <cell r="L108" t="str">
            <v>FIJA NOMINAL   5.2459000000</v>
          </cell>
          <cell r="M108" t="str">
            <v>VENCIDO</v>
          </cell>
          <cell r="N108" t="str">
            <v>TRIMESTRAL</v>
          </cell>
          <cell r="O108">
            <v>0</v>
          </cell>
          <cell r="P108" t="str">
            <v>$ PESOS COLOMBIANOS</v>
          </cell>
          <cell r="Q108">
            <v>1600028</v>
          </cell>
          <cell r="R108" t="str">
            <v>NIT</v>
          </cell>
          <cell r="S108">
            <v>8300545390</v>
          </cell>
          <cell r="T108" t="str">
            <v>FIDEIC. FID. BANCOLOMBIA-P.A. BANCO REPUBLICA</v>
          </cell>
          <cell r="U108">
            <v>500000000</v>
          </cell>
          <cell r="V108">
            <v>500000000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 t="str">
            <v xml:space="preserve"> </v>
          </cell>
          <cell r="AF108">
            <v>500000000</v>
          </cell>
          <cell r="AG108">
            <v>0</v>
          </cell>
        </row>
        <row r="109">
          <cell r="B109" t="str">
            <v>COE01PA00026</v>
          </cell>
          <cell r="C109">
            <v>249</v>
          </cell>
          <cell r="D109">
            <v>8001502800</v>
          </cell>
          <cell r="E109" t="str">
            <v>FIDUCIARIA BANCOLOMBIA S.A.</v>
          </cell>
          <cell r="F109" t="str">
            <v>ADE01 - EMPRESA DE ENERGIA DE BOGOTA S.A. E.S.P.</v>
          </cell>
          <cell r="G109" t="str">
            <v>COE01 - EMPRESA DE ENERGIA DE BOGOTA S.A. E.S.P.</v>
          </cell>
          <cell r="H109" t="str">
            <v>COE01PA00026 - AO EEB. S.A. E.S.P.    DESMATERIALIZADA</v>
          </cell>
          <cell r="I109">
            <v>0</v>
          </cell>
          <cell r="J109">
            <v>36367</v>
          </cell>
          <cell r="P109" t="str">
            <v>ACCIONES</v>
          </cell>
          <cell r="Q109">
            <v>1600028</v>
          </cell>
          <cell r="R109" t="str">
            <v>NIT</v>
          </cell>
          <cell r="S109">
            <v>8300545390</v>
          </cell>
          <cell r="T109" t="str">
            <v>FIDEIC. FID. BANCOLOMBIA-P.A. BANCO REPUBLICA</v>
          </cell>
          <cell r="U109">
            <v>90000</v>
          </cell>
          <cell r="V109">
            <v>90000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 t="str">
            <v xml:space="preserve"> </v>
          </cell>
          <cell r="AF109">
            <v>90000</v>
          </cell>
          <cell r="AG109">
            <v>0</v>
          </cell>
        </row>
        <row r="110">
          <cell r="B110" t="str">
            <v>COB19CD048P1</v>
          </cell>
          <cell r="C110">
            <v>249</v>
          </cell>
          <cell r="D110">
            <v>8001502800</v>
          </cell>
          <cell r="E110" t="str">
            <v>FIDUCIARIA BANCOLOMBIA S.A.</v>
          </cell>
          <cell r="F110" t="str">
            <v>ADB19 - BANCO COLPATRIA MULTIBANCA COLPATRIA S.A.</v>
          </cell>
          <cell r="G110" t="str">
            <v>COB19 - BANCO COLPATRIA MULTIBANCA COLPATRIA S.A.</v>
          </cell>
          <cell r="H110" t="str">
            <v>COB19CD048P1 - CDTS BCO COLPATRIA DESMAT.  Res.274</v>
          </cell>
          <cell r="I110">
            <v>0</v>
          </cell>
          <cell r="J110">
            <v>42303</v>
          </cell>
          <cell r="K110">
            <v>42547</v>
          </cell>
          <cell r="L110" t="str">
            <v>IBR 30 DIAS</v>
          </cell>
          <cell r="M110" t="str">
            <v>VENCIDO</v>
          </cell>
          <cell r="N110" t="str">
            <v>MENSUAL</v>
          </cell>
          <cell r="O110">
            <v>1.65</v>
          </cell>
          <cell r="P110" t="str">
            <v>$ PESOS COLOMBIANOS</v>
          </cell>
          <cell r="Q110">
            <v>1600028</v>
          </cell>
          <cell r="R110" t="str">
            <v>NIT</v>
          </cell>
          <cell r="S110">
            <v>8300545390</v>
          </cell>
          <cell r="T110" t="str">
            <v>FIDEIC. FID. BANCOLOMBIA-P.A. BANCO REPUBLICA</v>
          </cell>
          <cell r="U110">
            <v>1000000000</v>
          </cell>
          <cell r="V110">
            <v>1000000000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 t="str">
            <v xml:space="preserve"> </v>
          </cell>
          <cell r="AF110">
            <v>1000000000</v>
          </cell>
          <cell r="AG110">
            <v>0</v>
          </cell>
        </row>
        <row r="111">
          <cell r="B111" t="str">
            <v>COB51CD79726</v>
          </cell>
          <cell r="C111">
            <v>249</v>
          </cell>
          <cell r="D111">
            <v>8001502800</v>
          </cell>
          <cell r="E111" t="str">
            <v>FIDUCIARIA BANCOLOMBIA S.A.</v>
          </cell>
          <cell r="F111" t="str">
            <v>ADB51 - BANCO DAVIVIENDA S.A.</v>
          </cell>
          <cell r="G111" t="str">
            <v>COB51 - BANCO DAVIVIENDA S.A.</v>
          </cell>
          <cell r="H111" t="str">
            <v>COB51CD79726 - CDT DAVIVIENDA DESMAT PESOS   RESOL 274</v>
          </cell>
          <cell r="I111">
            <v>0</v>
          </cell>
          <cell r="J111">
            <v>42031</v>
          </cell>
          <cell r="K111">
            <v>42578</v>
          </cell>
          <cell r="L111" t="str">
            <v>FIJA NOMINAL   5.3901000000</v>
          </cell>
          <cell r="M111" t="str">
            <v>VENCIDO</v>
          </cell>
          <cell r="N111" t="str">
            <v>TRIMESTRAL</v>
          </cell>
          <cell r="O111">
            <v>0</v>
          </cell>
          <cell r="P111" t="str">
            <v>$ PESOS COLOMBIANOS</v>
          </cell>
          <cell r="Q111">
            <v>1600028</v>
          </cell>
          <cell r="R111" t="str">
            <v>NIT</v>
          </cell>
          <cell r="S111">
            <v>8300545390</v>
          </cell>
          <cell r="T111" t="str">
            <v>FIDEIC. FID. BANCOLOMBIA-P.A. BANCO REPUBLICA</v>
          </cell>
          <cell r="U111">
            <v>1000000000</v>
          </cell>
          <cell r="V111">
            <v>1000000000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 t="str">
            <v xml:space="preserve"> </v>
          </cell>
          <cell r="AF111">
            <v>1000000000</v>
          </cell>
          <cell r="AG111">
            <v>0</v>
          </cell>
        </row>
        <row r="112">
          <cell r="B112" t="str">
            <v>COB19CD96156</v>
          </cell>
          <cell r="C112">
            <v>249</v>
          </cell>
          <cell r="D112">
            <v>8001502800</v>
          </cell>
          <cell r="E112" t="str">
            <v>FIDUCIARIA BANCOLOMBIA S.A.</v>
          </cell>
          <cell r="F112" t="str">
            <v>ADB19 - BANCO COLPATRIA MULTIBANCA COLPATRIA S.A.</v>
          </cell>
          <cell r="G112" t="str">
            <v>COB19 - BANCO COLPATRIA MULTIBANCA COLPATRIA S.A.</v>
          </cell>
          <cell r="H112" t="str">
            <v>COB19CD96156 - CDTS BCO COLPATRIA DESMAT.  Res.274</v>
          </cell>
          <cell r="I112">
            <v>0</v>
          </cell>
          <cell r="J112">
            <v>42090</v>
          </cell>
          <cell r="K112">
            <v>42456</v>
          </cell>
          <cell r="L112" t="str">
            <v>IBR 30 DIAS</v>
          </cell>
          <cell r="M112" t="str">
            <v>VENCIDO</v>
          </cell>
          <cell r="N112" t="str">
            <v>MENSUAL</v>
          </cell>
          <cell r="O112">
            <v>0.7</v>
          </cell>
          <cell r="P112" t="str">
            <v>$ PESOS COLOMBIANOS</v>
          </cell>
          <cell r="Q112">
            <v>1600028</v>
          </cell>
          <cell r="R112" t="str">
            <v>NIT</v>
          </cell>
          <cell r="S112">
            <v>8300545390</v>
          </cell>
          <cell r="T112" t="str">
            <v>FIDEIC. FID. BANCOLOMBIA-P.A. BANCO REPUBLICA</v>
          </cell>
          <cell r="U112">
            <v>1700000000</v>
          </cell>
          <cell r="V112">
            <v>1700000000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 t="str">
            <v xml:space="preserve"> </v>
          </cell>
          <cell r="AF112">
            <v>1700000000</v>
          </cell>
          <cell r="AG112">
            <v>0</v>
          </cell>
        </row>
        <row r="113">
          <cell r="B113" t="str">
            <v>COB52CD33432</v>
          </cell>
          <cell r="C113">
            <v>249</v>
          </cell>
          <cell r="D113">
            <v>8001502800</v>
          </cell>
          <cell r="E113" t="str">
            <v>FIDUCIARIA BANCOLOMBIA S.A.</v>
          </cell>
          <cell r="F113" t="str">
            <v>ADB52 - BANCO AV VILLAS S.A.</v>
          </cell>
          <cell r="G113" t="str">
            <v>COB52 - BANCO AV VILLAS S.A.</v>
          </cell>
          <cell r="H113" t="str">
            <v>COB52CD33432 - CDT CAV AV VILLAS DESMAT  Res.274</v>
          </cell>
          <cell r="I113">
            <v>0</v>
          </cell>
          <cell r="J113">
            <v>42212</v>
          </cell>
          <cell r="K113">
            <v>42487</v>
          </cell>
          <cell r="L113" t="str">
            <v>FIJA NOMINAL   5.2660000000</v>
          </cell>
          <cell r="M113" t="str">
            <v>VENCIDO</v>
          </cell>
          <cell r="N113" t="str">
            <v>AL PLAZO</v>
          </cell>
          <cell r="O113">
            <v>0</v>
          </cell>
          <cell r="P113" t="str">
            <v>$ PESOS COLOMBIANOS</v>
          </cell>
          <cell r="Q113">
            <v>1600028</v>
          </cell>
          <cell r="R113" t="str">
            <v>NIT</v>
          </cell>
          <cell r="S113">
            <v>8300545390</v>
          </cell>
          <cell r="T113" t="str">
            <v>FIDEIC. FID. BANCOLOMBIA-P.A. BANCO REPUBLICA</v>
          </cell>
          <cell r="U113">
            <v>1000000000</v>
          </cell>
          <cell r="V113">
            <v>1000000000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 t="str">
            <v xml:space="preserve"> </v>
          </cell>
          <cell r="AF113">
            <v>1000000000</v>
          </cell>
          <cell r="AG113">
            <v>0</v>
          </cell>
        </row>
        <row r="114">
          <cell r="B114" t="str">
            <v>COB51CD86325</v>
          </cell>
          <cell r="C114">
            <v>249</v>
          </cell>
          <cell r="D114">
            <v>8001502800</v>
          </cell>
          <cell r="E114" t="str">
            <v>FIDUCIARIA BANCOLOMBIA S.A.</v>
          </cell>
          <cell r="F114" t="str">
            <v>ADB51 - BANCO DAVIVIENDA S.A.</v>
          </cell>
          <cell r="G114" t="str">
            <v>COB51 - BANCO DAVIVIENDA S.A.</v>
          </cell>
          <cell r="H114" t="str">
            <v>COB51CD86325 - CDT DAVIVIENDA DESMAT PESOS   RESOL 274</v>
          </cell>
          <cell r="I114">
            <v>0</v>
          </cell>
          <cell r="J114">
            <v>42212</v>
          </cell>
          <cell r="K114">
            <v>42943</v>
          </cell>
          <cell r="L114" t="str">
            <v>FIJA NOMINAL   5.9174000000</v>
          </cell>
          <cell r="M114" t="str">
            <v>VENCIDO</v>
          </cell>
          <cell r="N114" t="str">
            <v>TRIMESTRAL</v>
          </cell>
          <cell r="O114">
            <v>0</v>
          </cell>
          <cell r="P114" t="str">
            <v>$ PESOS COLOMBIANOS</v>
          </cell>
          <cell r="Q114">
            <v>1600028</v>
          </cell>
          <cell r="R114" t="str">
            <v>NIT</v>
          </cell>
          <cell r="S114">
            <v>8300545390</v>
          </cell>
          <cell r="T114" t="str">
            <v>FIDEIC. FID. BANCOLOMBIA-P.A. BANCO REPUBLICA</v>
          </cell>
          <cell r="U114">
            <v>500000000</v>
          </cell>
          <cell r="V114">
            <v>500000000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 t="str">
            <v xml:space="preserve"> </v>
          </cell>
          <cell r="AF114">
            <v>500000000</v>
          </cell>
          <cell r="AG114">
            <v>0</v>
          </cell>
        </row>
        <row r="115">
          <cell r="B115" t="str">
            <v>COB02CD12993</v>
          </cell>
          <cell r="C115">
            <v>249</v>
          </cell>
          <cell r="D115">
            <v>8001502800</v>
          </cell>
          <cell r="E115" t="str">
            <v>FIDUCIARIA BANCOLOMBIA S.A.</v>
          </cell>
          <cell r="F115" t="str">
            <v>ADB02 - BANCO POPULAR S.A.</v>
          </cell>
          <cell r="G115" t="str">
            <v>COB02 - BANCO POPULAR S.A.</v>
          </cell>
          <cell r="H115" t="str">
            <v>COB02CD12993 - CDTS DESMAT.BANCO POPULAR  Res.274</v>
          </cell>
          <cell r="I115">
            <v>0</v>
          </cell>
          <cell r="J115">
            <v>42304</v>
          </cell>
          <cell r="K115">
            <v>42670</v>
          </cell>
          <cell r="L115" t="str">
            <v>IPC INDICE DE PRECIOS AL CONSUMIDOR</v>
          </cell>
          <cell r="M115" t="str">
            <v>VENCIDO</v>
          </cell>
          <cell r="N115" t="str">
            <v>TRIMESTRAL</v>
          </cell>
          <cell r="O115">
            <v>1.75</v>
          </cell>
          <cell r="P115" t="str">
            <v>$ PESOS COLOMBIANOS</v>
          </cell>
          <cell r="Q115">
            <v>1600028</v>
          </cell>
          <cell r="R115" t="str">
            <v>NIT</v>
          </cell>
          <cell r="S115">
            <v>8300545390</v>
          </cell>
          <cell r="T115" t="str">
            <v>FIDEIC. FID. BANCOLOMBIA-P.A. BANCO REPUBLICA</v>
          </cell>
          <cell r="U115">
            <v>1000000000</v>
          </cell>
          <cell r="V115">
            <v>1000000000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 t="str">
            <v xml:space="preserve"> </v>
          </cell>
          <cell r="AF115">
            <v>1000000000</v>
          </cell>
          <cell r="AG115">
            <v>0</v>
          </cell>
        </row>
        <row r="116">
          <cell r="B116" t="str">
            <v>COJ12CD0P8H6</v>
          </cell>
          <cell r="C116">
            <v>249</v>
          </cell>
          <cell r="D116">
            <v>8001502800</v>
          </cell>
          <cell r="E116" t="str">
            <v>FIDUCIARIA BANCOLOMBIA S.A.</v>
          </cell>
          <cell r="F116" t="str">
            <v>ADJ12 - CORPORACION FINANCIERA COLOMBIANA S.A.</v>
          </cell>
          <cell r="G116" t="str">
            <v>COJ12 - CORPORACION FINANCIERA COLOMBIANA S.A.</v>
          </cell>
          <cell r="H116" t="str">
            <v>COJ12CD0P8H6 - CDTS CORFICOL DESMAT  BASE 360 RES 274 F CORFIVALL</v>
          </cell>
          <cell r="I116">
            <v>0</v>
          </cell>
          <cell r="J116">
            <v>42335</v>
          </cell>
          <cell r="K116">
            <v>42517</v>
          </cell>
          <cell r="L116" t="str">
            <v>IBR 30 DIAS</v>
          </cell>
          <cell r="M116" t="str">
            <v>VENCIDO</v>
          </cell>
          <cell r="N116" t="str">
            <v>MENSUAL</v>
          </cell>
          <cell r="O116">
            <v>1.3</v>
          </cell>
          <cell r="P116" t="str">
            <v>$ PESOS COLOMBIANOS</v>
          </cell>
          <cell r="Q116">
            <v>1600028</v>
          </cell>
          <cell r="R116" t="str">
            <v>NIT</v>
          </cell>
          <cell r="S116">
            <v>8300545390</v>
          </cell>
          <cell r="T116" t="str">
            <v>FIDEIC. FID. BANCOLOMBIA-P.A. BANCO REPUBLICA</v>
          </cell>
          <cell r="U116">
            <v>1000000000</v>
          </cell>
          <cell r="V116">
            <v>1000000000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 t="str">
            <v xml:space="preserve"> </v>
          </cell>
          <cell r="AF116">
            <v>1000000000</v>
          </cell>
          <cell r="AG116">
            <v>0</v>
          </cell>
        </row>
        <row r="117">
          <cell r="B117" t="str">
            <v>COB23CD32518</v>
          </cell>
          <cell r="C117">
            <v>249</v>
          </cell>
          <cell r="D117">
            <v>8001502800</v>
          </cell>
          <cell r="E117" t="str">
            <v>FIDUCIARIA BANCOLOMBIA S.A.</v>
          </cell>
          <cell r="F117" t="str">
            <v>ADB23 - BANCO DE OCCIDENTE S.A.</v>
          </cell>
          <cell r="G117" t="str">
            <v>COB23 - BANCO DE OCCIDENTE S.A.</v>
          </cell>
          <cell r="H117" t="str">
            <v>COB23CD32518 - CDT DESMAT BANCO DE OCCIDENTE RES 274</v>
          </cell>
          <cell r="I117">
            <v>0</v>
          </cell>
          <cell r="J117">
            <v>42152</v>
          </cell>
          <cell r="K117">
            <v>42883</v>
          </cell>
          <cell r="L117" t="str">
            <v>IBR 30 DIAS</v>
          </cell>
          <cell r="M117" t="str">
            <v>VENCIDO</v>
          </cell>
          <cell r="N117" t="str">
            <v>MENSUAL</v>
          </cell>
          <cell r="O117">
            <v>1.17</v>
          </cell>
          <cell r="P117" t="str">
            <v>$ PESOS COLOMBIANOS</v>
          </cell>
          <cell r="Q117">
            <v>1600028</v>
          </cell>
          <cell r="R117" t="str">
            <v>NIT</v>
          </cell>
          <cell r="S117">
            <v>8300545390</v>
          </cell>
          <cell r="T117" t="str">
            <v>FIDEIC. FID. BANCOLOMBIA-P.A. BANCO REPUBLICA</v>
          </cell>
          <cell r="U117">
            <v>1000000000</v>
          </cell>
          <cell r="V117">
            <v>1000000000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 t="str">
            <v xml:space="preserve"> </v>
          </cell>
          <cell r="AF117">
            <v>1000000000</v>
          </cell>
          <cell r="AG117">
            <v>0</v>
          </cell>
        </row>
        <row r="118">
          <cell r="B118" t="str">
            <v>COT13PA00060</v>
          </cell>
          <cell r="C118">
            <v>249</v>
          </cell>
          <cell r="D118">
            <v>8001502800</v>
          </cell>
          <cell r="E118" t="str">
            <v>FIDUCIARIA BANCOLOMBIA S.A.</v>
          </cell>
          <cell r="F118" t="str">
            <v>ADT67 - FIDUCIARIA BANCOLOMBIA S.A.</v>
          </cell>
          <cell r="G118" t="str">
            <v>COT13 - GRUPO DE INVERSIONES SURAMERICANA S.A.</v>
          </cell>
          <cell r="H118" t="str">
            <v>COT13PA00060 - ADP GRUPO SURAMERICANA DE INVERSIONES DESMATERIALI</v>
          </cell>
          <cell r="I118">
            <v>0</v>
          </cell>
          <cell r="J118">
            <v>40844</v>
          </cell>
          <cell r="P118" t="str">
            <v>ACCIONES</v>
          </cell>
          <cell r="Q118">
            <v>1600028</v>
          </cell>
          <cell r="R118" t="str">
            <v>NIT</v>
          </cell>
          <cell r="S118">
            <v>8300545390</v>
          </cell>
          <cell r="T118" t="str">
            <v>FIDEIC. FID. BANCOLOMBIA-P.A. BANCO REPUBLICA</v>
          </cell>
          <cell r="U118">
            <v>230</v>
          </cell>
          <cell r="V118">
            <v>230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 t="str">
            <v xml:space="preserve"> </v>
          </cell>
          <cell r="AF118">
            <v>230</v>
          </cell>
          <cell r="AG118">
            <v>0</v>
          </cell>
        </row>
        <row r="119">
          <cell r="B119" t="str">
            <v>COL06CD09692</v>
          </cell>
          <cell r="C119">
            <v>249</v>
          </cell>
          <cell r="D119">
            <v>8001502800</v>
          </cell>
          <cell r="E119" t="str">
            <v>FIDUCIARIA BANCOLOMBIA S.A.</v>
          </cell>
          <cell r="F119" t="str">
            <v>ADL06 - FINANCIERA DE DESARROLLO TERRITORIAL S.A. FINDETER</v>
          </cell>
          <cell r="G119" t="str">
            <v>COL06 - FINANCIERA DE DESARROLLO TERRITORIAL S.A. FINDETER</v>
          </cell>
          <cell r="H119" t="str">
            <v>COL06CD09692 - CDTS FINDETER DESMAT.   Res.274</v>
          </cell>
          <cell r="I119">
            <v>0</v>
          </cell>
          <cell r="J119">
            <v>42305</v>
          </cell>
          <cell r="K119">
            <v>42853</v>
          </cell>
          <cell r="L119" t="str">
            <v>IBR 30 DIAS</v>
          </cell>
          <cell r="M119" t="str">
            <v>VENCIDO</v>
          </cell>
          <cell r="N119" t="str">
            <v>MENSUAL</v>
          </cell>
          <cell r="O119">
            <v>1.8</v>
          </cell>
          <cell r="P119" t="str">
            <v>$ PESOS COLOMBIANOS</v>
          </cell>
          <cell r="Q119">
            <v>1600028</v>
          </cell>
          <cell r="R119" t="str">
            <v>NIT</v>
          </cell>
          <cell r="S119">
            <v>8300545390</v>
          </cell>
          <cell r="T119" t="str">
            <v>FIDEIC. FID. BANCOLOMBIA-P.A. BANCO REPUBLICA</v>
          </cell>
          <cell r="U119">
            <v>2000000000</v>
          </cell>
          <cell r="V119">
            <v>2000000000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 t="str">
            <v xml:space="preserve"> </v>
          </cell>
          <cell r="AF119">
            <v>2000000000</v>
          </cell>
          <cell r="AG119">
            <v>0</v>
          </cell>
        </row>
        <row r="120">
          <cell r="B120" t="str">
            <v>COB23CB00626</v>
          </cell>
          <cell r="C120">
            <v>249</v>
          </cell>
          <cell r="D120">
            <v>8001502800</v>
          </cell>
          <cell r="E120" t="str">
            <v>FIDUCIARIA BANCOLOMBIA S.A.</v>
          </cell>
          <cell r="F120" t="str">
            <v>ADB23 - BANCO DE OCCIDENTE S.A.</v>
          </cell>
          <cell r="G120" t="str">
            <v>COB23 - BANCO DE OCCIDENTE S.A.</v>
          </cell>
          <cell r="H120" t="str">
            <v>COB23CB00626 - BONOS ORDINARIOS BANCO DE OCCIDENTE 2010 SERIE D I</v>
          </cell>
          <cell r="I120">
            <v>0</v>
          </cell>
          <cell r="J120">
            <v>41423</v>
          </cell>
          <cell r="K120">
            <v>42519</v>
          </cell>
          <cell r="L120" t="str">
            <v>IBR 30 DIAS</v>
          </cell>
          <cell r="M120" t="str">
            <v>VENCIDO</v>
          </cell>
          <cell r="N120" t="str">
            <v>MENSUAL</v>
          </cell>
          <cell r="O120">
            <v>1.3</v>
          </cell>
          <cell r="P120" t="str">
            <v>$ PESOS COLOMBIANOS</v>
          </cell>
          <cell r="Q120">
            <v>1600028</v>
          </cell>
          <cell r="R120" t="str">
            <v>NIT</v>
          </cell>
          <cell r="S120">
            <v>8300545390</v>
          </cell>
          <cell r="T120" t="str">
            <v>FIDEIC. FID. BANCOLOMBIA-P.A. BANCO REPUBLICA</v>
          </cell>
          <cell r="U120">
            <v>1500000000</v>
          </cell>
          <cell r="V120">
            <v>1500000000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 t="str">
            <v xml:space="preserve"> </v>
          </cell>
          <cell r="AF120">
            <v>1500000000</v>
          </cell>
          <cell r="AG120">
            <v>0</v>
          </cell>
        </row>
        <row r="121">
          <cell r="B121" t="str">
            <v>COB12CD85337</v>
          </cell>
          <cell r="C121">
            <v>249</v>
          </cell>
          <cell r="D121">
            <v>8001502800</v>
          </cell>
          <cell r="E121" t="str">
            <v>FIDUCIARIA BANCOLOMBIA S.A.</v>
          </cell>
          <cell r="F121" t="str">
            <v>ADB12 - BANCO GNB SUDAMERIS S.A.</v>
          </cell>
          <cell r="G121" t="str">
            <v>COB12 - BANCO GNB SUDAMERIS S.A.</v>
          </cell>
          <cell r="H121" t="str">
            <v>COB12CD85337 - CDT DESMAT.BCO.GNB SUDAMERIS  Res.274</v>
          </cell>
          <cell r="I121">
            <v>0</v>
          </cell>
          <cell r="J121">
            <v>42276</v>
          </cell>
          <cell r="K121">
            <v>42458</v>
          </cell>
          <cell r="L121" t="str">
            <v>FIJA NOMINAL   5.7176000000</v>
          </cell>
          <cell r="M121" t="str">
            <v>VENCIDO</v>
          </cell>
          <cell r="N121" t="str">
            <v>AL PLAZO</v>
          </cell>
          <cell r="O121">
            <v>0</v>
          </cell>
          <cell r="P121" t="str">
            <v>$ PESOS COLOMBIANOS</v>
          </cell>
          <cell r="Q121">
            <v>1600028</v>
          </cell>
          <cell r="R121" t="str">
            <v>NIT</v>
          </cell>
          <cell r="S121">
            <v>8300545390</v>
          </cell>
          <cell r="T121" t="str">
            <v>FIDEIC. FID. BANCOLOMBIA-P.A. BANCO REPUBLICA</v>
          </cell>
          <cell r="U121">
            <v>1000000000</v>
          </cell>
          <cell r="V121">
            <v>1000000000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 t="str">
            <v xml:space="preserve"> </v>
          </cell>
          <cell r="AF121">
            <v>1000000000</v>
          </cell>
          <cell r="AG121">
            <v>0</v>
          </cell>
        </row>
        <row r="122">
          <cell r="B122" t="str">
            <v>COB19CD03N05</v>
          </cell>
          <cell r="C122">
            <v>249</v>
          </cell>
          <cell r="D122">
            <v>8001502800</v>
          </cell>
          <cell r="E122" t="str">
            <v>FIDUCIARIA BANCOLOMBIA S.A.</v>
          </cell>
          <cell r="F122" t="str">
            <v>ADB19 - BANCO COLPATRIA MULTIBANCA COLPATRIA S.A.</v>
          </cell>
          <cell r="G122" t="str">
            <v>COB19 - BANCO COLPATRIA MULTIBANCA COLPATRIA S.A.</v>
          </cell>
          <cell r="H122" t="str">
            <v>COB19CD03N05 - CDTS BCO COLPATRIA DESMAT.  Res.274</v>
          </cell>
          <cell r="I122">
            <v>0</v>
          </cell>
          <cell r="J122">
            <v>42276</v>
          </cell>
          <cell r="K122">
            <v>42642</v>
          </cell>
          <cell r="L122" t="str">
            <v>IBR 30 DIAS</v>
          </cell>
          <cell r="M122" t="str">
            <v>VENCIDO</v>
          </cell>
          <cell r="N122" t="str">
            <v>MENSUAL</v>
          </cell>
          <cell r="O122">
            <v>1.25</v>
          </cell>
          <cell r="P122" t="str">
            <v>$ PESOS COLOMBIANOS</v>
          </cell>
          <cell r="Q122">
            <v>1600028</v>
          </cell>
          <cell r="R122" t="str">
            <v>NIT</v>
          </cell>
          <cell r="S122">
            <v>8300545390</v>
          </cell>
          <cell r="T122" t="str">
            <v>FIDEIC. FID. BANCOLOMBIA-P.A. BANCO REPUBLICA</v>
          </cell>
          <cell r="U122">
            <v>500000000</v>
          </cell>
          <cell r="V122">
            <v>500000000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 t="str">
            <v xml:space="preserve"> </v>
          </cell>
          <cell r="AF122">
            <v>500000000</v>
          </cell>
          <cell r="AG122">
            <v>0</v>
          </cell>
        </row>
        <row r="123">
          <cell r="B123" t="str">
            <v>COT09PA00035</v>
          </cell>
          <cell r="C123">
            <v>249</v>
          </cell>
          <cell r="D123">
            <v>8001502800</v>
          </cell>
          <cell r="E123" t="str">
            <v>FIDUCIARIA BANCOLOMBIA S.A.</v>
          </cell>
          <cell r="F123" t="str">
            <v>ADT67 - FIDUCIARIA BANCOLOMBIA S.A.</v>
          </cell>
          <cell r="G123" t="str">
            <v>COT09 - GRUPO ARGOS S.A.</v>
          </cell>
          <cell r="H123" t="str">
            <v>COT09PA00035 - A.O GRUPO ARGOS DESMATERIALIZADA</v>
          </cell>
          <cell r="I123">
            <v>0</v>
          </cell>
          <cell r="J123">
            <v>41211</v>
          </cell>
          <cell r="P123" t="str">
            <v>ACCIONES</v>
          </cell>
          <cell r="Q123">
            <v>1600028</v>
          </cell>
          <cell r="R123" t="str">
            <v>NIT</v>
          </cell>
          <cell r="S123">
            <v>8300545390</v>
          </cell>
          <cell r="T123" t="str">
            <v>FIDEIC. FID. BANCOLOMBIA-P.A. BANCO REPUBLICA</v>
          </cell>
          <cell r="U123">
            <v>27501</v>
          </cell>
          <cell r="V123">
            <v>27501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 t="str">
            <v xml:space="preserve"> </v>
          </cell>
          <cell r="AF123">
            <v>27501</v>
          </cell>
          <cell r="AG123">
            <v>0</v>
          </cell>
        </row>
        <row r="124">
          <cell r="B124" t="str">
            <v>EST01PA00013</v>
          </cell>
          <cell r="C124">
            <v>249</v>
          </cell>
          <cell r="D124">
            <v>8001502800</v>
          </cell>
          <cell r="E124" t="str">
            <v>FIDUCIARIA BANCOLOMBIA S.A.</v>
          </cell>
          <cell r="F124" t="str">
            <v>EST01 - CEMEX LATAM HOLDINGS S.A.U.</v>
          </cell>
          <cell r="G124" t="str">
            <v>EST01 - CEMEX LATAM HOLDINGS S.A.U.</v>
          </cell>
          <cell r="H124" t="str">
            <v>EST01PA00013 - AO CEMEX LATAM HOLDINGS S.A</v>
          </cell>
          <cell r="I124">
            <v>0</v>
          </cell>
          <cell r="J124">
            <v>41211</v>
          </cell>
          <cell r="P124" t="str">
            <v>ACCIONES</v>
          </cell>
          <cell r="Q124">
            <v>1600028</v>
          </cell>
          <cell r="R124" t="str">
            <v>NIT</v>
          </cell>
          <cell r="S124">
            <v>8300545390</v>
          </cell>
          <cell r="T124" t="str">
            <v>FIDEIC. FID. BANCOLOMBIA-P.A. BANCO REPUBLICA</v>
          </cell>
          <cell r="U124">
            <v>7300</v>
          </cell>
          <cell r="V124">
            <v>7300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 t="str">
            <v xml:space="preserve"> </v>
          </cell>
          <cell r="AF124">
            <v>7300</v>
          </cell>
          <cell r="AG124">
            <v>0</v>
          </cell>
        </row>
        <row r="125">
          <cell r="B125" t="str">
            <v>COB02CD13116</v>
          </cell>
          <cell r="C125">
            <v>249</v>
          </cell>
          <cell r="D125">
            <v>8001502800</v>
          </cell>
          <cell r="E125" t="str">
            <v>FIDUCIARIA BANCOLOMBIA S.A.</v>
          </cell>
          <cell r="F125" t="str">
            <v>ADB02 - BANCO POPULAR S.A.</v>
          </cell>
          <cell r="G125" t="str">
            <v>COB02 - BANCO POPULAR S.A.</v>
          </cell>
          <cell r="H125" t="str">
            <v>COB02CD13116 - CDTS DESMAT.BANCO POPULAR  Res.274</v>
          </cell>
          <cell r="I125">
            <v>0</v>
          </cell>
          <cell r="J125">
            <v>42306</v>
          </cell>
          <cell r="K125">
            <v>42854</v>
          </cell>
          <cell r="L125" t="str">
            <v>IBR 30 DIAS</v>
          </cell>
          <cell r="M125" t="str">
            <v>VENCIDO</v>
          </cell>
          <cell r="N125" t="str">
            <v>MENSUAL</v>
          </cell>
          <cell r="O125">
            <v>1.85</v>
          </cell>
          <cell r="P125" t="str">
            <v>$ PESOS COLOMBIANOS</v>
          </cell>
          <cell r="Q125">
            <v>1600028</v>
          </cell>
          <cell r="R125" t="str">
            <v>NIT</v>
          </cell>
          <cell r="S125">
            <v>8300545390</v>
          </cell>
          <cell r="T125" t="str">
            <v>FIDEIC. FID. BANCOLOMBIA-P.A. BANCO REPUBLICA</v>
          </cell>
          <cell r="U125">
            <v>500000000</v>
          </cell>
          <cell r="V125">
            <v>500000000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 t="str">
            <v xml:space="preserve"> </v>
          </cell>
          <cell r="AF125">
            <v>500000000</v>
          </cell>
          <cell r="AG125">
            <v>0</v>
          </cell>
        </row>
        <row r="126">
          <cell r="B126" t="str">
            <v>COB19CD05OW2</v>
          </cell>
          <cell r="C126">
            <v>249</v>
          </cell>
          <cell r="D126">
            <v>8001502800</v>
          </cell>
          <cell r="E126" t="str">
            <v>FIDUCIARIA BANCOLOMBIA S.A.</v>
          </cell>
          <cell r="F126" t="str">
            <v>ADB19 - BANCO COLPATRIA MULTIBANCA COLPATRIA S.A.</v>
          </cell>
          <cell r="G126" t="str">
            <v>COB19 - BANCO COLPATRIA MULTIBANCA COLPATRIA S.A.</v>
          </cell>
          <cell r="H126" t="str">
            <v>COB19CD05OW2 - CDTS BCO COLPATRIA DESMAT.  Res.274</v>
          </cell>
          <cell r="I126">
            <v>0</v>
          </cell>
          <cell r="J126">
            <v>42367</v>
          </cell>
          <cell r="K126">
            <v>42580</v>
          </cell>
          <cell r="L126" t="str">
            <v>IBR 30 DIAS</v>
          </cell>
          <cell r="M126" t="str">
            <v>VENCIDO</v>
          </cell>
          <cell r="N126" t="str">
            <v>MENSUAL</v>
          </cell>
          <cell r="O126">
            <v>1.45</v>
          </cell>
          <cell r="P126" t="str">
            <v>$ PESOS COLOMBIANOS</v>
          </cell>
          <cell r="Q126">
            <v>1600028</v>
          </cell>
          <cell r="R126" t="str">
            <v>NIT</v>
          </cell>
          <cell r="S126">
            <v>8300545390</v>
          </cell>
          <cell r="T126" t="str">
            <v>FIDEIC. FID. BANCOLOMBIA-P.A. BANCO REPUBLICA</v>
          </cell>
          <cell r="U126">
            <v>2500000000</v>
          </cell>
          <cell r="V126">
            <v>2500000000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 t="str">
            <v xml:space="preserve"> </v>
          </cell>
          <cell r="AF126">
            <v>2500000000</v>
          </cell>
          <cell r="AG126">
            <v>0</v>
          </cell>
        </row>
        <row r="127">
          <cell r="B127" t="str">
            <v>COB06CD0B1R5</v>
          </cell>
          <cell r="C127">
            <v>249</v>
          </cell>
          <cell r="D127">
            <v>8001502800</v>
          </cell>
          <cell r="E127" t="str">
            <v>FIDUCIARIA BANCOLOMBIA S.A.</v>
          </cell>
          <cell r="F127" t="str">
            <v>ADB06 - BANCO CORPBANCA COLOMBIA S.A.</v>
          </cell>
          <cell r="G127" t="str">
            <v>COB06 - BANCO CORPBANCA COLOMBIA S.A</v>
          </cell>
          <cell r="H127" t="str">
            <v>COB06CD0B1R5 - CDT DESMAT BANCO CORPBANCA COLOMBIA S.A.  RES.274</v>
          </cell>
          <cell r="I127">
            <v>0</v>
          </cell>
          <cell r="J127">
            <v>42124</v>
          </cell>
          <cell r="K127">
            <v>42490</v>
          </cell>
          <cell r="L127" t="str">
            <v>FIJA NOMINAL   5.0053000000</v>
          </cell>
          <cell r="M127" t="str">
            <v>VENCIDO</v>
          </cell>
          <cell r="N127" t="str">
            <v>TRIMESTRAL</v>
          </cell>
          <cell r="O127">
            <v>0</v>
          </cell>
          <cell r="P127" t="str">
            <v>$ PESOS COLOMBIANOS</v>
          </cell>
          <cell r="Q127">
            <v>1600028</v>
          </cell>
          <cell r="R127" t="str">
            <v>NIT</v>
          </cell>
          <cell r="S127">
            <v>8300545390</v>
          </cell>
          <cell r="T127" t="str">
            <v>FIDEIC. FID. BANCOLOMBIA-P.A. BANCO REPUBLICA</v>
          </cell>
          <cell r="U127">
            <v>1000000000</v>
          </cell>
          <cell r="V127">
            <v>1000000000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 t="str">
            <v xml:space="preserve"> </v>
          </cell>
          <cell r="AF127">
            <v>1000000000</v>
          </cell>
          <cell r="AG127">
            <v>0</v>
          </cell>
        </row>
        <row r="128">
          <cell r="B128" t="str">
            <v>COT13PA00086</v>
          </cell>
          <cell r="C128">
            <v>249</v>
          </cell>
          <cell r="D128">
            <v>8001502800</v>
          </cell>
          <cell r="E128" t="str">
            <v>FIDUCIARIA BANCOLOMBIA S.A.</v>
          </cell>
          <cell r="F128" t="str">
            <v>ADT67 - FIDUCIARIA BANCOLOMBIA S.A.</v>
          </cell>
          <cell r="G128" t="str">
            <v>COT13 - GRUPO DE INVERSIONES SURAMERICANA S.A.</v>
          </cell>
          <cell r="H128" t="str">
            <v>COT13PA00086 - AO GRUPO DE INVERSIONES SURAMERICANA DESMATERIALIZ</v>
          </cell>
          <cell r="I128">
            <v>0</v>
          </cell>
          <cell r="J128">
            <v>41789</v>
          </cell>
          <cell r="P128" t="str">
            <v>ACCIONES</v>
          </cell>
          <cell r="Q128">
            <v>1600028</v>
          </cell>
          <cell r="R128" t="str">
            <v>NIT</v>
          </cell>
          <cell r="S128">
            <v>8300545390</v>
          </cell>
          <cell r="T128" t="str">
            <v>FIDEIC. FID. BANCOLOMBIA-P.A. BANCO REPUBLICA</v>
          </cell>
          <cell r="U128">
            <v>21430</v>
          </cell>
          <cell r="V128">
            <v>21430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 t="str">
            <v xml:space="preserve"> </v>
          </cell>
          <cell r="AF128">
            <v>21430</v>
          </cell>
          <cell r="AG128">
            <v>0</v>
          </cell>
        </row>
        <row r="129">
          <cell r="B129" t="str">
            <v>COB19CD01GX5</v>
          </cell>
          <cell r="C129">
            <v>249</v>
          </cell>
          <cell r="D129">
            <v>8001502800</v>
          </cell>
          <cell r="E129" t="str">
            <v>FIDUCIARIA BANCOLOMBIA S.A.</v>
          </cell>
          <cell r="F129" t="str">
            <v>ADB19 - BANCO COLPATRIA MULTIBANCA COLPATRIA S.A.</v>
          </cell>
          <cell r="G129" t="str">
            <v>COB19 - BANCO COLPATRIA MULTIBANCA COLPATRIA S.A.</v>
          </cell>
          <cell r="H129" t="str">
            <v>COB19CD01GX5 - CDTS BCO COLPATRIA DESMAT.  Res.274</v>
          </cell>
          <cell r="I129">
            <v>0</v>
          </cell>
          <cell r="J129">
            <v>42185</v>
          </cell>
          <cell r="K129">
            <v>42551</v>
          </cell>
          <cell r="L129" t="str">
            <v>FIJA NOMINAL   5.2459000000</v>
          </cell>
          <cell r="M129" t="str">
            <v>VENCIDO</v>
          </cell>
          <cell r="N129" t="str">
            <v>TRIMESTRAL</v>
          </cell>
          <cell r="O129">
            <v>0</v>
          </cell>
          <cell r="P129" t="str">
            <v>$ PESOS COLOMBIANOS</v>
          </cell>
          <cell r="Q129">
            <v>1600028</v>
          </cell>
          <cell r="R129" t="str">
            <v>NIT</v>
          </cell>
          <cell r="S129">
            <v>8300545390</v>
          </cell>
          <cell r="T129" t="str">
            <v>FIDEIC. FID. BANCOLOMBIA-P.A. BANCO REPUBLICA</v>
          </cell>
          <cell r="U129">
            <v>900000000</v>
          </cell>
          <cell r="V129">
            <v>900000000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 t="str">
            <v xml:space="preserve"> </v>
          </cell>
          <cell r="AF129">
            <v>900000000</v>
          </cell>
          <cell r="AG129">
            <v>0</v>
          </cell>
        </row>
        <row r="130">
          <cell r="B130" t="str">
            <v>COB63CD04SC6</v>
          </cell>
          <cell r="C130">
            <v>249</v>
          </cell>
          <cell r="D130">
            <v>8001502800</v>
          </cell>
          <cell r="E130" t="str">
            <v>FIDUCIARIA BANCOLOMBIA S.A.</v>
          </cell>
          <cell r="F130" t="str">
            <v>ADB63 - BANCO FINANDINA S.A.</v>
          </cell>
          <cell r="G130" t="str">
            <v>COB63 - BANCO FINANDINA S.A.</v>
          </cell>
          <cell r="H130" t="str">
            <v>COB63CD04SC6 - CDTS BANCO FINANDINA S.A. DESMAT.  RES.274</v>
          </cell>
          <cell r="I130">
            <v>0</v>
          </cell>
          <cell r="J130">
            <v>42338</v>
          </cell>
          <cell r="K130">
            <v>42520</v>
          </cell>
          <cell r="L130" t="str">
            <v>IBR 30 DIAS</v>
          </cell>
          <cell r="M130" t="str">
            <v>VENCIDO</v>
          </cell>
          <cell r="N130" t="str">
            <v>MENSUAL</v>
          </cell>
          <cell r="O130">
            <v>1.7</v>
          </cell>
          <cell r="P130" t="str">
            <v>$ PESOS COLOMBIANOS</v>
          </cell>
          <cell r="Q130">
            <v>1600028</v>
          </cell>
          <cell r="R130" t="str">
            <v>NIT</v>
          </cell>
          <cell r="S130">
            <v>8300545390</v>
          </cell>
          <cell r="T130" t="str">
            <v>FIDEIC. FID. BANCOLOMBIA-P.A. BANCO REPUBLICA</v>
          </cell>
          <cell r="U130">
            <v>2500000000</v>
          </cell>
          <cell r="V130">
            <v>2500000000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 t="str">
            <v xml:space="preserve"> </v>
          </cell>
          <cell r="AF130">
            <v>2500000000</v>
          </cell>
          <cell r="AG130">
            <v>0</v>
          </cell>
        </row>
        <row r="131">
          <cell r="B131" t="str">
            <v>COT04PA00028</v>
          </cell>
          <cell r="C131">
            <v>249</v>
          </cell>
          <cell r="D131">
            <v>8001502800</v>
          </cell>
          <cell r="E131" t="str">
            <v>FIDUCIARIA BANCOLOMBIA S.A.</v>
          </cell>
          <cell r="F131" t="str">
            <v>ADT04 - GRUPO NUTRESA S.A.</v>
          </cell>
          <cell r="G131" t="str">
            <v>COT04 - GRUPO NUTRESA S.A.</v>
          </cell>
          <cell r="H131" t="str">
            <v>COT04PA00028 - AO GRUPO NUTRESA S.A.</v>
          </cell>
          <cell r="I131">
            <v>0</v>
          </cell>
          <cell r="J131">
            <v>40694</v>
          </cell>
          <cell r="P131" t="str">
            <v>ACCIONES</v>
          </cell>
          <cell r="Q131">
            <v>1600028</v>
          </cell>
          <cell r="R131" t="str">
            <v>NIT</v>
          </cell>
          <cell r="S131">
            <v>8300545390</v>
          </cell>
          <cell r="T131" t="str">
            <v>FIDEIC. FID. BANCOLOMBIA-P.A. BANCO REPUBLICA</v>
          </cell>
          <cell r="U131">
            <v>16966</v>
          </cell>
          <cell r="V131">
            <v>16966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 t="str">
            <v xml:space="preserve"> </v>
          </cell>
          <cell r="AF131">
            <v>16966</v>
          </cell>
          <cell r="AG131">
            <v>0</v>
          </cell>
        </row>
        <row r="132">
          <cell r="B132">
            <v>0</v>
          </cell>
        </row>
        <row r="133">
          <cell r="B133">
            <v>0</v>
          </cell>
        </row>
        <row r="134">
          <cell r="B134">
            <v>0</v>
          </cell>
        </row>
        <row r="135">
          <cell r="B135">
            <v>0</v>
          </cell>
        </row>
        <row r="136">
          <cell r="B136">
            <v>0</v>
          </cell>
        </row>
        <row r="137">
          <cell r="B137">
            <v>0</v>
          </cell>
        </row>
        <row r="138">
          <cell r="B138">
            <v>0</v>
          </cell>
        </row>
        <row r="139">
          <cell r="B139">
            <v>0</v>
          </cell>
        </row>
        <row r="140">
          <cell r="B140">
            <v>0</v>
          </cell>
        </row>
        <row r="141">
          <cell r="B141">
            <v>0</v>
          </cell>
        </row>
        <row r="142">
          <cell r="B142">
            <v>0</v>
          </cell>
        </row>
        <row r="143">
          <cell r="B143">
            <v>0</v>
          </cell>
        </row>
        <row r="144">
          <cell r="B144">
            <v>0</v>
          </cell>
        </row>
        <row r="145">
          <cell r="B145">
            <v>0</v>
          </cell>
        </row>
        <row r="146">
          <cell r="B146">
            <v>0</v>
          </cell>
        </row>
        <row r="147">
          <cell r="B147">
            <v>0</v>
          </cell>
        </row>
        <row r="148">
          <cell r="B148">
            <v>0</v>
          </cell>
        </row>
        <row r="149">
          <cell r="B149">
            <v>0</v>
          </cell>
        </row>
        <row r="150">
          <cell r="B150">
            <v>0</v>
          </cell>
        </row>
        <row r="151">
          <cell r="B151">
            <v>0</v>
          </cell>
        </row>
        <row r="152">
          <cell r="B152">
            <v>0</v>
          </cell>
        </row>
        <row r="153">
          <cell r="B153">
            <v>0</v>
          </cell>
        </row>
        <row r="154">
          <cell r="B154">
            <v>0</v>
          </cell>
        </row>
        <row r="155">
          <cell r="B155">
            <v>0</v>
          </cell>
        </row>
        <row r="156">
          <cell r="B156">
            <v>0</v>
          </cell>
        </row>
        <row r="157">
          <cell r="B157">
            <v>0</v>
          </cell>
        </row>
        <row r="158">
          <cell r="B158">
            <v>0</v>
          </cell>
        </row>
        <row r="159">
          <cell r="B159">
            <v>0</v>
          </cell>
        </row>
        <row r="160">
          <cell r="B160">
            <v>0</v>
          </cell>
        </row>
        <row r="161">
          <cell r="B161">
            <v>0</v>
          </cell>
        </row>
        <row r="162">
          <cell r="B162">
            <v>0</v>
          </cell>
        </row>
        <row r="163">
          <cell r="B163">
            <v>0</v>
          </cell>
        </row>
        <row r="164">
          <cell r="B164">
            <v>0</v>
          </cell>
        </row>
        <row r="165">
          <cell r="B165">
            <v>0</v>
          </cell>
        </row>
        <row r="166">
          <cell r="B166">
            <v>0</v>
          </cell>
        </row>
        <row r="167">
          <cell r="B167">
            <v>0</v>
          </cell>
        </row>
        <row r="168">
          <cell r="B168">
            <v>0</v>
          </cell>
        </row>
        <row r="169">
          <cell r="B169">
            <v>0</v>
          </cell>
        </row>
        <row r="170">
          <cell r="B170">
            <v>0</v>
          </cell>
        </row>
        <row r="171">
          <cell r="B171">
            <v>0</v>
          </cell>
        </row>
        <row r="172">
          <cell r="B172">
            <v>0</v>
          </cell>
        </row>
        <row r="173">
          <cell r="B173">
            <v>0</v>
          </cell>
        </row>
        <row r="174">
          <cell r="B174">
            <v>0</v>
          </cell>
        </row>
        <row r="175">
          <cell r="B175">
            <v>0</v>
          </cell>
        </row>
        <row r="176">
          <cell r="B176">
            <v>0</v>
          </cell>
        </row>
        <row r="177">
          <cell r="B177">
            <v>0</v>
          </cell>
        </row>
        <row r="178">
          <cell r="B178">
            <v>0</v>
          </cell>
        </row>
        <row r="179">
          <cell r="B179">
            <v>0</v>
          </cell>
        </row>
        <row r="180">
          <cell r="B180">
            <v>0</v>
          </cell>
        </row>
        <row r="181">
          <cell r="B181">
            <v>0</v>
          </cell>
        </row>
        <row r="182">
          <cell r="B182">
            <v>0</v>
          </cell>
        </row>
        <row r="183">
          <cell r="B183">
            <v>0</v>
          </cell>
        </row>
        <row r="184">
          <cell r="B184">
            <v>0</v>
          </cell>
        </row>
        <row r="185">
          <cell r="B185">
            <v>0</v>
          </cell>
        </row>
        <row r="186">
          <cell r="B186">
            <v>0</v>
          </cell>
        </row>
        <row r="187">
          <cell r="B187">
            <v>0</v>
          </cell>
        </row>
        <row r="188">
          <cell r="B188">
            <v>0</v>
          </cell>
        </row>
        <row r="189">
          <cell r="B189">
            <v>0</v>
          </cell>
        </row>
        <row r="190">
          <cell r="B190">
            <v>0</v>
          </cell>
        </row>
        <row r="191">
          <cell r="B191">
            <v>0</v>
          </cell>
        </row>
        <row r="192">
          <cell r="B192">
            <v>0</v>
          </cell>
        </row>
        <row r="193">
          <cell r="B193">
            <v>0</v>
          </cell>
        </row>
        <row r="194">
          <cell r="B194">
            <v>0</v>
          </cell>
        </row>
        <row r="195">
          <cell r="B195">
            <v>0</v>
          </cell>
        </row>
        <row r="196">
          <cell r="B196">
            <v>0</v>
          </cell>
        </row>
        <row r="197">
          <cell r="B197">
            <v>0</v>
          </cell>
        </row>
        <row r="198">
          <cell r="B198">
            <v>0</v>
          </cell>
        </row>
        <row r="199">
          <cell r="B199">
            <v>0</v>
          </cell>
        </row>
        <row r="200">
          <cell r="B200">
            <v>0</v>
          </cell>
        </row>
      </sheetData>
      <sheetData sheetId="17">
        <row r="2">
          <cell r="G2" t="str">
            <v>MnemotécnicoSEN</v>
          </cell>
          <cell r="H2" t="str">
            <v>Fecha Inicio Vigencia</v>
          </cell>
          <cell r="I2" t="str">
            <v>Fecha Vencim.</v>
          </cell>
          <cell r="J2" t="str">
            <v>Tasa de Interés</v>
          </cell>
          <cell r="K2" t="str">
            <v>Tasa Spread</v>
          </cell>
          <cell r="L2" t="str">
            <v>Signo</v>
          </cell>
          <cell r="M2" t="str">
            <v>Periodo Interés</v>
          </cell>
          <cell r="N2" t="str">
            <v>Tipo</v>
          </cell>
          <cell r="O2" t="str">
            <v>CódigoISIN</v>
          </cell>
          <cell r="P2" t="str">
            <v>Código CFI</v>
          </cell>
          <cell r="R2" t="str">
            <v>Emisión</v>
          </cell>
          <cell r="S2" t="str">
            <v>Fecha Emision</v>
          </cell>
          <cell r="T2" t="str">
            <v>Fecha Vencimiento</v>
          </cell>
        </row>
        <row r="3">
          <cell r="G3" t="str">
            <v>VCBT43180144</v>
          </cell>
          <cell r="H3" t="str">
            <v>20010118</v>
          </cell>
          <cell r="I3" t="str">
            <v>20440118</v>
          </cell>
          <cell r="J3" t="str">
            <v>9,70000000</v>
          </cell>
          <cell r="K3" t="str">
            <v>4,83500000</v>
          </cell>
          <cell r="L3" t="str">
            <v xml:space="preserve"> </v>
          </cell>
          <cell r="M3" t="str">
            <v>S</v>
          </cell>
          <cell r="N3" t="str">
            <v>VARIA</v>
          </cell>
          <cell r="O3" t="str">
            <v xml:space="preserve">COL17CB0DOP7        </v>
          </cell>
          <cell r="P3" t="str">
            <v>DBVUFR</v>
          </cell>
          <cell r="R3">
            <v>43376</v>
          </cell>
          <cell r="S3">
            <v>36909</v>
          </cell>
          <cell r="T3">
            <v>52614</v>
          </cell>
        </row>
        <row r="4">
          <cell r="G4" t="str">
            <v>VCBT35310737</v>
          </cell>
          <cell r="H4" t="str">
            <v>20020731</v>
          </cell>
          <cell r="I4" t="str">
            <v>20370731</v>
          </cell>
          <cell r="J4" t="str">
            <v>9,70000000</v>
          </cell>
          <cell r="K4" t="str">
            <v>4,83500000</v>
          </cell>
          <cell r="L4" t="str">
            <v xml:space="preserve"> </v>
          </cell>
          <cell r="M4" t="str">
            <v>S</v>
          </cell>
          <cell r="N4" t="str">
            <v>VARIA</v>
          </cell>
          <cell r="O4" t="str">
            <v xml:space="preserve">COL17CB0DOQ5        </v>
          </cell>
          <cell r="P4" t="str">
            <v>DBVUFR</v>
          </cell>
          <cell r="R4">
            <v>45268</v>
          </cell>
          <cell r="S4">
            <v>37468</v>
          </cell>
          <cell r="T4">
            <v>50252</v>
          </cell>
        </row>
        <row r="5">
          <cell r="G5" t="str">
            <v>VCBT43310745</v>
          </cell>
          <cell r="H5" t="str">
            <v>20020731</v>
          </cell>
          <cell r="I5" t="str">
            <v>20450731</v>
          </cell>
          <cell r="J5" t="str">
            <v>9,70000000</v>
          </cell>
          <cell r="K5" t="str">
            <v>4,83500000</v>
          </cell>
          <cell r="L5" t="str">
            <v xml:space="preserve"> </v>
          </cell>
          <cell r="M5" t="str">
            <v>S</v>
          </cell>
          <cell r="N5" t="str">
            <v>VARIA</v>
          </cell>
          <cell r="O5" t="str">
            <v xml:space="preserve">COL17CB0DOR3        </v>
          </cell>
          <cell r="P5" t="str">
            <v>DBVUFR</v>
          </cell>
          <cell r="R5">
            <v>45357</v>
          </cell>
          <cell r="S5">
            <v>37468</v>
          </cell>
          <cell r="T5">
            <v>53174</v>
          </cell>
        </row>
        <row r="6">
          <cell r="G6" t="str">
            <v>VCBT29310732</v>
          </cell>
          <cell r="H6" t="str">
            <v>20030731</v>
          </cell>
          <cell r="I6" t="str">
            <v>20320731</v>
          </cell>
          <cell r="J6" t="str">
            <v>9,70000000</v>
          </cell>
          <cell r="K6" t="str">
            <v>4,83500000</v>
          </cell>
          <cell r="L6" t="str">
            <v xml:space="preserve"> </v>
          </cell>
          <cell r="M6" t="str">
            <v>S</v>
          </cell>
          <cell r="N6" t="str">
            <v>VARIA</v>
          </cell>
          <cell r="O6" t="str">
            <v xml:space="preserve">COL17CB0DOS1        </v>
          </cell>
          <cell r="P6" t="str">
            <v>DBVUFR</v>
          </cell>
          <cell r="R6">
            <v>46439</v>
          </cell>
          <cell r="S6">
            <v>37833</v>
          </cell>
          <cell r="T6">
            <v>48426</v>
          </cell>
        </row>
        <row r="7">
          <cell r="G7" t="str">
            <v>VCAT01290515</v>
          </cell>
          <cell r="H7" t="str">
            <v>20140529</v>
          </cell>
          <cell r="I7" t="str">
            <v>20150529</v>
          </cell>
          <cell r="J7" t="str">
            <v>9,70000000</v>
          </cell>
          <cell r="K7" t="str">
            <v>0,00000000</v>
          </cell>
          <cell r="L7" t="str">
            <v xml:space="preserve"> </v>
          </cell>
          <cell r="M7" t="str">
            <v>A</v>
          </cell>
          <cell r="N7" t="str">
            <v>VARIA</v>
          </cell>
          <cell r="O7" t="str">
            <v xml:space="preserve">COL17CB167D7        </v>
          </cell>
          <cell r="P7" t="str">
            <v>DBVUFR</v>
          </cell>
          <cell r="R7">
            <v>55554</v>
          </cell>
          <cell r="S7">
            <v>41788</v>
          </cell>
          <cell r="T7">
            <v>42153</v>
          </cell>
        </row>
        <row r="8">
          <cell r="G8" t="str">
            <v>VCAT01240715</v>
          </cell>
          <cell r="H8" t="str">
            <v>20140724</v>
          </cell>
          <cell r="I8" t="str">
            <v>20150724</v>
          </cell>
          <cell r="J8" t="str">
            <v>9,70000000</v>
          </cell>
          <cell r="K8" t="str">
            <v>0,00000000</v>
          </cell>
          <cell r="L8" t="str">
            <v xml:space="preserve"> </v>
          </cell>
          <cell r="M8" t="str">
            <v>A</v>
          </cell>
          <cell r="N8" t="str">
            <v>VARIA</v>
          </cell>
          <cell r="O8" t="str">
            <v xml:space="preserve">COL17CB16U94        </v>
          </cell>
          <cell r="P8" t="str">
            <v>DBVUFR</v>
          </cell>
          <cell r="R8">
            <v>55581</v>
          </cell>
          <cell r="S8">
            <v>41844</v>
          </cell>
          <cell r="T8">
            <v>42209</v>
          </cell>
        </row>
        <row r="9">
          <cell r="G9" t="str">
            <v>VCAT01190815</v>
          </cell>
          <cell r="H9" t="str">
            <v>20140819</v>
          </cell>
          <cell r="I9" t="str">
            <v>20150819</v>
          </cell>
          <cell r="J9" t="str">
            <v>9,70000000</v>
          </cell>
          <cell r="K9" t="str">
            <v>0,00000000</v>
          </cell>
          <cell r="L9" t="str">
            <v xml:space="preserve"> </v>
          </cell>
          <cell r="M9" t="str">
            <v>A</v>
          </cell>
          <cell r="N9" t="str">
            <v>VARIA</v>
          </cell>
          <cell r="O9" t="str">
            <v xml:space="preserve">COL17CB17ML1        </v>
          </cell>
          <cell r="P9" t="str">
            <v>DBVUFR</v>
          </cell>
          <cell r="R9">
            <v>55616</v>
          </cell>
          <cell r="S9">
            <v>41870</v>
          </cell>
          <cell r="T9">
            <v>42235</v>
          </cell>
        </row>
        <row r="10">
          <cell r="G10" t="str">
            <v>VCAT01110915</v>
          </cell>
          <cell r="H10" t="str">
            <v>20140911</v>
          </cell>
          <cell r="I10" t="str">
            <v>20150911</v>
          </cell>
          <cell r="J10" t="str">
            <v>9,70000000</v>
          </cell>
          <cell r="K10" t="str">
            <v>0,00000000</v>
          </cell>
          <cell r="L10" t="str">
            <v xml:space="preserve"> </v>
          </cell>
          <cell r="M10" t="str">
            <v>A</v>
          </cell>
          <cell r="N10" t="str">
            <v>VARIA</v>
          </cell>
          <cell r="O10" t="str">
            <v xml:space="preserve">COL17CB18C78        </v>
          </cell>
          <cell r="P10" t="str">
            <v>DBVUFR</v>
          </cell>
          <cell r="R10">
            <v>55621</v>
          </cell>
          <cell r="S10">
            <v>41893</v>
          </cell>
          <cell r="T10">
            <v>42258</v>
          </cell>
        </row>
        <row r="11">
          <cell r="G11" t="str">
            <v>VCAT01291015</v>
          </cell>
          <cell r="H11" t="str">
            <v>20141029</v>
          </cell>
          <cell r="I11" t="str">
            <v>20151029</v>
          </cell>
          <cell r="J11" t="str">
            <v>9,70000000</v>
          </cell>
          <cell r="K11" t="str">
            <v>0,00000000</v>
          </cell>
          <cell r="L11" t="str">
            <v xml:space="preserve"> </v>
          </cell>
          <cell r="M11" t="str">
            <v>A</v>
          </cell>
          <cell r="N11" t="str">
            <v>VARIA</v>
          </cell>
          <cell r="O11" t="str">
            <v xml:space="preserve">COL17CB195G1        </v>
          </cell>
          <cell r="P11" t="str">
            <v>DBVUFR</v>
          </cell>
          <cell r="R11">
            <v>55652</v>
          </cell>
          <cell r="S11">
            <v>41941</v>
          </cell>
          <cell r="T11">
            <v>42306</v>
          </cell>
        </row>
        <row r="12">
          <cell r="G12" t="str">
            <v>VCAT01231215</v>
          </cell>
          <cell r="H12" t="str">
            <v>20141223</v>
          </cell>
          <cell r="I12" t="str">
            <v>20151223</v>
          </cell>
          <cell r="J12" t="str">
            <v>9,70000000</v>
          </cell>
          <cell r="K12" t="str">
            <v>0,00000000</v>
          </cell>
          <cell r="L12" t="str">
            <v xml:space="preserve"> </v>
          </cell>
          <cell r="M12" t="str">
            <v>A</v>
          </cell>
          <cell r="N12" t="str">
            <v>VARIA</v>
          </cell>
          <cell r="O12" t="str">
            <v xml:space="preserve">COL17CB1B0Z9        </v>
          </cell>
          <cell r="P12" t="str">
            <v>DBVUFR</v>
          </cell>
          <cell r="R12">
            <v>55674</v>
          </cell>
          <cell r="S12">
            <v>41996</v>
          </cell>
          <cell r="T12">
            <v>42361</v>
          </cell>
        </row>
        <row r="13">
          <cell r="G13" t="str">
            <v>VCAT01200116</v>
          </cell>
          <cell r="H13" t="str">
            <v>20150120</v>
          </cell>
          <cell r="I13" t="str">
            <v>20160120</v>
          </cell>
          <cell r="J13" t="str">
            <v>9,70000000</v>
          </cell>
          <cell r="K13" t="str">
            <v>0,00000000</v>
          </cell>
          <cell r="L13" t="str">
            <v xml:space="preserve"> </v>
          </cell>
          <cell r="M13" t="str">
            <v>A</v>
          </cell>
          <cell r="N13" t="str">
            <v>VARIA</v>
          </cell>
          <cell r="O13" t="str">
            <v xml:space="preserve">COL17CB1BRY4        </v>
          </cell>
          <cell r="P13" t="str">
            <v>DBVUFR</v>
          </cell>
          <cell r="R13">
            <v>55691</v>
          </cell>
          <cell r="S13">
            <v>42024</v>
          </cell>
          <cell r="T13">
            <v>42389</v>
          </cell>
        </row>
        <row r="14">
          <cell r="G14" t="str">
            <v>VCAT01250316</v>
          </cell>
          <cell r="H14" t="str">
            <v>20150325</v>
          </cell>
          <cell r="I14" t="str">
            <v>20160325</v>
          </cell>
          <cell r="J14" t="str">
            <v>9,70000000</v>
          </cell>
          <cell r="K14" t="str">
            <v>0,00000000</v>
          </cell>
          <cell r="L14" t="str">
            <v xml:space="preserve"> </v>
          </cell>
          <cell r="M14" t="str">
            <v>A</v>
          </cell>
          <cell r="N14" t="str">
            <v>VARIA</v>
          </cell>
          <cell r="O14" t="str">
            <v xml:space="preserve">COL17CB1DCQ8        </v>
          </cell>
          <cell r="P14" t="str">
            <v>DBVUFR</v>
          </cell>
          <cell r="R14">
            <v>55732</v>
          </cell>
          <cell r="S14">
            <v>42088</v>
          </cell>
          <cell r="T14">
            <v>42454</v>
          </cell>
        </row>
        <row r="15">
          <cell r="G15" t="str">
            <v>VCAT01140416</v>
          </cell>
          <cell r="H15" t="str">
            <v>20150414</v>
          </cell>
          <cell r="I15" t="str">
            <v>20160414</v>
          </cell>
          <cell r="J15" t="str">
            <v>9,70000000</v>
          </cell>
          <cell r="K15" t="str">
            <v>0,00000000</v>
          </cell>
          <cell r="L15" t="str">
            <v xml:space="preserve"> </v>
          </cell>
          <cell r="M15" t="str">
            <v>A</v>
          </cell>
          <cell r="N15" t="str">
            <v>VARIA</v>
          </cell>
          <cell r="O15" t="str">
            <v xml:space="preserve">COL17CB1E8K1        </v>
          </cell>
          <cell r="P15" t="str">
            <v>DBVUFR</v>
          </cell>
          <cell r="R15">
            <v>55743</v>
          </cell>
          <cell r="S15">
            <v>42108</v>
          </cell>
          <cell r="T15">
            <v>42474</v>
          </cell>
        </row>
        <row r="16">
          <cell r="G16" t="str">
            <v xml:space="preserve">            </v>
          </cell>
          <cell r="H16" t="str">
            <v>20030101</v>
          </cell>
          <cell r="I16" t="str">
            <v>20160101</v>
          </cell>
          <cell r="J16" t="str">
            <v>0,00000000</v>
          </cell>
          <cell r="K16" t="str">
            <v>0,00000000</v>
          </cell>
          <cell r="L16" t="str">
            <v xml:space="preserve"> </v>
          </cell>
          <cell r="M16" t="str">
            <v xml:space="preserve"> </v>
          </cell>
          <cell r="N16" t="str">
            <v xml:space="preserve">     </v>
          </cell>
          <cell r="O16" t="str">
            <v xml:space="preserve">COL45CI00102        </v>
          </cell>
          <cell r="P16" t="str">
            <v>DMZTFR</v>
          </cell>
          <cell r="R16">
            <v>54742</v>
          </cell>
          <cell r="S16">
            <v>37622</v>
          </cell>
          <cell r="T16">
            <v>42370</v>
          </cell>
        </row>
        <row r="17">
          <cell r="G17" t="str">
            <v>DAAT01160515</v>
          </cell>
          <cell r="H17" t="str">
            <v>20140516</v>
          </cell>
          <cell r="I17" t="str">
            <v>20150516</v>
          </cell>
          <cell r="J17" t="str">
            <v>0,00000000</v>
          </cell>
          <cell r="K17" t="str">
            <v>4,00000000</v>
          </cell>
          <cell r="L17" t="str">
            <v>-</v>
          </cell>
          <cell r="M17" t="str">
            <v>T</v>
          </cell>
          <cell r="N17" t="str">
            <v>VARIA</v>
          </cell>
          <cell r="O17" t="str">
            <v xml:space="preserve">COT19CB13058        </v>
          </cell>
          <cell r="P17" t="str">
            <v>DMVTFR</v>
          </cell>
          <cell r="R17">
            <v>55542</v>
          </cell>
          <cell r="S17">
            <v>41775</v>
          </cell>
          <cell r="T17">
            <v>42140</v>
          </cell>
        </row>
        <row r="18">
          <cell r="G18" t="str">
            <v>DAAT01170515</v>
          </cell>
          <cell r="H18" t="str">
            <v>20140517</v>
          </cell>
          <cell r="I18" t="str">
            <v>20150517</v>
          </cell>
          <cell r="J18" t="str">
            <v>0,00000000</v>
          </cell>
          <cell r="K18" t="str">
            <v>4,00000000</v>
          </cell>
          <cell r="L18" t="str">
            <v>-</v>
          </cell>
          <cell r="M18" t="str">
            <v>T</v>
          </cell>
          <cell r="N18" t="str">
            <v>VARIA</v>
          </cell>
          <cell r="O18" t="str">
            <v xml:space="preserve">COT19CB13066        </v>
          </cell>
          <cell r="P18" t="str">
            <v>DMVTFR</v>
          </cell>
          <cell r="R18">
            <v>55547</v>
          </cell>
          <cell r="S18">
            <v>41776</v>
          </cell>
          <cell r="T18">
            <v>42141</v>
          </cell>
        </row>
        <row r="19">
          <cell r="G19" t="str">
            <v>DAAT01240515</v>
          </cell>
          <cell r="H19" t="str">
            <v>20140524</v>
          </cell>
          <cell r="I19" t="str">
            <v>20150524</v>
          </cell>
          <cell r="J19" t="str">
            <v>0,00000000</v>
          </cell>
          <cell r="K19" t="str">
            <v>4,00000000</v>
          </cell>
          <cell r="L19" t="str">
            <v>-</v>
          </cell>
          <cell r="M19" t="str">
            <v>T</v>
          </cell>
          <cell r="N19" t="str">
            <v>VARIA</v>
          </cell>
          <cell r="O19" t="str">
            <v xml:space="preserve">COT19CB13074        </v>
          </cell>
          <cell r="P19" t="str">
            <v>DMVTFR</v>
          </cell>
          <cell r="R19">
            <v>55548</v>
          </cell>
          <cell r="S19">
            <v>41783</v>
          </cell>
          <cell r="T19">
            <v>42148</v>
          </cell>
        </row>
        <row r="20">
          <cell r="G20" t="str">
            <v>DAAT01260515</v>
          </cell>
          <cell r="H20" t="str">
            <v>20140526</v>
          </cell>
          <cell r="I20" t="str">
            <v>20150526</v>
          </cell>
          <cell r="J20" t="str">
            <v>0,00000000</v>
          </cell>
          <cell r="K20" t="str">
            <v>4,00000000</v>
          </cell>
          <cell r="L20" t="str">
            <v>-</v>
          </cell>
          <cell r="M20" t="str">
            <v>T</v>
          </cell>
          <cell r="N20" t="str">
            <v>VARIA</v>
          </cell>
          <cell r="O20" t="str">
            <v xml:space="preserve">COT19CB13082        </v>
          </cell>
          <cell r="P20" t="str">
            <v>DMVTFR</v>
          </cell>
          <cell r="R20">
            <v>55549</v>
          </cell>
          <cell r="S20">
            <v>41785</v>
          </cell>
          <cell r="T20">
            <v>42150</v>
          </cell>
        </row>
        <row r="21">
          <cell r="G21" t="str">
            <v>DAAT01280515</v>
          </cell>
          <cell r="H21" t="str">
            <v>20140528</v>
          </cell>
          <cell r="I21" t="str">
            <v>20150528</v>
          </cell>
          <cell r="J21" t="str">
            <v>0,00000000</v>
          </cell>
          <cell r="K21" t="str">
            <v>4,00000000</v>
          </cell>
          <cell r="L21" t="str">
            <v>-</v>
          </cell>
          <cell r="M21" t="str">
            <v>T</v>
          </cell>
          <cell r="N21" t="str">
            <v>VARIA</v>
          </cell>
          <cell r="O21" t="str">
            <v xml:space="preserve">COT19CB13090        </v>
          </cell>
          <cell r="P21" t="str">
            <v>DMVTFR</v>
          </cell>
          <cell r="R21">
            <v>55550</v>
          </cell>
          <cell r="S21">
            <v>41787</v>
          </cell>
          <cell r="T21">
            <v>42152</v>
          </cell>
        </row>
        <row r="22">
          <cell r="G22" t="str">
            <v>DAAT01290515</v>
          </cell>
          <cell r="H22" t="str">
            <v>20140529</v>
          </cell>
          <cell r="I22" t="str">
            <v>20150529</v>
          </cell>
          <cell r="J22" t="str">
            <v>0,41000000</v>
          </cell>
          <cell r="K22" t="str">
            <v>4,00000000</v>
          </cell>
          <cell r="L22" t="str">
            <v>-</v>
          </cell>
          <cell r="M22" t="str">
            <v>T</v>
          </cell>
          <cell r="N22" t="str">
            <v>VARIA</v>
          </cell>
          <cell r="O22" t="str">
            <v xml:space="preserve">COT19CB13108        </v>
          </cell>
          <cell r="P22" t="str">
            <v>DMVTFR</v>
          </cell>
          <cell r="R22">
            <v>55551</v>
          </cell>
          <cell r="S22">
            <v>41788</v>
          </cell>
          <cell r="T22">
            <v>42153</v>
          </cell>
        </row>
        <row r="23">
          <cell r="G23" t="str">
            <v>DAAT01300515</v>
          </cell>
          <cell r="H23" t="str">
            <v>20140530</v>
          </cell>
          <cell r="I23" t="str">
            <v>20150530</v>
          </cell>
          <cell r="J23" t="str">
            <v>0,00000000</v>
          </cell>
          <cell r="K23" t="str">
            <v>4,00000000</v>
          </cell>
          <cell r="L23" t="str">
            <v>-</v>
          </cell>
          <cell r="M23" t="str">
            <v>T</v>
          </cell>
          <cell r="N23" t="str">
            <v>VARIA</v>
          </cell>
          <cell r="O23" t="str">
            <v xml:space="preserve">COT19CB13116        </v>
          </cell>
          <cell r="P23" t="str">
            <v>DMVTFR</v>
          </cell>
          <cell r="R23">
            <v>55552</v>
          </cell>
          <cell r="S23">
            <v>41789</v>
          </cell>
          <cell r="T23">
            <v>42154</v>
          </cell>
        </row>
        <row r="24">
          <cell r="G24" t="str">
            <v>DAAT01010615</v>
          </cell>
          <cell r="H24" t="str">
            <v>20140601</v>
          </cell>
          <cell r="I24" t="str">
            <v>20150601</v>
          </cell>
          <cell r="J24" t="str">
            <v>0,41000000</v>
          </cell>
          <cell r="K24" t="str">
            <v>4,00000000</v>
          </cell>
          <cell r="L24" t="str">
            <v>-</v>
          </cell>
          <cell r="M24" t="str">
            <v>T</v>
          </cell>
          <cell r="N24" t="str">
            <v>VARIA</v>
          </cell>
          <cell r="O24" t="str">
            <v xml:space="preserve">COT19CB13124        </v>
          </cell>
          <cell r="P24" t="str">
            <v>DMVTFR</v>
          </cell>
          <cell r="R24">
            <v>55553</v>
          </cell>
          <cell r="S24">
            <v>41791</v>
          </cell>
          <cell r="T24">
            <v>42156</v>
          </cell>
        </row>
        <row r="25">
          <cell r="G25" t="str">
            <v>DAAT01050615</v>
          </cell>
          <cell r="H25" t="str">
            <v>20140605</v>
          </cell>
          <cell r="I25" t="str">
            <v>20150605</v>
          </cell>
          <cell r="J25" t="str">
            <v>0,00000000</v>
          </cell>
          <cell r="K25" t="str">
            <v>4,00000000</v>
          </cell>
          <cell r="L25" t="str">
            <v>-</v>
          </cell>
          <cell r="M25" t="str">
            <v>T</v>
          </cell>
          <cell r="N25" t="str">
            <v>VARIA</v>
          </cell>
          <cell r="O25" t="str">
            <v xml:space="preserve">COT19CB13132        </v>
          </cell>
          <cell r="P25" t="str">
            <v>DMVTFR</v>
          </cell>
          <cell r="R25">
            <v>55555</v>
          </cell>
          <cell r="S25">
            <v>41795</v>
          </cell>
          <cell r="T25">
            <v>42160</v>
          </cell>
        </row>
        <row r="26">
          <cell r="G26" t="str">
            <v>DAAT01120615</v>
          </cell>
          <cell r="H26" t="str">
            <v>20140612</v>
          </cell>
          <cell r="I26" t="str">
            <v>20150612</v>
          </cell>
          <cell r="J26" t="str">
            <v>0,00000000</v>
          </cell>
          <cell r="K26" t="str">
            <v>4,00000000</v>
          </cell>
          <cell r="L26" t="str">
            <v>-</v>
          </cell>
          <cell r="M26" t="str">
            <v>T</v>
          </cell>
          <cell r="N26" t="str">
            <v>VARIA</v>
          </cell>
          <cell r="O26" t="str">
            <v xml:space="preserve">COT19CB13140        </v>
          </cell>
          <cell r="P26" t="str">
            <v>DMVTFR</v>
          </cell>
          <cell r="R26">
            <v>55556</v>
          </cell>
          <cell r="S26">
            <v>41802</v>
          </cell>
          <cell r="T26">
            <v>42167</v>
          </cell>
        </row>
        <row r="27">
          <cell r="G27" t="str">
            <v>DAAT01170615</v>
          </cell>
          <cell r="H27" t="str">
            <v>20140617</v>
          </cell>
          <cell r="I27" t="str">
            <v>20150617</v>
          </cell>
          <cell r="J27" t="str">
            <v>0,42000000</v>
          </cell>
          <cell r="K27" t="str">
            <v>4,00000000</v>
          </cell>
          <cell r="L27" t="str">
            <v>-</v>
          </cell>
          <cell r="M27" t="str">
            <v>T</v>
          </cell>
          <cell r="N27" t="str">
            <v>VARIA</v>
          </cell>
          <cell r="O27" t="str">
            <v xml:space="preserve">COT19CB13157        </v>
          </cell>
          <cell r="P27" t="str">
            <v>DMVTFR</v>
          </cell>
          <cell r="R27">
            <v>55557</v>
          </cell>
          <cell r="S27">
            <v>41807</v>
          </cell>
          <cell r="T27">
            <v>42172</v>
          </cell>
        </row>
        <row r="28">
          <cell r="G28" t="str">
            <v>DAAT01210615</v>
          </cell>
          <cell r="H28" t="str">
            <v>20140621</v>
          </cell>
          <cell r="I28" t="str">
            <v>20150621</v>
          </cell>
          <cell r="J28" t="str">
            <v>0,42000000</v>
          </cell>
          <cell r="K28" t="str">
            <v>4,00000000</v>
          </cell>
          <cell r="L28" t="str">
            <v>-</v>
          </cell>
          <cell r="M28" t="str">
            <v>T</v>
          </cell>
          <cell r="N28" t="str">
            <v>VARIA</v>
          </cell>
          <cell r="O28" t="str">
            <v xml:space="preserve">COT19CB13165        </v>
          </cell>
          <cell r="P28" t="str">
            <v>DMVTFR</v>
          </cell>
          <cell r="R28">
            <v>55558</v>
          </cell>
          <cell r="S28">
            <v>41811</v>
          </cell>
          <cell r="T28">
            <v>42176</v>
          </cell>
        </row>
        <row r="29">
          <cell r="G29" t="str">
            <v>DAAT01240615</v>
          </cell>
          <cell r="H29" t="str">
            <v>20140624</v>
          </cell>
          <cell r="I29" t="str">
            <v>20150624</v>
          </cell>
          <cell r="J29" t="str">
            <v>0,40000000</v>
          </cell>
          <cell r="K29" t="str">
            <v>4,00000000</v>
          </cell>
          <cell r="L29" t="str">
            <v>-</v>
          </cell>
          <cell r="M29" t="str">
            <v>T</v>
          </cell>
          <cell r="N29" t="str">
            <v>VARIA</v>
          </cell>
          <cell r="O29" t="str">
            <v xml:space="preserve">COT19CB13173        </v>
          </cell>
          <cell r="P29" t="str">
            <v>DMVTFR</v>
          </cell>
          <cell r="R29">
            <v>55559</v>
          </cell>
          <cell r="S29">
            <v>41814</v>
          </cell>
          <cell r="T29">
            <v>42179</v>
          </cell>
        </row>
        <row r="30">
          <cell r="G30" t="str">
            <v>DAAT01050715</v>
          </cell>
          <cell r="H30" t="str">
            <v>20140705</v>
          </cell>
          <cell r="I30" t="str">
            <v>20150705</v>
          </cell>
          <cell r="J30" t="str">
            <v>0,01000000</v>
          </cell>
          <cell r="K30" t="str">
            <v>4,00000000</v>
          </cell>
          <cell r="L30" t="str">
            <v>-</v>
          </cell>
          <cell r="M30" t="str">
            <v>T</v>
          </cell>
          <cell r="N30" t="str">
            <v>VARIA</v>
          </cell>
          <cell r="O30" t="str">
            <v xml:space="preserve">COT19CB13181        </v>
          </cell>
          <cell r="P30" t="str">
            <v>DMVTFR</v>
          </cell>
          <cell r="R30">
            <v>55562</v>
          </cell>
          <cell r="S30">
            <v>41825</v>
          </cell>
          <cell r="T30">
            <v>42190</v>
          </cell>
        </row>
        <row r="31">
          <cell r="G31" t="str">
            <v>DAAT01070715</v>
          </cell>
          <cell r="H31" t="str">
            <v>20140707</v>
          </cell>
          <cell r="I31" t="str">
            <v>20150707</v>
          </cell>
          <cell r="J31" t="str">
            <v>0,39000000</v>
          </cell>
          <cell r="K31" t="str">
            <v>4,00000000</v>
          </cell>
          <cell r="L31" t="str">
            <v>-</v>
          </cell>
          <cell r="M31" t="str">
            <v>T</v>
          </cell>
          <cell r="N31" t="str">
            <v>VARIA</v>
          </cell>
          <cell r="O31" t="str">
            <v xml:space="preserve">COT19CB13199        </v>
          </cell>
          <cell r="P31" t="str">
            <v>DMVTFR</v>
          </cell>
          <cell r="R31">
            <v>55563</v>
          </cell>
          <cell r="S31">
            <v>41827</v>
          </cell>
          <cell r="T31">
            <v>42192</v>
          </cell>
        </row>
        <row r="32">
          <cell r="G32" t="str">
            <v>DAAT01100715</v>
          </cell>
          <cell r="H32" t="str">
            <v>20140710</v>
          </cell>
          <cell r="I32" t="str">
            <v>20150710</v>
          </cell>
          <cell r="J32" t="str">
            <v>0,07000000</v>
          </cell>
          <cell r="K32" t="str">
            <v>4,00000000</v>
          </cell>
          <cell r="L32" t="str">
            <v>-</v>
          </cell>
          <cell r="M32" t="str">
            <v>T</v>
          </cell>
          <cell r="N32" t="str">
            <v>VARIA</v>
          </cell>
          <cell r="O32" t="str">
            <v xml:space="preserve">COT19CB13249        </v>
          </cell>
          <cell r="P32" t="str">
            <v>DMVTFR</v>
          </cell>
          <cell r="R32">
            <v>55568</v>
          </cell>
          <cell r="S32">
            <v>41830</v>
          </cell>
          <cell r="T32">
            <v>42195</v>
          </cell>
        </row>
        <row r="33">
          <cell r="G33" t="str">
            <v>DAAT01130715</v>
          </cell>
          <cell r="H33" t="str">
            <v>20140713</v>
          </cell>
          <cell r="I33" t="str">
            <v>20150713</v>
          </cell>
          <cell r="J33" t="str">
            <v>0,07000000</v>
          </cell>
          <cell r="K33" t="str">
            <v>4,00000000</v>
          </cell>
          <cell r="L33" t="str">
            <v>-</v>
          </cell>
          <cell r="M33" t="str">
            <v>T</v>
          </cell>
          <cell r="N33" t="str">
            <v>VARIA</v>
          </cell>
          <cell r="O33" t="str">
            <v xml:space="preserve">COT19CB13256        </v>
          </cell>
          <cell r="P33" t="str">
            <v>DMVTFR</v>
          </cell>
          <cell r="R33">
            <v>55569</v>
          </cell>
          <cell r="S33">
            <v>41833</v>
          </cell>
          <cell r="T33">
            <v>42198</v>
          </cell>
        </row>
        <row r="34">
          <cell r="G34" t="str">
            <v>DAAT01150715</v>
          </cell>
          <cell r="H34" t="str">
            <v>20140715</v>
          </cell>
          <cell r="I34" t="str">
            <v>20150715</v>
          </cell>
          <cell r="J34" t="str">
            <v>0,46000000</v>
          </cell>
          <cell r="K34" t="str">
            <v>4,00000000</v>
          </cell>
          <cell r="L34" t="str">
            <v>-</v>
          </cell>
          <cell r="M34" t="str">
            <v>T</v>
          </cell>
          <cell r="N34" t="str">
            <v>VARIA</v>
          </cell>
          <cell r="O34" t="str">
            <v xml:space="preserve">COT19CB13272        </v>
          </cell>
          <cell r="P34" t="str">
            <v>DMVTFR</v>
          </cell>
          <cell r="R34">
            <v>55571</v>
          </cell>
          <cell r="S34">
            <v>41835</v>
          </cell>
          <cell r="T34">
            <v>42200</v>
          </cell>
        </row>
        <row r="35">
          <cell r="G35" t="str">
            <v>DAAT01170715</v>
          </cell>
          <cell r="H35" t="str">
            <v>20140717</v>
          </cell>
          <cell r="I35" t="str">
            <v>20150717</v>
          </cell>
          <cell r="J35" t="str">
            <v>0,46000000</v>
          </cell>
          <cell r="K35" t="str">
            <v>4,00000000</v>
          </cell>
          <cell r="L35" t="str">
            <v>-</v>
          </cell>
          <cell r="M35" t="str">
            <v>T</v>
          </cell>
          <cell r="N35" t="str">
            <v>VARIA</v>
          </cell>
          <cell r="O35" t="str">
            <v xml:space="preserve">COT19CB13280        </v>
          </cell>
          <cell r="P35" t="str">
            <v>DMVTFR</v>
          </cell>
          <cell r="R35">
            <v>55572</v>
          </cell>
          <cell r="S35">
            <v>41837</v>
          </cell>
          <cell r="T35">
            <v>42202</v>
          </cell>
        </row>
        <row r="36">
          <cell r="G36" t="str">
            <v>DAAT01220715</v>
          </cell>
          <cell r="H36" t="str">
            <v>20140722</v>
          </cell>
          <cell r="I36" t="str">
            <v>20150722</v>
          </cell>
          <cell r="J36" t="str">
            <v>0,48000000</v>
          </cell>
          <cell r="K36" t="str">
            <v>4,00000000</v>
          </cell>
          <cell r="L36" t="str">
            <v>-</v>
          </cell>
          <cell r="M36" t="str">
            <v>T</v>
          </cell>
          <cell r="N36" t="str">
            <v>VARIA</v>
          </cell>
          <cell r="O36" t="str">
            <v xml:space="preserve">COT19CB13314        </v>
          </cell>
          <cell r="P36" t="str">
            <v>DMVTFR</v>
          </cell>
          <cell r="R36">
            <v>55576</v>
          </cell>
          <cell r="S36">
            <v>41842</v>
          </cell>
          <cell r="T36">
            <v>42207</v>
          </cell>
        </row>
        <row r="37">
          <cell r="G37" t="str">
            <v>DAAT01240715</v>
          </cell>
          <cell r="H37" t="str">
            <v>20140724</v>
          </cell>
          <cell r="I37" t="str">
            <v>20150724</v>
          </cell>
          <cell r="J37" t="str">
            <v>0,48000000</v>
          </cell>
          <cell r="K37" t="str">
            <v>4,00000000</v>
          </cell>
          <cell r="L37" t="str">
            <v>-</v>
          </cell>
          <cell r="M37" t="str">
            <v>T</v>
          </cell>
          <cell r="N37" t="str">
            <v>VARIA</v>
          </cell>
          <cell r="O37" t="str">
            <v xml:space="preserve">COT19CB13355        </v>
          </cell>
          <cell r="P37" t="str">
            <v>DMVTFR</v>
          </cell>
          <cell r="R37">
            <v>55580</v>
          </cell>
          <cell r="S37">
            <v>41844</v>
          </cell>
          <cell r="T37">
            <v>42209</v>
          </cell>
        </row>
        <row r="38">
          <cell r="G38" t="str">
            <v>DAAT01250715</v>
          </cell>
          <cell r="H38" t="str">
            <v>20140725</v>
          </cell>
          <cell r="I38" t="str">
            <v>20150725</v>
          </cell>
          <cell r="J38" t="str">
            <v>0,48000000</v>
          </cell>
          <cell r="K38" t="str">
            <v>4,00000000</v>
          </cell>
          <cell r="L38" t="str">
            <v>-</v>
          </cell>
          <cell r="M38" t="str">
            <v>T</v>
          </cell>
          <cell r="N38" t="str">
            <v>VARIA</v>
          </cell>
          <cell r="O38" t="str">
            <v xml:space="preserve">COT19CB13371        </v>
          </cell>
          <cell r="P38" t="str">
            <v>DMVTFR</v>
          </cell>
          <cell r="R38">
            <v>55583</v>
          </cell>
          <cell r="S38">
            <v>41845</v>
          </cell>
          <cell r="T38">
            <v>42210</v>
          </cell>
        </row>
        <row r="39">
          <cell r="G39" t="str">
            <v>DAAT01260715</v>
          </cell>
          <cell r="H39" t="str">
            <v>20140726</v>
          </cell>
          <cell r="I39" t="str">
            <v>20150726</v>
          </cell>
          <cell r="J39" t="str">
            <v>0,48000000</v>
          </cell>
          <cell r="K39" t="str">
            <v>4,00000000</v>
          </cell>
          <cell r="L39" t="str">
            <v>-</v>
          </cell>
          <cell r="M39" t="str">
            <v>T</v>
          </cell>
          <cell r="N39" t="str">
            <v>VARIA</v>
          </cell>
          <cell r="O39" t="str">
            <v xml:space="preserve">COT19CB13405        </v>
          </cell>
          <cell r="P39" t="str">
            <v>DMVTFR</v>
          </cell>
          <cell r="R39">
            <v>55586</v>
          </cell>
          <cell r="S39">
            <v>41846</v>
          </cell>
          <cell r="T39">
            <v>42211</v>
          </cell>
        </row>
        <row r="40">
          <cell r="G40" t="str">
            <v>DAAT01270715</v>
          </cell>
          <cell r="H40" t="str">
            <v>20140727</v>
          </cell>
          <cell r="I40" t="str">
            <v>20150727</v>
          </cell>
          <cell r="J40" t="str">
            <v>0,60000000</v>
          </cell>
          <cell r="K40" t="str">
            <v>4,00000000</v>
          </cell>
          <cell r="L40" t="str">
            <v>-</v>
          </cell>
          <cell r="M40" t="str">
            <v>T</v>
          </cell>
          <cell r="N40" t="str">
            <v>VARIA</v>
          </cell>
          <cell r="O40" t="str">
            <v xml:space="preserve">COT19CB13413        </v>
          </cell>
          <cell r="P40" t="str">
            <v>DMVTFR</v>
          </cell>
          <cell r="R40">
            <v>55587</v>
          </cell>
          <cell r="S40">
            <v>41847</v>
          </cell>
          <cell r="T40">
            <v>42212</v>
          </cell>
        </row>
        <row r="41">
          <cell r="G41" t="str">
            <v>DAAT01280715</v>
          </cell>
          <cell r="H41" t="str">
            <v>20140728</v>
          </cell>
          <cell r="I41" t="str">
            <v>20150728</v>
          </cell>
          <cell r="J41" t="str">
            <v>0,60000000</v>
          </cell>
          <cell r="K41" t="str">
            <v>4,00000000</v>
          </cell>
          <cell r="L41" t="str">
            <v>-</v>
          </cell>
          <cell r="M41" t="str">
            <v>T</v>
          </cell>
          <cell r="N41" t="str">
            <v>VARIA</v>
          </cell>
          <cell r="O41" t="str">
            <v xml:space="preserve">COT19CB13421        </v>
          </cell>
          <cell r="P41" t="str">
            <v>DMVTFR</v>
          </cell>
          <cell r="R41">
            <v>55588</v>
          </cell>
          <cell r="S41">
            <v>41848</v>
          </cell>
          <cell r="T41">
            <v>42213</v>
          </cell>
        </row>
        <row r="42">
          <cell r="G42" t="str">
            <v>DAAT01290715</v>
          </cell>
          <cell r="H42" t="str">
            <v>20140729</v>
          </cell>
          <cell r="I42" t="str">
            <v>20150729</v>
          </cell>
          <cell r="J42" t="str">
            <v>0,60000000</v>
          </cell>
          <cell r="K42" t="str">
            <v>4,00000000</v>
          </cell>
          <cell r="L42" t="str">
            <v>-</v>
          </cell>
          <cell r="M42" t="str">
            <v>T</v>
          </cell>
          <cell r="N42" t="str">
            <v>VARIA</v>
          </cell>
          <cell r="O42" t="str">
            <v xml:space="preserve">COT19CB13447        </v>
          </cell>
          <cell r="P42" t="str">
            <v>DMVTFR</v>
          </cell>
          <cell r="R42">
            <v>55590</v>
          </cell>
          <cell r="S42">
            <v>41849</v>
          </cell>
          <cell r="T42">
            <v>42214</v>
          </cell>
        </row>
        <row r="43">
          <cell r="G43" t="str">
            <v>DAAT01300715</v>
          </cell>
          <cell r="H43" t="str">
            <v>20140730</v>
          </cell>
          <cell r="I43" t="str">
            <v>20150730</v>
          </cell>
          <cell r="J43" t="str">
            <v>0,60000000</v>
          </cell>
          <cell r="K43" t="str">
            <v>4,00000000</v>
          </cell>
          <cell r="L43" t="str">
            <v>-</v>
          </cell>
          <cell r="M43" t="str">
            <v>T</v>
          </cell>
          <cell r="N43" t="str">
            <v>VARIA</v>
          </cell>
          <cell r="O43" t="str">
            <v xml:space="preserve">COT19CB13470        </v>
          </cell>
          <cell r="P43" t="str">
            <v>DMVTFR</v>
          </cell>
          <cell r="R43">
            <v>55593</v>
          </cell>
          <cell r="S43">
            <v>41850</v>
          </cell>
          <cell r="T43">
            <v>42215</v>
          </cell>
        </row>
        <row r="44">
          <cell r="G44" t="str">
            <v>DAAT01310715</v>
          </cell>
          <cell r="H44" t="str">
            <v>20140731</v>
          </cell>
          <cell r="I44" t="str">
            <v>20150731</v>
          </cell>
          <cell r="J44" t="str">
            <v>0,60000000</v>
          </cell>
          <cell r="K44" t="str">
            <v>4,00000000</v>
          </cell>
          <cell r="L44" t="str">
            <v>-</v>
          </cell>
          <cell r="M44" t="str">
            <v>T</v>
          </cell>
          <cell r="N44" t="str">
            <v>VARIA</v>
          </cell>
          <cell r="O44" t="str">
            <v xml:space="preserve">COT19CB13496        </v>
          </cell>
          <cell r="P44" t="str">
            <v>DMVTFR</v>
          </cell>
          <cell r="R44">
            <v>55595</v>
          </cell>
          <cell r="S44">
            <v>41851</v>
          </cell>
          <cell r="T44">
            <v>42216</v>
          </cell>
        </row>
        <row r="45">
          <cell r="G45" t="str">
            <v>DAAT01010815</v>
          </cell>
          <cell r="H45" t="str">
            <v>20140801</v>
          </cell>
          <cell r="I45" t="str">
            <v>20150801</v>
          </cell>
          <cell r="J45" t="str">
            <v>0,60000000</v>
          </cell>
          <cell r="K45" t="str">
            <v>4,00000000</v>
          </cell>
          <cell r="L45" t="str">
            <v>-</v>
          </cell>
          <cell r="M45" t="str">
            <v>T</v>
          </cell>
          <cell r="N45" t="str">
            <v>VARIA</v>
          </cell>
          <cell r="O45" t="str">
            <v xml:space="preserve">COT19CB13512        </v>
          </cell>
          <cell r="P45" t="str">
            <v>DMVTFR</v>
          </cell>
          <cell r="R45">
            <v>55597</v>
          </cell>
          <cell r="S45">
            <v>41852</v>
          </cell>
          <cell r="T45">
            <v>42217</v>
          </cell>
        </row>
        <row r="46">
          <cell r="G46" t="str">
            <v>DAAT01020815</v>
          </cell>
          <cell r="H46" t="str">
            <v>20140802</v>
          </cell>
          <cell r="I46" t="str">
            <v>20150802</v>
          </cell>
          <cell r="J46" t="str">
            <v>0,06000000</v>
          </cell>
          <cell r="K46" t="str">
            <v>4,00000000</v>
          </cell>
          <cell r="L46" t="str">
            <v>-</v>
          </cell>
          <cell r="M46" t="str">
            <v>T</v>
          </cell>
          <cell r="N46" t="str">
            <v>VARIA</v>
          </cell>
          <cell r="O46" t="str">
            <v xml:space="preserve">COT19CB13538        </v>
          </cell>
          <cell r="P46" t="str">
            <v>DMVTFR</v>
          </cell>
          <cell r="R46">
            <v>55599</v>
          </cell>
          <cell r="S46">
            <v>41853</v>
          </cell>
          <cell r="T46">
            <v>42218</v>
          </cell>
        </row>
        <row r="47">
          <cell r="G47" t="str">
            <v>DAAT01230815</v>
          </cell>
          <cell r="H47" t="str">
            <v>20140823</v>
          </cell>
          <cell r="I47" t="str">
            <v>20150823</v>
          </cell>
          <cell r="J47" t="str">
            <v>0,41000000</v>
          </cell>
          <cell r="K47" t="str">
            <v>4,00000000</v>
          </cell>
          <cell r="L47" t="str">
            <v>-</v>
          </cell>
          <cell r="M47" t="str">
            <v>T</v>
          </cell>
          <cell r="N47" t="str">
            <v>VARIA</v>
          </cell>
          <cell r="O47" t="str">
            <v xml:space="preserve">COT19CB13553        </v>
          </cell>
          <cell r="P47" t="str">
            <v>DMVTFR</v>
          </cell>
          <cell r="R47">
            <v>55619</v>
          </cell>
          <cell r="S47">
            <v>41874</v>
          </cell>
          <cell r="T47">
            <v>42239</v>
          </cell>
        </row>
        <row r="48">
          <cell r="G48" t="str">
            <v>DAAT01260815</v>
          </cell>
          <cell r="H48" t="str">
            <v>20140826</v>
          </cell>
          <cell r="I48" t="str">
            <v>20150826</v>
          </cell>
          <cell r="J48" t="str">
            <v>0,41000000</v>
          </cell>
          <cell r="K48" t="str">
            <v>4,00000000</v>
          </cell>
          <cell r="L48" t="str">
            <v>-</v>
          </cell>
          <cell r="M48" t="str">
            <v>T</v>
          </cell>
          <cell r="N48" t="str">
            <v>VARIA</v>
          </cell>
          <cell r="O48" t="str">
            <v xml:space="preserve">COT19CB13561        </v>
          </cell>
          <cell r="P48" t="str">
            <v>DMVTFR</v>
          </cell>
          <cell r="R48">
            <v>55620</v>
          </cell>
          <cell r="S48">
            <v>41877</v>
          </cell>
          <cell r="T48">
            <v>42242</v>
          </cell>
        </row>
        <row r="49">
          <cell r="G49" t="str">
            <v>DAAT01240915</v>
          </cell>
          <cell r="H49" t="str">
            <v>20140924</v>
          </cell>
          <cell r="I49" t="str">
            <v>20150924</v>
          </cell>
          <cell r="J49" t="str">
            <v>0,46000000</v>
          </cell>
          <cell r="K49" t="str">
            <v>4,00000000</v>
          </cell>
          <cell r="L49" t="str">
            <v>-</v>
          </cell>
          <cell r="M49" t="str">
            <v>T</v>
          </cell>
          <cell r="N49" t="str">
            <v>VARIA</v>
          </cell>
          <cell r="O49" t="str">
            <v xml:space="preserve">COT19CB13579        </v>
          </cell>
          <cell r="P49" t="str">
            <v>DMVTFR</v>
          </cell>
          <cell r="R49">
            <v>55632</v>
          </cell>
          <cell r="S49">
            <v>41906</v>
          </cell>
          <cell r="T49">
            <v>42271</v>
          </cell>
        </row>
        <row r="50">
          <cell r="G50" t="str">
            <v>DAAT01221015</v>
          </cell>
          <cell r="H50" t="str">
            <v>20141022</v>
          </cell>
          <cell r="I50" t="str">
            <v>20151022</v>
          </cell>
          <cell r="J50" t="str">
            <v>0,48000000</v>
          </cell>
          <cell r="K50" t="str">
            <v>4,00000000</v>
          </cell>
          <cell r="L50" t="str">
            <v>-</v>
          </cell>
          <cell r="M50" t="str">
            <v>T</v>
          </cell>
          <cell r="N50" t="str">
            <v>VARIA</v>
          </cell>
          <cell r="O50" t="str">
            <v xml:space="preserve">COT19CB13603        </v>
          </cell>
          <cell r="P50" t="str">
            <v>DMVTFR</v>
          </cell>
          <cell r="R50">
            <v>55636</v>
          </cell>
          <cell r="S50">
            <v>41934</v>
          </cell>
          <cell r="T50">
            <v>42299</v>
          </cell>
        </row>
        <row r="51">
          <cell r="G51" t="str">
            <v>DAAT01241015</v>
          </cell>
          <cell r="H51" t="str">
            <v>20141024</v>
          </cell>
          <cell r="I51" t="str">
            <v>20151024</v>
          </cell>
          <cell r="J51" t="str">
            <v>0,48000000</v>
          </cell>
          <cell r="K51" t="str">
            <v>4,00000000</v>
          </cell>
          <cell r="L51" t="str">
            <v>-</v>
          </cell>
          <cell r="M51" t="str">
            <v>T</v>
          </cell>
          <cell r="N51" t="str">
            <v>VARIA</v>
          </cell>
          <cell r="O51" t="str">
            <v xml:space="preserve">COT19CB13637        </v>
          </cell>
          <cell r="P51" t="str">
            <v>DMVTFR</v>
          </cell>
          <cell r="R51">
            <v>55639</v>
          </cell>
          <cell r="S51">
            <v>41936</v>
          </cell>
          <cell r="T51">
            <v>42301</v>
          </cell>
        </row>
        <row r="52">
          <cell r="G52" t="str">
            <v>DAAT01271015</v>
          </cell>
          <cell r="H52" t="str">
            <v>20141027</v>
          </cell>
          <cell r="I52" t="str">
            <v>20151027</v>
          </cell>
          <cell r="J52" t="str">
            <v>0,60000000</v>
          </cell>
          <cell r="K52" t="str">
            <v>4,00000000</v>
          </cell>
          <cell r="L52" t="str">
            <v>-</v>
          </cell>
          <cell r="M52" t="str">
            <v>T</v>
          </cell>
          <cell r="N52" t="str">
            <v>VARIA</v>
          </cell>
          <cell r="O52" t="str">
            <v xml:space="preserve">COT19CB13660        </v>
          </cell>
          <cell r="P52" t="str">
            <v>DMVTFR</v>
          </cell>
          <cell r="R52">
            <v>55643</v>
          </cell>
          <cell r="S52">
            <v>41939</v>
          </cell>
          <cell r="T52">
            <v>42304</v>
          </cell>
        </row>
        <row r="53">
          <cell r="G53" t="str">
            <v>DAAT01261015</v>
          </cell>
          <cell r="H53" t="str">
            <v>20141026</v>
          </cell>
          <cell r="I53" t="str">
            <v>20151026</v>
          </cell>
          <cell r="J53" t="str">
            <v>0,48000000</v>
          </cell>
          <cell r="K53" t="str">
            <v>4,00000000</v>
          </cell>
          <cell r="L53" t="str">
            <v>-</v>
          </cell>
          <cell r="M53" t="str">
            <v>T</v>
          </cell>
          <cell r="N53" t="str">
            <v>VARIA</v>
          </cell>
          <cell r="O53" t="str">
            <v xml:space="preserve">COT19CB13686        </v>
          </cell>
          <cell r="P53" t="str">
            <v>DMVTFR</v>
          </cell>
          <cell r="R53">
            <v>55645</v>
          </cell>
          <cell r="S53">
            <v>41938</v>
          </cell>
          <cell r="T53">
            <v>42303</v>
          </cell>
        </row>
        <row r="54">
          <cell r="G54" t="str">
            <v>DAAT01251015</v>
          </cell>
          <cell r="H54" t="str">
            <v>20141025</v>
          </cell>
          <cell r="I54" t="str">
            <v>20151025</v>
          </cell>
          <cell r="J54" t="str">
            <v>0,48000000</v>
          </cell>
          <cell r="K54" t="str">
            <v>4,00000000</v>
          </cell>
          <cell r="L54" t="str">
            <v>-</v>
          </cell>
          <cell r="M54" t="str">
            <v>T</v>
          </cell>
          <cell r="N54" t="str">
            <v>VARIA</v>
          </cell>
          <cell r="O54" t="str">
            <v xml:space="preserve">COT19CB13702        </v>
          </cell>
          <cell r="P54" t="str">
            <v>DMVTFR</v>
          </cell>
          <cell r="R54">
            <v>55647</v>
          </cell>
          <cell r="S54">
            <v>41937</v>
          </cell>
          <cell r="T54">
            <v>42302</v>
          </cell>
        </row>
        <row r="55">
          <cell r="G55" t="str">
            <v>DAAT01281015</v>
          </cell>
          <cell r="H55" t="str">
            <v>20141028</v>
          </cell>
          <cell r="I55" t="str">
            <v>20151028</v>
          </cell>
          <cell r="J55" t="str">
            <v>0,60000000</v>
          </cell>
          <cell r="K55" t="str">
            <v>4,00000000</v>
          </cell>
          <cell r="L55" t="str">
            <v>-</v>
          </cell>
          <cell r="M55" t="str">
            <v>T</v>
          </cell>
          <cell r="N55" t="str">
            <v>VARIA</v>
          </cell>
          <cell r="O55" t="str">
            <v xml:space="preserve">COT19CB13710        </v>
          </cell>
          <cell r="P55" t="str">
            <v>DMVTFR</v>
          </cell>
          <cell r="R55">
            <v>55648</v>
          </cell>
          <cell r="S55">
            <v>41940</v>
          </cell>
          <cell r="T55">
            <v>42305</v>
          </cell>
        </row>
        <row r="56">
          <cell r="G56" t="str">
            <v>DAAT01291015</v>
          </cell>
          <cell r="H56" t="str">
            <v>20141029</v>
          </cell>
          <cell r="I56" t="str">
            <v>20151029</v>
          </cell>
          <cell r="J56" t="str">
            <v>0,60000000</v>
          </cell>
          <cell r="K56" t="str">
            <v>4,00000000</v>
          </cell>
          <cell r="L56" t="str">
            <v>-</v>
          </cell>
          <cell r="M56" t="str">
            <v>T</v>
          </cell>
          <cell r="N56" t="str">
            <v>VARIA</v>
          </cell>
          <cell r="O56" t="str">
            <v xml:space="preserve">COT19CB13736        </v>
          </cell>
          <cell r="P56" t="str">
            <v>DMVTFR</v>
          </cell>
          <cell r="R56">
            <v>55650</v>
          </cell>
          <cell r="S56">
            <v>41941</v>
          </cell>
          <cell r="T56">
            <v>42306</v>
          </cell>
        </row>
        <row r="57">
          <cell r="G57" t="str">
            <v>DAAT01301015</v>
          </cell>
          <cell r="H57" t="str">
            <v>20141030</v>
          </cell>
          <cell r="I57" t="str">
            <v>20151030</v>
          </cell>
          <cell r="J57" t="str">
            <v>0,60000000</v>
          </cell>
          <cell r="K57" t="str">
            <v>4,00000000</v>
          </cell>
          <cell r="L57" t="str">
            <v>-</v>
          </cell>
          <cell r="M57" t="str">
            <v>T</v>
          </cell>
          <cell r="N57" t="str">
            <v>VARIA</v>
          </cell>
          <cell r="O57" t="str">
            <v xml:space="preserve">COT19CB13769        </v>
          </cell>
          <cell r="P57" t="str">
            <v>DMVTFR</v>
          </cell>
          <cell r="R57">
            <v>55654</v>
          </cell>
          <cell r="S57">
            <v>41942</v>
          </cell>
          <cell r="T57">
            <v>42307</v>
          </cell>
        </row>
        <row r="58">
          <cell r="G58" t="str">
            <v>DAAT01311015</v>
          </cell>
          <cell r="H58" t="str">
            <v>20141031</v>
          </cell>
          <cell r="I58" t="str">
            <v>20151031</v>
          </cell>
          <cell r="J58" t="str">
            <v>0,60000000</v>
          </cell>
          <cell r="K58" t="str">
            <v>4,00000000</v>
          </cell>
          <cell r="L58" t="str">
            <v>-</v>
          </cell>
          <cell r="M58" t="str">
            <v>T</v>
          </cell>
          <cell r="N58" t="str">
            <v>VARIA</v>
          </cell>
          <cell r="O58" t="str">
            <v xml:space="preserve">COT19CB13785        </v>
          </cell>
          <cell r="P58" t="str">
            <v>DMVTFR</v>
          </cell>
          <cell r="R58">
            <v>55656</v>
          </cell>
          <cell r="S58">
            <v>41943</v>
          </cell>
          <cell r="T58">
            <v>42308</v>
          </cell>
        </row>
        <row r="59">
          <cell r="G59" t="str">
            <v>DAAT01021115</v>
          </cell>
          <cell r="H59" t="str">
            <v>20141102</v>
          </cell>
          <cell r="I59" t="str">
            <v>20151102</v>
          </cell>
          <cell r="J59" t="str">
            <v>0,60000000</v>
          </cell>
          <cell r="K59" t="str">
            <v>4,00000000</v>
          </cell>
          <cell r="L59" t="str">
            <v>-</v>
          </cell>
          <cell r="M59" t="str">
            <v>T</v>
          </cell>
          <cell r="N59" t="str">
            <v>VARIA</v>
          </cell>
          <cell r="O59" t="str">
            <v xml:space="preserve">COT19CB13793        </v>
          </cell>
          <cell r="P59" t="str">
            <v>DMVTFR</v>
          </cell>
          <cell r="R59">
            <v>55657</v>
          </cell>
          <cell r="S59">
            <v>41945</v>
          </cell>
          <cell r="T59">
            <v>42310</v>
          </cell>
        </row>
        <row r="60">
          <cell r="G60" t="str">
            <v>DAAT01031115</v>
          </cell>
          <cell r="H60" t="str">
            <v>20141103</v>
          </cell>
          <cell r="I60" t="str">
            <v>20151103</v>
          </cell>
          <cell r="J60" t="str">
            <v>0,60000000</v>
          </cell>
          <cell r="K60" t="str">
            <v>4,00000000</v>
          </cell>
          <cell r="L60" t="str">
            <v>-</v>
          </cell>
          <cell r="M60" t="str">
            <v>T</v>
          </cell>
          <cell r="N60" t="str">
            <v>VARIA</v>
          </cell>
          <cell r="O60" t="str">
            <v xml:space="preserve">COT19CB13827        </v>
          </cell>
          <cell r="P60" t="str">
            <v>DMVTFR</v>
          </cell>
          <cell r="R60">
            <v>55660</v>
          </cell>
          <cell r="S60">
            <v>41946</v>
          </cell>
          <cell r="T60">
            <v>42311</v>
          </cell>
        </row>
        <row r="61">
          <cell r="G61" t="str">
            <v>DAAT01041115</v>
          </cell>
          <cell r="H61" t="str">
            <v>20141104</v>
          </cell>
          <cell r="I61" t="str">
            <v>20151104</v>
          </cell>
          <cell r="J61" t="str">
            <v>0,50000000</v>
          </cell>
          <cell r="K61" t="str">
            <v>4,00000000</v>
          </cell>
          <cell r="L61" t="str">
            <v>-</v>
          </cell>
          <cell r="M61" t="str">
            <v>T</v>
          </cell>
          <cell r="N61" t="str">
            <v>VARIA</v>
          </cell>
          <cell r="O61" t="str">
            <v xml:space="preserve">COT19CB13835        </v>
          </cell>
          <cell r="P61" t="str">
            <v>DMVTFR</v>
          </cell>
          <cell r="R61">
            <v>55661</v>
          </cell>
          <cell r="S61">
            <v>41947</v>
          </cell>
          <cell r="T61">
            <v>42312</v>
          </cell>
        </row>
        <row r="62">
          <cell r="G62" t="str">
            <v>DAAT01201115</v>
          </cell>
          <cell r="H62" t="str">
            <v>20141120</v>
          </cell>
          <cell r="I62" t="str">
            <v>20151120</v>
          </cell>
          <cell r="J62" t="str">
            <v>0,48000000</v>
          </cell>
          <cell r="K62" t="str">
            <v>4,00000000</v>
          </cell>
          <cell r="L62" t="str">
            <v>-</v>
          </cell>
          <cell r="M62" t="str">
            <v>T</v>
          </cell>
          <cell r="N62" t="str">
            <v>VARIA</v>
          </cell>
          <cell r="O62" t="str">
            <v xml:space="preserve">COT19CB13868        </v>
          </cell>
          <cell r="P62" t="str">
            <v>DMVTFR</v>
          </cell>
          <cell r="R62">
            <v>55665</v>
          </cell>
          <cell r="S62">
            <v>41963</v>
          </cell>
          <cell r="T62">
            <v>42328</v>
          </cell>
        </row>
        <row r="63">
          <cell r="G63" t="str">
            <v>DAAT01031215</v>
          </cell>
          <cell r="H63" t="str">
            <v>20141203</v>
          </cell>
          <cell r="I63" t="str">
            <v>20151203</v>
          </cell>
          <cell r="J63" t="str">
            <v>0,50000000</v>
          </cell>
          <cell r="K63" t="str">
            <v>4,00000000</v>
          </cell>
          <cell r="L63" t="str">
            <v>-</v>
          </cell>
          <cell r="M63" t="str">
            <v>T</v>
          </cell>
          <cell r="N63" t="str">
            <v>VARIA</v>
          </cell>
          <cell r="O63" t="str">
            <v xml:space="preserve">COT19CB13876        </v>
          </cell>
          <cell r="P63" t="str">
            <v>DMVTFR</v>
          </cell>
          <cell r="R63">
            <v>55668</v>
          </cell>
          <cell r="S63">
            <v>41976</v>
          </cell>
          <cell r="T63">
            <v>42341</v>
          </cell>
        </row>
        <row r="64">
          <cell r="G64" t="str">
            <v>DAAT01221215</v>
          </cell>
          <cell r="H64" t="str">
            <v>20141222</v>
          </cell>
          <cell r="I64" t="str">
            <v>20151222</v>
          </cell>
          <cell r="J64" t="str">
            <v>0,42000000</v>
          </cell>
          <cell r="K64" t="str">
            <v>4,00000000</v>
          </cell>
          <cell r="L64" t="str">
            <v>-</v>
          </cell>
          <cell r="M64" t="str">
            <v>T</v>
          </cell>
          <cell r="N64" t="str">
            <v>VARIA</v>
          </cell>
          <cell r="O64" t="str">
            <v xml:space="preserve">COT19CB13892        </v>
          </cell>
          <cell r="P64" t="str">
            <v>DMVTFR</v>
          </cell>
          <cell r="R64">
            <v>55672</v>
          </cell>
          <cell r="S64">
            <v>41995</v>
          </cell>
          <cell r="T64">
            <v>42360</v>
          </cell>
        </row>
        <row r="65">
          <cell r="G65" t="str">
            <v>DAAT01231215</v>
          </cell>
          <cell r="H65" t="str">
            <v>20141223</v>
          </cell>
          <cell r="I65" t="str">
            <v>20151223</v>
          </cell>
          <cell r="J65" t="str">
            <v>0,46000000</v>
          </cell>
          <cell r="K65" t="str">
            <v>4,00000000</v>
          </cell>
          <cell r="L65" t="str">
            <v>-</v>
          </cell>
          <cell r="M65" t="str">
            <v>T</v>
          </cell>
          <cell r="N65" t="str">
            <v>VARIA</v>
          </cell>
          <cell r="O65" t="str">
            <v xml:space="preserve">COT19CB13918        </v>
          </cell>
          <cell r="P65" t="str">
            <v>DMVTFR</v>
          </cell>
          <cell r="R65">
            <v>55675</v>
          </cell>
          <cell r="S65">
            <v>41996</v>
          </cell>
          <cell r="T65">
            <v>42361</v>
          </cell>
        </row>
        <row r="66">
          <cell r="G66" t="str">
            <v>DAAT01070116</v>
          </cell>
          <cell r="H66" t="str">
            <v>20150107</v>
          </cell>
          <cell r="I66" t="str">
            <v>20160107</v>
          </cell>
          <cell r="J66" t="str">
            <v>0,39000000</v>
          </cell>
          <cell r="K66" t="str">
            <v>4,00000000</v>
          </cell>
          <cell r="L66" t="str">
            <v>-</v>
          </cell>
          <cell r="M66" t="str">
            <v>T</v>
          </cell>
          <cell r="N66" t="str">
            <v>VARIA</v>
          </cell>
          <cell r="O66" t="str">
            <v xml:space="preserve">COT19CB13942        </v>
          </cell>
          <cell r="P66" t="str">
            <v>DMVTFR</v>
          </cell>
          <cell r="R66">
            <v>55678</v>
          </cell>
          <cell r="S66">
            <v>42011</v>
          </cell>
          <cell r="T66">
            <v>42376</v>
          </cell>
        </row>
        <row r="67">
          <cell r="G67" t="str">
            <v>DAAT01100116</v>
          </cell>
          <cell r="H67" t="str">
            <v>20150110</v>
          </cell>
          <cell r="I67" t="str">
            <v>20160110</v>
          </cell>
          <cell r="J67" t="str">
            <v>0,39000000</v>
          </cell>
          <cell r="K67" t="str">
            <v>4,00000000</v>
          </cell>
          <cell r="L67" t="str">
            <v>-</v>
          </cell>
          <cell r="M67" t="str">
            <v>T</v>
          </cell>
          <cell r="N67" t="str">
            <v>VARIA</v>
          </cell>
          <cell r="O67" t="str">
            <v xml:space="preserve">COT19CB13959        </v>
          </cell>
          <cell r="P67" t="str">
            <v>DMVTFR</v>
          </cell>
          <cell r="R67">
            <v>55679</v>
          </cell>
          <cell r="S67">
            <v>42014</v>
          </cell>
          <cell r="T67">
            <v>42379</v>
          </cell>
        </row>
        <row r="68">
          <cell r="G68" t="str">
            <v>DAAT01130116</v>
          </cell>
          <cell r="H68" t="str">
            <v>20150113</v>
          </cell>
          <cell r="I68" t="str">
            <v>20160113</v>
          </cell>
          <cell r="J68" t="str">
            <v>0,46000000</v>
          </cell>
          <cell r="K68" t="str">
            <v>4,00000000</v>
          </cell>
          <cell r="L68" t="str">
            <v>-</v>
          </cell>
          <cell r="M68" t="str">
            <v>T</v>
          </cell>
          <cell r="N68" t="str">
            <v>VARIA</v>
          </cell>
          <cell r="O68" t="str">
            <v xml:space="preserve">COT19CB13967        </v>
          </cell>
          <cell r="P68" t="str">
            <v>DMVTFR</v>
          </cell>
          <cell r="R68">
            <v>55680</v>
          </cell>
          <cell r="S68">
            <v>42017</v>
          </cell>
          <cell r="T68">
            <v>42382</v>
          </cell>
        </row>
        <row r="69">
          <cell r="G69" t="str">
            <v>DAAT01140116</v>
          </cell>
          <cell r="H69" t="str">
            <v>20150114</v>
          </cell>
          <cell r="I69" t="str">
            <v>20160114</v>
          </cell>
          <cell r="J69" t="str">
            <v>0,46000000</v>
          </cell>
          <cell r="K69" t="str">
            <v>4,00000000</v>
          </cell>
          <cell r="L69" t="str">
            <v>-</v>
          </cell>
          <cell r="M69" t="str">
            <v>T</v>
          </cell>
          <cell r="N69" t="str">
            <v>VARIA</v>
          </cell>
          <cell r="O69" t="str">
            <v xml:space="preserve">COT19CB13991        </v>
          </cell>
          <cell r="P69" t="str">
            <v>DMVTFR</v>
          </cell>
          <cell r="R69">
            <v>55683</v>
          </cell>
          <cell r="S69">
            <v>42018</v>
          </cell>
          <cell r="T69">
            <v>42383</v>
          </cell>
        </row>
        <row r="70">
          <cell r="G70" t="str">
            <v>DAAT01170116</v>
          </cell>
          <cell r="H70" t="str">
            <v>20150117</v>
          </cell>
          <cell r="I70" t="str">
            <v>20160117</v>
          </cell>
          <cell r="J70" t="str">
            <v>0,46000000</v>
          </cell>
          <cell r="K70" t="str">
            <v>4,00000000</v>
          </cell>
          <cell r="L70" t="str">
            <v>-</v>
          </cell>
          <cell r="M70" t="str">
            <v>T</v>
          </cell>
          <cell r="N70" t="str">
            <v>VARIA</v>
          </cell>
          <cell r="O70" t="str">
            <v xml:space="preserve">COT19CB14031        </v>
          </cell>
          <cell r="P70" t="str">
            <v>DMVTFR</v>
          </cell>
          <cell r="R70">
            <v>55688</v>
          </cell>
          <cell r="S70">
            <v>42021</v>
          </cell>
          <cell r="T70">
            <v>42386</v>
          </cell>
        </row>
        <row r="71">
          <cell r="G71" t="str">
            <v>DAAT01190116</v>
          </cell>
          <cell r="H71" t="str">
            <v>20150119</v>
          </cell>
          <cell r="I71" t="str">
            <v>20160119</v>
          </cell>
          <cell r="J71" t="str">
            <v>0,46000000</v>
          </cell>
          <cell r="K71" t="str">
            <v>4,00000000</v>
          </cell>
          <cell r="L71" t="str">
            <v>-</v>
          </cell>
          <cell r="M71" t="str">
            <v>T</v>
          </cell>
          <cell r="N71" t="str">
            <v>VARIA</v>
          </cell>
          <cell r="O71" t="str">
            <v xml:space="preserve">COT19CB14049        </v>
          </cell>
          <cell r="P71" t="str">
            <v>DMVTFR</v>
          </cell>
          <cell r="R71">
            <v>55689</v>
          </cell>
          <cell r="S71">
            <v>42023</v>
          </cell>
          <cell r="T71">
            <v>42388</v>
          </cell>
        </row>
        <row r="72">
          <cell r="G72" t="str">
            <v>DAAT01210116</v>
          </cell>
          <cell r="H72" t="str">
            <v>20150121</v>
          </cell>
          <cell r="I72" t="str">
            <v>20160121</v>
          </cell>
          <cell r="J72" t="str">
            <v>0,48000000</v>
          </cell>
          <cell r="K72" t="str">
            <v>4,00000000</v>
          </cell>
          <cell r="L72" t="str">
            <v>-</v>
          </cell>
          <cell r="M72" t="str">
            <v>T</v>
          </cell>
          <cell r="N72" t="str">
            <v>VARIA</v>
          </cell>
          <cell r="O72" t="str">
            <v xml:space="preserve">COT19CB14064        </v>
          </cell>
          <cell r="P72" t="str">
            <v>DMVTFR</v>
          </cell>
          <cell r="R72">
            <v>55692</v>
          </cell>
          <cell r="S72">
            <v>42025</v>
          </cell>
          <cell r="T72">
            <v>42390</v>
          </cell>
        </row>
        <row r="73">
          <cell r="G73" t="str">
            <v>DAAT01220116</v>
          </cell>
          <cell r="H73" t="str">
            <v>20150122</v>
          </cell>
          <cell r="I73" t="str">
            <v>20160122</v>
          </cell>
          <cell r="J73" t="str">
            <v>0,48000000</v>
          </cell>
          <cell r="K73" t="str">
            <v>4,00000000</v>
          </cell>
          <cell r="L73" t="str">
            <v>-</v>
          </cell>
          <cell r="M73" t="str">
            <v>T</v>
          </cell>
          <cell r="N73" t="str">
            <v>VARIA</v>
          </cell>
          <cell r="O73" t="str">
            <v xml:space="preserve">COT19CB14098        </v>
          </cell>
          <cell r="P73" t="str">
            <v>DMVTFR</v>
          </cell>
          <cell r="R73">
            <v>55695</v>
          </cell>
          <cell r="S73">
            <v>42026</v>
          </cell>
          <cell r="T73">
            <v>42391</v>
          </cell>
        </row>
        <row r="74">
          <cell r="G74" t="str">
            <v>DAAT01230116</v>
          </cell>
          <cell r="H74" t="str">
            <v>20150123</v>
          </cell>
          <cell r="I74" t="str">
            <v>20160123</v>
          </cell>
          <cell r="J74" t="str">
            <v>0,48000000</v>
          </cell>
          <cell r="K74" t="str">
            <v>4,00000000</v>
          </cell>
          <cell r="L74" t="str">
            <v>-</v>
          </cell>
          <cell r="M74" t="str">
            <v>T</v>
          </cell>
          <cell r="N74" t="str">
            <v>VARIA</v>
          </cell>
          <cell r="O74" t="str">
            <v xml:space="preserve">COT19CB14106        </v>
          </cell>
          <cell r="P74" t="str">
            <v>DMVTFR</v>
          </cell>
          <cell r="R74">
            <v>55696</v>
          </cell>
          <cell r="S74">
            <v>42027</v>
          </cell>
          <cell r="T74">
            <v>42392</v>
          </cell>
        </row>
        <row r="75">
          <cell r="G75" t="str">
            <v>DAAT01240116</v>
          </cell>
          <cell r="H75" t="str">
            <v>20150124</v>
          </cell>
          <cell r="I75" t="str">
            <v>20160124</v>
          </cell>
          <cell r="J75" t="str">
            <v>0,48000000</v>
          </cell>
          <cell r="K75" t="str">
            <v>4,00000000</v>
          </cell>
          <cell r="L75" t="str">
            <v>-</v>
          </cell>
          <cell r="M75" t="str">
            <v>T</v>
          </cell>
          <cell r="N75" t="str">
            <v>VARIA</v>
          </cell>
          <cell r="O75" t="str">
            <v xml:space="preserve">COT19CB14122        </v>
          </cell>
          <cell r="P75" t="str">
            <v>DMVTFR</v>
          </cell>
          <cell r="R75">
            <v>55699</v>
          </cell>
          <cell r="S75">
            <v>42028</v>
          </cell>
          <cell r="T75">
            <v>42393</v>
          </cell>
        </row>
        <row r="76">
          <cell r="G76" t="str">
            <v>DAAT01260116</v>
          </cell>
          <cell r="H76" t="str">
            <v>20150126</v>
          </cell>
          <cell r="I76" t="str">
            <v>20160126</v>
          </cell>
          <cell r="J76" t="str">
            <v>0,48000000</v>
          </cell>
          <cell r="K76" t="str">
            <v>4,00000000</v>
          </cell>
          <cell r="L76" t="str">
            <v>-</v>
          </cell>
          <cell r="M76" t="str">
            <v>T</v>
          </cell>
          <cell r="N76" t="str">
            <v>VARIA</v>
          </cell>
          <cell r="O76" t="str">
            <v xml:space="preserve">COT19CB14130        </v>
          </cell>
          <cell r="P76" t="str">
            <v>DMVTFR</v>
          </cell>
          <cell r="R76">
            <v>55700</v>
          </cell>
          <cell r="S76">
            <v>42030</v>
          </cell>
          <cell r="T76">
            <v>42395</v>
          </cell>
        </row>
        <row r="77">
          <cell r="G77" t="str">
            <v>DAAT01250116</v>
          </cell>
          <cell r="H77" t="str">
            <v>20150125</v>
          </cell>
          <cell r="I77" t="str">
            <v>20160125</v>
          </cell>
          <cell r="J77" t="str">
            <v>0,48000000</v>
          </cell>
          <cell r="K77" t="str">
            <v>4,00000000</v>
          </cell>
          <cell r="L77" t="str">
            <v>-</v>
          </cell>
          <cell r="M77" t="str">
            <v>T</v>
          </cell>
          <cell r="N77" t="str">
            <v>VARIA</v>
          </cell>
          <cell r="O77" t="str">
            <v xml:space="preserve">COT19CB14163        </v>
          </cell>
          <cell r="P77" t="str">
            <v>DMVTFR</v>
          </cell>
          <cell r="R77">
            <v>55703</v>
          </cell>
          <cell r="S77">
            <v>42029</v>
          </cell>
          <cell r="T77">
            <v>42394</v>
          </cell>
        </row>
        <row r="78">
          <cell r="G78" t="str">
            <v>DAAT01270116</v>
          </cell>
          <cell r="H78" t="str">
            <v>20150127</v>
          </cell>
          <cell r="I78" t="str">
            <v>20160127</v>
          </cell>
          <cell r="J78" t="str">
            <v>0,60000000</v>
          </cell>
          <cell r="K78" t="str">
            <v>4,00000000</v>
          </cell>
          <cell r="L78" t="str">
            <v>-</v>
          </cell>
          <cell r="M78" t="str">
            <v>T</v>
          </cell>
          <cell r="N78" t="str">
            <v>VARIA</v>
          </cell>
          <cell r="O78" t="str">
            <v xml:space="preserve">COT19CB14197        </v>
          </cell>
          <cell r="P78" t="str">
            <v>DMVTFR</v>
          </cell>
          <cell r="R78">
            <v>55706</v>
          </cell>
          <cell r="S78">
            <v>42031</v>
          </cell>
          <cell r="T78">
            <v>42396</v>
          </cell>
        </row>
        <row r="79">
          <cell r="G79" t="str">
            <v>DAAT01280116</v>
          </cell>
          <cell r="H79" t="str">
            <v>20150128</v>
          </cell>
          <cell r="I79" t="str">
            <v>20160128</v>
          </cell>
          <cell r="J79" t="str">
            <v>0,60000000</v>
          </cell>
          <cell r="K79" t="str">
            <v>4,00000000</v>
          </cell>
          <cell r="L79" t="str">
            <v>-</v>
          </cell>
          <cell r="M79" t="str">
            <v>T</v>
          </cell>
          <cell r="N79" t="str">
            <v>VARIA</v>
          </cell>
          <cell r="O79" t="str">
            <v xml:space="preserve">COT19CB14205        </v>
          </cell>
          <cell r="P79" t="str">
            <v>DMVTFR</v>
          </cell>
          <cell r="R79">
            <v>55707</v>
          </cell>
          <cell r="S79">
            <v>42032</v>
          </cell>
          <cell r="T79">
            <v>42397</v>
          </cell>
        </row>
        <row r="80">
          <cell r="G80" t="str">
            <v>DAAT01290116</v>
          </cell>
          <cell r="H80" t="str">
            <v>20150129</v>
          </cell>
          <cell r="I80" t="str">
            <v>20160129</v>
          </cell>
          <cell r="J80" t="str">
            <v>0,60000000</v>
          </cell>
          <cell r="K80" t="str">
            <v>4,00000000</v>
          </cell>
          <cell r="L80" t="str">
            <v>-</v>
          </cell>
          <cell r="M80" t="str">
            <v>T</v>
          </cell>
          <cell r="N80" t="str">
            <v>VARIA</v>
          </cell>
          <cell r="O80" t="str">
            <v xml:space="preserve">COT19CB14221        </v>
          </cell>
          <cell r="P80" t="str">
            <v>DMVTFR</v>
          </cell>
          <cell r="R80">
            <v>55709</v>
          </cell>
          <cell r="S80">
            <v>42033</v>
          </cell>
          <cell r="T80">
            <v>42398</v>
          </cell>
        </row>
        <row r="81">
          <cell r="G81" t="str">
            <v>DAAT01300116</v>
          </cell>
          <cell r="H81" t="str">
            <v>20150130</v>
          </cell>
          <cell r="I81" t="str">
            <v>20160130</v>
          </cell>
          <cell r="J81" t="str">
            <v>0,60000000</v>
          </cell>
          <cell r="K81" t="str">
            <v>4,00000000</v>
          </cell>
          <cell r="L81" t="str">
            <v>-</v>
          </cell>
          <cell r="M81" t="str">
            <v>T</v>
          </cell>
          <cell r="N81" t="str">
            <v>VARIA</v>
          </cell>
          <cell r="O81" t="str">
            <v xml:space="preserve">COT19CB14247        </v>
          </cell>
          <cell r="P81" t="str">
            <v>DMVTFR</v>
          </cell>
          <cell r="R81">
            <v>55711</v>
          </cell>
          <cell r="S81">
            <v>42034</v>
          </cell>
          <cell r="T81">
            <v>42399</v>
          </cell>
        </row>
        <row r="82">
          <cell r="G82" t="str">
            <v>DAAT01020216</v>
          </cell>
          <cell r="H82" t="str">
            <v>20150202</v>
          </cell>
          <cell r="I82" t="str">
            <v>20160202</v>
          </cell>
          <cell r="J82" t="str">
            <v>0,60000000</v>
          </cell>
          <cell r="K82" t="str">
            <v>4,00000000</v>
          </cell>
          <cell r="L82" t="str">
            <v>-</v>
          </cell>
          <cell r="M82" t="str">
            <v>T</v>
          </cell>
          <cell r="N82" t="str">
            <v>VARIA</v>
          </cell>
          <cell r="O82" t="str">
            <v xml:space="preserve">COT19CB14262        </v>
          </cell>
          <cell r="P82" t="str">
            <v>DMVTFR</v>
          </cell>
          <cell r="R82">
            <v>55714</v>
          </cell>
          <cell r="S82">
            <v>42037</v>
          </cell>
          <cell r="T82">
            <v>42402</v>
          </cell>
        </row>
        <row r="83">
          <cell r="G83" t="str">
            <v>DAAT01310116</v>
          </cell>
          <cell r="H83" t="str">
            <v>20150131</v>
          </cell>
          <cell r="I83" t="str">
            <v>20160131</v>
          </cell>
          <cell r="J83" t="str">
            <v>0,60000000</v>
          </cell>
          <cell r="K83" t="str">
            <v>4,00000000</v>
          </cell>
          <cell r="L83" t="str">
            <v>-</v>
          </cell>
          <cell r="M83" t="str">
            <v>T</v>
          </cell>
          <cell r="N83" t="str">
            <v>VARIA</v>
          </cell>
          <cell r="O83" t="str">
            <v xml:space="preserve">COT19CB14270        </v>
          </cell>
          <cell r="P83" t="str">
            <v>DMVTFR</v>
          </cell>
          <cell r="R83">
            <v>55715</v>
          </cell>
          <cell r="S83">
            <v>42035</v>
          </cell>
          <cell r="T83">
            <v>42400</v>
          </cell>
        </row>
        <row r="84">
          <cell r="G84" t="str">
            <v>DAAT01030216</v>
          </cell>
          <cell r="H84" t="str">
            <v>20150203</v>
          </cell>
          <cell r="I84" t="str">
            <v>20160203</v>
          </cell>
          <cell r="J84" t="str">
            <v>0,60000000</v>
          </cell>
          <cell r="K84" t="str">
            <v>4,00000000</v>
          </cell>
          <cell r="L84" t="str">
            <v>-</v>
          </cell>
          <cell r="M84" t="str">
            <v>T</v>
          </cell>
          <cell r="N84" t="str">
            <v>VARIA</v>
          </cell>
          <cell r="O84" t="str">
            <v xml:space="preserve">COT19CB14304        </v>
          </cell>
          <cell r="P84" t="str">
            <v>DMVTFR</v>
          </cell>
          <cell r="R84">
            <v>55718</v>
          </cell>
          <cell r="S84">
            <v>42038</v>
          </cell>
          <cell r="T84">
            <v>42403</v>
          </cell>
        </row>
        <row r="85">
          <cell r="G85" t="str">
            <v>DAAT01110216</v>
          </cell>
          <cell r="H85" t="str">
            <v>20150211</v>
          </cell>
          <cell r="I85" t="str">
            <v>20160211</v>
          </cell>
          <cell r="J85" t="str">
            <v>0,34000000</v>
          </cell>
          <cell r="K85" t="str">
            <v>4,00000000</v>
          </cell>
          <cell r="L85" t="str">
            <v>-</v>
          </cell>
          <cell r="M85" t="str">
            <v>T</v>
          </cell>
          <cell r="N85" t="str">
            <v>VARIA</v>
          </cell>
          <cell r="O85" t="str">
            <v xml:space="preserve">COT19CB14320        </v>
          </cell>
          <cell r="P85" t="str">
            <v>DMVTFR</v>
          </cell>
          <cell r="R85">
            <v>55721</v>
          </cell>
          <cell r="S85">
            <v>42046</v>
          </cell>
          <cell r="T85">
            <v>42411</v>
          </cell>
        </row>
        <row r="86">
          <cell r="G86" t="str">
            <v>DAAT01030316</v>
          </cell>
          <cell r="H86" t="str">
            <v>20150303</v>
          </cell>
          <cell r="I86" t="str">
            <v>20160303</v>
          </cell>
          <cell r="J86" t="str">
            <v>0,50000000</v>
          </cell>
          <cell r="K86" t="str">
            <v>4,00000000</v>
          </cell>
          <cell r="L86" t="str">
            <v>-</v>
          </cell>
          <cell r="M86" t="str">
            <v>T</v>
          </cell>
          <cell r="N86" t="str">
            <v>VARIA</v>
          </cell>
          <cell r="O86" t="str">
            <v xml:space="preserve">COT19CB14346        </v>
          </cell>
          <cell r="P86" t="str">
            <v>DMVTFR</v>
          </cell>
          <cell r="R86">
            <v>55726</v>
          </cell>
          <cell r="S86">
            <v>42066</v>
          </cell>
          <cell r="T86">
            <v>42432</v>
          </cell>
        </row>
        <row r="87">
          <cell r="G87" t="str">
            <v>DAAT01310316</v>
          </cell>
          <cell r="H87" t="str">
            <v>20150331</v>
          </cell>
          <cell r="I87" t="str">
            <v>20160331</v>
          </cell>
          <cell r="J87" t="str">
            <v>0,36000000</v>
          </cell>
          <cell r="K87" t="str">
            <v>4,00000000</v>
          </cell>
          <cell r="L87" t="str">
            <v>-</v>
          </cell>
          <cell r="M87" t="str">
            <v>T</v>
          </cell>
          <cell r="N87" t="str">
            <v>VARIA</v>
          </cell>
          <cell r="O87" t="str">
            <v xml:space="preserve">COT19CB14395        </v>
          </cell>
          <cell r="P87" t="str">
            <v>DMVTFR</v>
          </cell>
          <cell r="R87">
            <v>55734</v>
          </cell>
          <cell r="S87">
            <v>42094</v>
          </cell>
          <cell r="T87">
            <v>42460</v>
          </cell>
        </row>
        <row r="88">
          <cell r="G88" t="str">
            <v>DAAT01020416</v>
          </cell>
          <cell r="H88" t="str">
            <v>20150402</v>
          </cell>
          <cell r="I88" t="str">
            <v>20160402</v>
          </cell>
          <cell r="J88" t="str">
            <v>0,36000000</v>
          </cell>
          <cell r="K88" t="str">
            <v>4,00000000</v>
          </cell>
          <cell r="L88" t="str">
            <v>-</v>
          </cell>
          <cell r="M88" t="str">
            <v>T</v>
          </cell>
          <cell r="N88" t="str">
            <v>VARIA</v>
          </cell>
          <cell r="O88" t="str">
            <v xml:space="preserve">COT19CB14411        </v>
          </cell>
          <cell r="P88" t="str">
            <v>DMVTFR</v>
          </cell>
          <cell r="R88">
            <v>55736</v>
          </cell>
          <cell r="S88">
            <v>42096</v>
          </cell>
          <cell r="T88">
            <v>42462</v>
          </cell>
        </row>
        <row r="89">
          <cell r="G89" t="str">
            <v>DAAT01100416</v>
          </cell>
          <cell r="H89" t="str">
            <v>20150410</v>
          </cell>
          <cell r="I89" t="str">
            <v>20160410</v>
          </cell>
          <cell r="J89" t="str">
            <v>0,39000000</v>
          </cell>
          <cell r="K89" t="str">
            <v>4,00000000</v>
          </cell>
          <cell r="L89" t="str">
            <v>-</v>
          </cell>
          <cell r="M89" t="str">
            <v>T</v>
          </cell>
          <cell r="N89" t="str">
            <v>VARIA</v>
          </cell>
          <cell r="O89" t="str">
            <v xml:space="preserve">COT19CB14437        </v>
          </cell>
          <cell r="P89" t="str">
            <v>DMVTFR</v>
          </cell>
          <cell r="R89">
            <v>55739</v>
          </cell>
          <cell r="S89">
            <v>42104</v>
          </cell>
          <cell r="T89">
            <v>42470</v>
          </cell>
        </row>
        <row r="90">
          <cell r="G90" t="str">
            <v>DAAT01140416</v>
          </cell>
          <cell r="H90" t="str">
            <v>20150414</v>
          </cell>
          <cell r="I90" t="str">
            <v>20160414</v>
          </cell>
          <cell r="J90" t="str">
            <v>0,46000000</v>
          </cell>
          <cell r="K90" t="str">
            <v>4,00000000</v>
          </cell>
          <cell r="L90" t="str">
            <v>-</v>
          </cell>
          <cell r="M90" t="str">
            <v>T</v>
          </cell>
          <cell r="N90" t="str">
            <v>VARIA</v>
          </cell>
          <cell r="O90" t="str">
            <v xml:space="preserve">COT19CB14452        </v>
          </cell>
          <cell r="P90" t="str">
            <v>DMVTFR</v>
          </cell>
          <cell r="R90">
            <v>55741</v>
          </cell>
          <cell r="S90">
            <v>42108</v>
          </cell>
          <cell r="T90">
            <v>42474</v>
          </cell>
        </row>
        <row r="91">
          <cell r="G91" t="str">
            <v>DAAT01160416</v>
          </cell>
          <cell r="H91" t="str">
            <v>20150416</v>
          </cell>
          <cell r="I91" t="str">
            <v>20160416</v>
          </cell>
          <cell r="J91" t="str">
            <v>0,46000000</v>
          </cell>
          <cell r="K91" t="str">
            <v>4,00000000</v>
          </cell>
          <cell r="L91" t="str">
            <v>-</v>
          </cell>
          <cell r="M91" t="str">
            <v>T</v>
          </cell>
          <cell r="N91" t="str">
            <v>VARIA</v>
          </cell>
          <cell r="O91" t="str">
            <v xml:space="preserve">COT19CB14478        </v>
          </cell>
          <cell r="P91" t="str">
            <v>DMVTFR</v>
          </cell>
          <cell r="R91">
            <v>55744</v>
          </cell>
          <cell r="S91">
            <v>42110</v>
          </cell>
          <cell r="T91">
            <v>42476</v>
          </cell>
        </row>
        <row r="92">
          <cell r="G92" t="str">
            <v>DAAT01180416</v>
          </cell>
          <cell r="H92" t="str">
            <v>20150418</v>
          </cell>
          <cell r="I92" t="str">
            <v>20160418</v>
          </cell>
          <cell r="J92" t="str">
            <v>0,46000000</v>
          </cell>
          <cell r="K92" t="str">
            <v>4,00000000</v>
          </cell>
          <cell r="L92" t="str">
            <v>-</v>
          </cell>
          <cell r="M92" t="str">
            <v>T</v>
          </cell>
          <cell r="N92" t="str">
            <v>VARIA</v>
          </cell>
          <cell r="O92" t="str">
            <v xml:space="preserve">COT19CB14494        </v>
          </cell>
          <cell r="P92" t="str">
            <v>DMVTFR</v>
          </cell>
          <cell r="R92">
            <v>55747</v>
          </cell>
          <cell r="S92">
            <v>42112</v>
          </cell>
          <cell r="T92">
            <v>42478</v>
          </cell>
        </row>
        <row r="93">
          <cell r="G93" t="str">
            <v>DAAT01210416</v>
          </cell>
          <cell r="H93" t="str">
            <v>20150421</v>
          </cell>
          <cell r="I93" t="str">
            <v>20160421</v>
          </cell>
          <cell r="J93" t="str">
            <v>0,48000000</v>
          </cell>
          <cell r="K93" t="str">
            <v>4,00000000</v>
          </cell>
          <cell r="L93" t="str">
            <v>-</v>
          </cell>
          <cell r="M93" t="str">
            <v>T</v>
          </cell>
          <cell r="N93" t="str">
            <v>VARIA</v>
          </cell>
          <cell r="O93" t="str">
            <v xml:space="preserve">COT19CB14510        </v>
          </cell>
          <cell r="P93" t="str">
            <v>DMVTFR</v>
          </cell>
          <cell r="R93">
            <v>55749</v>
          </cell>
          <cell r="S93">
            <v>42115</v>
          </cell>
          <cell r="T93">
            <v>42481</v>
          </cell>
        </row>
        <row r="94">
          <cell r="G94" t="str">
            <v>DAAT01220416</v>
          </cell>
          <cell r="H94" t="str">
            <v>20150422</v>
          </cell>
          <cell r="I94" t="str">
            <v>20160422</v>
          </cell>
          <cell r="J94" t="str">
            <v>0,48000000</v>
          </cell>
          <cell r="K94" t="str">
            <v>4,00000000</v>
          </cell>
          <cell r="L94" t="str">
            <v>-</v>
          </cell>
          <cell r="M94" t="str">
            <v>T</v>
          </cell>
          <cell r="N94" t="str">
            <v>VARIA</v>
          </cell>
          <cell r="O94" t="str">
            <v xml:space="preserve">COT19CB14528        </v>
          </cell>
          <cell r="P94" t="str">
            <v>DMVTFR</v>
          </cell>
          <cell r="R94">
            <v>55750</v>
          </cell>
          <cell r="S94">
            <v>42116</v>
          </cell>
          <cell r="T94">
            <v>42482</v>
          </cell>
        </row>
        <row r="95">
          <cell r="G95" t="str">
            <v>DAAT01230416</v>
          </cell>
          <cell r="H95" t="str">
            <v>20150423</v>
          </cell>
          <cell r="I95" t="str">
            <v>20160423</v>
          </cell>
          <cell r="J95" t="str">
            <v>0,48000000</v>
          </cell>
          <cell r="K95" t="str">
            <v>4,00000000</v>
          </cell>
          <cell r="L95" t="str">
            <v>-</v>
          </cell>
          <cell r="M95" t="str">
            <v>T</v>
          </cell>
          <cell r="N95" t="str">
            <v>VARIA</v>
          </cell>
          <cell r="O95" t="str">
            <v xml:space="preserve">COT19CB14544        </v>
          </cell>
          <cell r="P95" t="str">
            <v>DMVTFR</v>
          </cell>
          <cell r="R95">
            <v>55752</v>
          </cell>
          <cell r="S95">
            <v>42117</v>
          </cell>
          <cell r="T95">
            <v>42483</v>
          </cell>
        </row>
        <row r="96">
          <cell r="G96" t="str">
            <v>DAAT01240416</v>
          </cell>
          <cell r="H96" t="str">
            <v>20150424</v>
          </cell>
          <cell r="I96" t="str">
            <v>20160424</v>
          </cell>
          <cell r="J96" t="str">
            <v>0,48000000</v>
          </cell>
          <cell r="K96" t="str">
            <v>4,00000000</v>
          </cell>
          <cell r="L96" t="str">
            <v>-</v>
          </cell>
          <cell r="M96" t="str">
            <v>T</v>
          </cell>
          <cell r="N96" t="str">
            <v>VARIA</v>
          </cell>
          <cell r="O96" t="str">
            <v xml:space="preserve">COT19CB14569        </v>
          </cell>
          <cell r="P96" t="str">
            <v>DMVTFR</v>
          </cell>
          <cell r="R96">
            <v>55760</v>
          </cell>
          <cell r="S96">
            <v>42118</v>
          </cell>
          <cell r="T96">
            <v>42484</v>
          </cell>
        </row>
        <row r="97">
          <cell r="G97" t="str">
            <v>DAAT01270416</v>
          </cell>
          <cell r="H97" t="str">
            <v>20150427</v>
          </cell>
          <cell r="I97" t="str">
            <v>20160427</v>
          </cell>
          <cell r="J97" t="str">
            <v>0,60000000</v>
          </cell>
          <cell r="K97" t="str">
            <v>4,00000000</v>
          </cell>
          <cell r="L97" t="str">
            <v>-</v>
          </cell>
          <cell r="M97" t="str">
            <v>T</v>
          </cell>
          <cell r="N97" t="str">
            <v>VARIA</v>
          </cell>
          <cell r="O97" t="str">
            <v xml:space="preserve">COT19CB14585        </v>
          </cell>
          <cell r="P97" t="str">
            <v>DMVTFR</v>
          </cell>
          <cell r="R97">
            <v>55765</v>
          </cell>
          <cell r="S97">
            <v>42121</v>
          </cell>
          <cell r="T97">
            <v>42487</v>
          </cell>
        </row>
        <row r="98">
          <cell r="G98" t="str">
            <v>DAAT01260416</v>
          </cell>
          <cell r="H98" t="str">
            <v>20150426</v>
          </cell>
          <cell r="I98" t="str">
            <v>20160426</v>
          </cell>
          <cell r="J98" t="str">
            <v>0,48000000</v>
          </cell>
          <cell r="K98" t="str">
            <v>4,00000000</v>
          </cell>
          <cell r="L98" t="str">
            <v>-</v>
          </cell>
          <cell r="M98" t="str">
            <v>T</v>
          </cell>
          <cell r="N98" t="str">
            <v>VARIA</v>
          </cell>
          <cell r="O98" t="str">
            <v xml:space="preserve">COT19CB14619        </v>
          </cell>
          <cell r="P98" t="str">
            <v>DMVTFR</v>
          </cell>
          <cell r="R98">
            <v>55768</v>
          </cell>
          <cell r="S98">
            <v>42120</v>
          </cell>
          <cell r="T98">
            <v>42486</v>
          </cell>
        </row>
        <row r="99">
          <cell r="G99" t="str">
            <v>DAAT01250416</v>
          </cell>
          <cell r="H99" t="str">
            <v>20150425</v>
          </cell>
          <cell r="I99" t="str">
            <v>20160425</v>
          </cell>
          <cell r="J99" t="str">
            <v>0,48000000</v>
          </cell>
          <cell r="K99" t="str">
            <v>4,00000000</v>
          </cell>
          <cell r="L99" t="str">
            <v>-</v>
          </cell>
          <cell r="M99" t="str">
            <v>T</v>
          </cell>
          <cell r="N99" t="str">
            <v>VARIA</v>
          </cell>
          <cell r="O99" t="str">
            <v xml:space="preserve">COT19CB14635        </v>
          </cell>
          <cell r="P99" t="str">
            <v>DMVTFR</v>
          </cell>
          <cell r="R99">
            <v>55770</v>
          </cell>
          <cell r="S99">
            <v>42119</v>
          </cell>
          <cell r="T99">
            <v>42485</v>
          </cell>
        </row>
        <row r="100">
          <cell r="G100" t="str">
            <v>DAAT01280416</v>
          </cell>
          <cell r="H100" t="str">
            <v>20150428</v>
          </cell>
          <cell r="I100" t="str">
            <v>20160428</v>
          </cell>
          <cell r="J100" t="str">
            <v>0,60000000</v>
          </cell>
          <cell r="K100" t="str">
            <v>4,00000000</v>
          </cell>
          <cell r="L100" t="str">
            <v>-</v>
          </cell>
          <cell r="M100" t="str">
            <v>T</v>
          </cell>
          <cell r="N100" t="str">
            <v>VARIA</v>
          </cell>
          <cell r="O100" t="str">
            <v xml:space="preserve">COT19CB14643        </v>
          </cell>
          <cell r="P100" t="str">
            <v>DMVTFR</v>
          </cell>
          <cell r="R100">
            <v>55771</v>
          </cell>
          <cell r="S100">
            <v>42122</v>
          </cell>
          <cell r="T100">
            <v>42488</v>
          </cell>
        </row>
        <row r="101">
          <cell r="G101" t="str">
            <v>DAAT01290416</v>
          </cell>
          <cell r="H101" t="str">
            <v>20150429</v>
          </cell>
          <cell r="I101" t="str">
            <v>20160429</v>
          </cell>
          <cell r="J101" t="str">
            <v>0,60000000</v>
          </cell>
          <cell r="K101" t="str">
            <v>4,00000000</v>
          </cell>
          <cell r="L101" t="str">
            <v>-</v>
          </cell>
          <cell r="M101" t="str">
            <v>T</v>
          </cell>
          <cell r="N101" t="str">
            <v>VARIA</v>
          </cell>
          <cell r="O101" t="str">
            <v xml:space="preserve">COT19CB14676        </v>
          </cell>
          <cell r="P101" t="str">
            <v>DMVTFR</v>
          </cell>
          <cell r="R101">
            <v>55774</v>
          </cell>
          <cell r="S101">
            <v>42123</v>
          </cell>
          <cell r="T101">
            <v>42489</v>
          </cell>
        </row>
        <row r="102">
          <cell r="G102" t="str">
            <v>DAAT01300416</v>
          </cell>
          <cell r="H102" t="str">
            <v>20150430</v>
          </cell>
          <cell r="I102" t="str">
            <v>20160430</v>
          </cell>
          <cell r="J102" t="str">
            <v>0,60000000</v>
          </cell>
          <cell r="K102" t="str">
            <v>4,00000000</v>
          </cell>
          <cell r="L102" t="str">
            <v>-</v>
          </cell>
          <cell r="M102" t="str">
            <v>T</v>
          </cell>
          <cell r="N102" t="str">
            <v>VARIA</v>
          </cell>
          <cell r="O102" t="str">
            <v xml:space="preserve">COT19CB14692        </v>
          </cell>
          <cell r="P102" t="str">
            <v>DMVTFR</v>
          </cell>
          <cell r="R102">
            <v>55776</v>
          </cell>
          <cell r="S102">
            <v>42124</v>
          </cell>
          <cell r="T102">
            <v>42490</v>
          </cell>
        </row>
        <row r="103">
          <cell r="G103" t="str">
            <v>DAAT01020516</v>
          </cell>
          <cell r="H103" t="str">
            <v>20150502</v>
          </cell>
          <cell r="I103" t="str">
            <v>20160502</v>
          </cell>
          <cell r="J103" t="str">
            <v>0,60000000</v>
          </cell>
          <cell r="K103" t="str">
            <v>4,00000000</v>
          </cell>
          <cell r="L103" t="str">
            <v>-</v>
          </cell>
          <cell r="M103" t="str">
            <v>T</v>
          </cell>
          <cell r="N103" t="str">
            <v>VARIA</v>
          </cell>
          <cell r="O103" t="str">
            <v xml:space="preserve">COT19CB14700        </v>
          </cell>
          <cell r="P103" t="str">
            <v>DMVTFR</v>
          </cell>
          <cell r="R103">
            <v>55777</v>
          </cell>
          <cell r="S103">
            <v>42126</v>
          </cell>
          <cell r="T103">
            <v>42492</v>
          </cell>
        </row>
        <row r="104">
          <cell r="G104" t="str">
            <v>DAAT01030516</v>
          </cell>
          <cell r="H104" t="str">
            <v>20150503</v>
          </cell>
          <cell r="I104" t="str">
            <v>20160503</v>
          </cell>
          <cell r="J104" t="str">
            <v>0,60000000</v>
          </cell>
          <cell r="K104" t="str">
            <v>4,00000000</v>
          </cell>
          <cell r="L104" t="str">
            <v>-</v>
          </cell>
          <cell r="M104" t="str">
            <v>T</v>
          </cell>
          <cell r="N104" t="str">
            <v>VARIA</v>
          </cell>
          <cell r="O104" t="str">
            <v xml:space="preserve">COT19CB14718        </v>
          </cell>
          <cell r="P104" t="str">
            <v>DMVTFR</v>
          </cell>
          <cell r="R104">
            <v>55778</v>
          </cell>
          <cell r="S104">
            <v>42127</v>
          </cell>
          <cell r="T104">
            <v>42493</v>
          </cell>
        </row>
        <row r="105">
          <cell r="G105" t="str">
            <v>DAAT01050516</v>
          </cell>
          <cell r="H105" t="str">
            <v>20150505</v>
          </cell>
          <cell r="I105" t="str">
            <v>20160505</v>
          </cell>
          <cell r="J105" t="str">
            <v>0,50000000</v>
          </cell>
          <cell r="K105" t="str">
            <v>4,00000000</v>
          </cell>
          <cell r="L105" t="str">
            <v>-</v>
          </cell>
          <cell r="M105" t="str">
            <v>T</v>
          </cell>
          <cell r="N105" t="str">
            <v>VARIA</v>
          </cell>
          <cell r="O105" t="str">
            <v xml:space="preserve">COT19CB14734        </v>
          </cell>
          <cell r="P105" t="str">
            <v>DMVTFR</v>
          </cell>
          <cell r="R105">
            <v>55780</v>
          </cell>
          <cell r="S105">
            <v>42129</v>
          </cell>
          <cell r="T105">
            <v>42495</v>
          </cell>
        </row>
        <row r="106">
          <cell r="G106" t="str">
            <v>DAAT01100516</v>
          </cell>
          <cell r="H106" t="str">
            <v>20150510</v>
          </cell>
          <cell r="I106" t="str">
            <v>20160510</v>
          </cell>
          <cell r="J106" t="str">
            <v>0,50000000</v>
          </cell>
          <cell r="K106" t="str">
            <v>4,00000000</v>
          </cell>
          <cell r="L106" t="str">
            <v>-</v>
          </cell>
          <cell r="M106" t="str">
            <v>T</v>
          </cell>
          <cell r="N106" t="str">
            <v>VARIA</v>
          </cell>
          <cell r="O106" t="str">
            <v xml:space="preserve">COT19CB14759        </v>
          </cell>
          <cell r="P106" t="str">
            <v>DMVTFR</v>
          </cell>
          <cell r="R106">
            <v>55782</v>
          </cell>
          <cell r="S106">
            <v>42134</v>
          </cell>
          <cell r="T106">
            <v>42500</v>
          </cell>
        </row>
        <row r="107">
          <cell r="G107" t="str">
            <v>DABT01050715</v>
          </cell>
          <cell r="H107" t="str">
            <v>20140705</v>
          </cell>
          <cell r="I107" t="str">
            <v>20150705</v>
          </cell>
          <cell r="J107" t="str">
            <v>2,36000000</v>
          </cell>
          <cell r="K107" t="str">
            <v>2,00000000</v>
          </cell>
          <cell r="L107" t="str">
            <v>-</v>
          </cell>
          <cell r="M107" t="str">
            <v>T</v>
          </cell>
          <cell r="N107" t="str">
            <v>VARIA</v>
          </cell>
          <cell r="O107" t="str">
            <v xml:space="preserve">COT19CB13207        </v>
          </cell>
          <cell r="P107" t="str">
            <v>DMVTFR</v>
          </cell>
          <cell r="R107">
            <v>55564</v>
          </cell>
          <cell r="S107">
            <v>41825</v>
          </cell>
          <cell r="T107">
            <v>42190</v>
          </cell>
        </row>
        <row r="108">
          <cell r="G108" t="str">
            <v>DABT01070715</v>
          </cell>
          <cell r="H108" t="str">
            <v>20140707</v>
          </cell>
          <cell r="I108" t="str">
            <v>20150707</v>
          </cell>
          <cell r="J108" t="str">
            <v>2,07000000</v>
          </cell>
          <cell r="K108" t="str">
            <v>2,00000000</v>
          </cell>
          <cell r="L108" t="str">
            <v>-</v>
          </cell>
          <cell r="M108" t="str">
            <v>T</v>
          </cell>
          <cell r="N108" t="str">
            <v>VARIA</v>
          </cell>
          <cell r="O108" t="str">
            <v xml:space="preserve">COT19CB13215        </v>
          </cell>
          <cell r="P108" t="str">
            <v>DMVTFR</v>
          </cell>
          <cell r="R108">
            <v>55565</v>
          </cell>
          <cell r="S108">
            <v>41827</v>
          </cell>
          <cell r="T108">
            <v>42192</v>
          </cell>
        </row>
        <row r="109">
          <cell r="G109" t="str">
            <v>DABT01080715</v>
          </cell>
          <cell r="H109" t="str">
            <v>20140708</v>
          </cell>
          <cell r="I109" t="str">
            <v>20150708</v>
          </cell>
          <cell r="J109" t="str">
            <v>2,39000000</v>
          </cell>
          <cell r="K109" t="str">
            <v>2,00000000</v>
          </cell>
          <cell r="L109" t="str">
            <v>-</v>
          </cell>
          <cell r="M109" t="str">
            <v>T</v>
          </cell>
          <cell r="N109" t="str">
            <v>VARIA</v>
          </cell>
          <cell r="O109" t="str">
            <v xml:space="preserve">COT19CB13223        </v>
          </cell>
          <cell r="P109" t="str">
            <v>DMVTFR</v>
          </cell>
          <cell r="R109">
            <v>55566</v>
          </cell>
          <cell r="S109">
            <v>41828</v>
          </cell>
          <cell r="T109">
            <v>42193</v>
          </cell>
        </row>
        <row r="110">
          <cell r="G110" t="str">
            <v>DABT01090715</v>
          </cell>
          <cell r="H110" t="str">
            <v>20140709</v>
          </cell>
          <cell r="I110" t="str">
            <v>20150709</v>
          </cell>
          <cell r="J110" t="str">
            <v>2,39000000</v>
          </cell>
          <cell r="K110" t="str">
            <v>2,00000000</v>
          </cell>
          <cell r="L110" t="str">
            <v>-</v>
          </cell>
          <cell r="M110" t="str">
            <v>T</v>
          </cell>
          <cell r="N110" t="str">
            <v>VARIA</v>
          </cell>
          <cell r="O110" t="str">
            <v xml:space="preserve">COT19CB13231        </v>
          </cell>
          <cell r="P110" t="str">
            <v>DMVTFR</v>
          </cell>
          <cell r="R110">
            <v>55567</v>
          </cell>
          <cell r="S110">
            <v>41829</v>
          </cell>
          <cell r="T110">
            <v>42194</v>
          </cell>
        </row>
        <row r="111">
          <cell r="G111" t="str">
            <v>DABT01130715</v>
          </cell>
          <cell r="H111" t="str">
            <v>20140713</v>
          </cell>
          <cell r="I111" t="str">
            <v>20150713</v>
          </cell>
          <cell r="J111" t="str">
            <v>2,07000000</v>
          </cell>
          <cell r="K111" t="str">
            <v>2,00000000</v>
          </cell>
          <cell r="L111" t="str">
            <v>-</v>
          </cell>
          <cell r="M111" t="str">
            <v>T</v>
          </cell>
          <cell r="N111" t="str">
            <v>VARIA</v>
          </cell>
          <cell r="O111" t="str">
            <v xml:space="preserve">COT19CB13264        </v>
          </cell>
          <cell r="P111" t="str">
            <v>DMVTFR</v>
          </cell>
          <cell r="R111">
            <v>55570</v>
          </cell>
          <cell r="S111">
            <v>41833</v>
          </cell>
          <cell r="T111">
            <v>42198</v>
          </cell>
        </row>
        <row r="112">
          <cell r="G112" t="str">
            <v>DABT01170715</v>
          </cell>
          <cell r="H112" t="str">
            <v>20140717</v>
          </cell>
          <cell r="I112" t="str">
            <v>20150717</v>
          </cell>
          <cell r="J112" t="str">
            <v>2,46000000</v>
          </cell>
          <cell r="K112" t="str">
            <v>2,00000000</v>
          </cell>
          <cell r="L112" t="str">
            <v>-</v>
          </cell>
          <cell r="M112" t="str">
            <v>T</v>
          </cell>
          <cell r="N112" t="str">
            <v>VARIA</v>
          </cell>
          <cell r="O112" t="str">
            <v xml:space="preserve">COT19CB13298        </v>
          </cell>
          <cell r="P112" t="str">
            <v>DMVTFR</v>
          </cell>
          <cell r="R112">
            <v>55573</v>
          </cell>
          <cell r="S112">
            <v>41837</v>
          </cell>
          <cell r="T112">
            <v>42202</v>
          </cell>
        </row>
        <row r="113">
          <cell r="G113" t="str">
            <v>DABT01210715</v>
          </cell>
          <cell r="H113" t="str">
            <v>20140721</v>
          </cell>
          <cell r="I113" t="str">
            <v>20150721</v>
          </cell>
          <cell r="J113" t="str">
            <v>2,48000000</v>
          </cell>
          <cell r="K113" t="str">
            <v>2,00000000</v>
          </cell>
          <cell r="L113" t="str">
            <v>-</v>
          </cell>
          <cell r="M113" t="str">
            <v>T</v>
          </cell>
          <cell r="N113" t="str">
            <v>VARIA</v>
          </cell>
          <cell r="O113" t="str">
            <v xml:space="preserve">COT19CB13306        </v>
          </cell>
          <cell r="P113" t="str">
            <v>DMVTFR</v>
          </cell>
          <cell r="R113">
            <v>55575</v>
          </cell>
          <cell r="S113">
            <v>41841</v>
          </cell>
          <cell r="T113">
            <v>42206</v>
          </cell>
        </row>
        <row r="114">
          <cell r="G114" t="str">
            <v>DABT01220715</v>
          </cell>
          <cell r="H114" t="str">
            <v>20140722</v>
          </cell>
          <cell r="I114" t="str">
            <v>20150722</v>
          </cell>
          <cell r="J114" t="str">
            <v>2,48000000</v>
          </cell>
          <cell r="K114" t="str">
            <v>2,00000000</v>
          </cell>
          <cell r="L114" t="str">
            <v>-</v>
          </cell>
          <cell r="M114" t="str">
            <v>T</v>
          </cell>
          <cell r="N114" t="str">
            <v>VARIA</v>
          </cell>
          <cell r="O114" t="str">
            <v xml:space="preserve">COT19CB13322        </v>
          </cell>
          <cell r="P114" t="str">
            <v>DMVTFR</v>
          </cell>
          <cell r="R114">
            <v>55577</v>
          </cell>
          <cell r="S114">
            <v>41842</v>
          </cell>
          <cell r="T114">
            <v>42207</v>
          </cell>
        </row>
        <row r="115">
          <cell r="G115" t="str">
            <v>DABT01230715</v>
          </cell>
          <cell r="H115" t="str">
            <v>20140723</v>
          </cell>
          <cell r="I115" t="str">
            <v>20150723</v>
          </cell>
          <cell r="J115" t="str">
            <v>2,48000000</v>
          </cell>
          <cell r="K115" t="str">
            <v>2,00000000</v>
          </cell>
          <cell r="L115" t="str">
            <v>-</v>
          </cell>
          <cell r="M115" t="str">
            <v>T</v>
          </cell>
          <cell r="N115" t="str">
            <v>VARIA</v>
          </cell>
          <cell r="O115" t="str">
            <v xml:space="preserve">COT19CB13330        </v>
          </cell>
          <cell r="P115" t="str">
            <v>DMVTFR</v>
          </cell>
          <cell r="R115">
            <v>55578</v>
          </cell>
          <cell r="S115">
            <v>41843</v>
          </cell>
          <cell r="T115">
            <v>42208</v>
          </cell>
        </row>
        <row r="116">
          <cell r="G116" t="str">
            <v>DABT01240715</v>
          </cell>
          <cell r="H116" t="str">
            <v>20140724</v>
          </cell>
          <cell r="I116" t="str">
            <v>20150724</v>
          </cell>
          <cell r="J116" t="str">
            <v>2,48000000</v>
          </cell>
          <cell r="K116" t="str">
            <v>2,00000000</v>
          </cell>
          <cell r="L116" t="str">
            <v>-</v>
          </cell>
          <cell r="M116" t="str">
            <v>T</v>
          </cell>
          <cell r="N116" t="str">
            <v>VARIA</v>
          </cell>
          <cell r="O116" t="str">
            <v xml:space="preserve">COT19CB13348        </v>
          </cell>
          <cell r="P116" t="str">
            <v>DMVTFR</v>
          </cell>
          <cell r="R116">
            <v>55579</v>
          </cell>
          <cell r="S116">
            <v>41844</v>
          </cell>
          <cell r="T116">
            <v>42209</v>
          </cell>
        </row>
        <row r="117">
          <cell r="G117" t="str">
            <v>DABT01250715</v>
          </cell>
          <cell r="H117" t="str">
            <v>20140725</v>
          </cell>
          <cell r="I117" t="str">
            <v>20150725</v>
          </cell>
          <cell r="J117" t="str">
            <v>2,48000000</v>
          </cell>
          <cell r="K117" t="str">
            <v>2,00000000</v>
          </cell>
          <cell r="L117" t="str">
            <v>-</v>
          </cell>
          <cell r="M117" t="str">
            <v>T</v>
          </cell>
          <cell r="N117" t="str">
            <v>VARIA</v>
          </cell>
          <cell r="O117" t="str">
            <v xml:space="preserve">COT19CB13363        </v>
          </cell>
          <cell r="P117" t="str">
            <v>DMVTFR</v>
          </cell>
          <cell r="R117">
            <v>55582</v>
          </cell>
          <cell r="S117">
            <v>41845</v>
          </cell>
          <cell r="T117">
            <v>42210</v>
          </cell>
        </row>
        <row r="118">
          <cell r="G118" t="str">
            <v>DABT01260715</v>
          </cell>
          <cell r="H118" t="str">
            <v>20140726</v>
          </cell>
          <cell r="I118" t="str">
            <v>20150726</v>
          </cell>
          <cell r="J118" t="str">
            <v>2,48000000</v>
          </cell>
          <cell r="K118" t="str">
            <v>2,00000000</v>
          </cell>
          <cell r="L118" t="str">
            <v>-</v>
          </cell>
          <cell r="M118" t="str">
            <v>T</v>
          </cell>
          <cell r="N118" t="str">
            <v>VARIA</v>
          </cell>
          <cell r="O118" t="str">
            <v xml:space="preserve">COT19CB13389        </v>
          </cell>
          <cell r="P118" t="str">
            <v>DMVTFR</v>
          </cell>
          <cell r="R118">
            <v>55584</v>
          </cell>
          <cell r="S118">
            <v>41846</v>
          </cell>
          <cell r="T118">
            <v>42211</v>
          </cell>
        </row>
        <row r="119">
          <cell r="G119" t="str">
            <v>DABT01280715</v>
          </cell>
          <cell r="H119" t="str">
            <v>20140728</v>
          </cell>
          <cell r="I119" t="str">
            <v>20150728</v>
          </cell>
          <cell r="J119" t="str">
            <v>2,60000000</v>
          </cell>
          <cell r="K119" t="str">
            <v>2,00000000</v>
          </cell>
          <cell r="L119" t="str">
            <v>-</v>
          </cell>
          <cell r="M119" t="str">
            <v>T</v>
          </cell>
          <cell r="N119" t="str">
            <v>VARIA</v>
          </cell>
          <cell r="O119" t="str">
            <v xml:space="preserve">COT19CB13397        </v>
          </cell>
          <cell r="P119" t="str">
            <v>DMVTFR</v>
          </cell>
          <cell r="R119">
            <v>55585</v>
          </cell>
          <cell r="S119">
            <v>41848</v>
          </cell>
          <cell r="T119">
            <v>42213</v>
          </cell>
        </row>
        <row r="120">
          <cell r="G120" t="str">
            <v>DABT01270715</v>
          </cell>
          <cell r="H120" t="str">
            <v>20140727</v>
          </cell>
          <cell r="I120" t="str">
            <v>20150727</v>
          </cell>
          <cell r="J120" t="str">
            <v>2,60000000</v>
          </cell>
          <cell r="K120" t="str">
            <v>2,00000000</v>
          </cell>
          <cell r="L120" t="str">
            <v>-</v>
          </cell>
          <cell r="M120" t="str">
            <v>T</v>
          </cell>
          <cell r="N120" t="str">
            <v>VARIA</v>
          </cell>
          <cell r="O120" t="str">
            <v xml:space="preserve">COT19CB13439        </v>
          </cell>
          <cell r="P120" t="str">
            <v>DMVTFR</v>
          </cell>
          <cell r="R120">
            <v>55589</v>
          </cell>
          <cell r="S120">
            <v>41847</v>
          </cell>
          <cell r="T120">
            <v>42212</v>
          </cell>
        </row>
        <row r="121">
          <cell r="G121" t="str">
            <v>DABT01290715</v>
          </cell>
          <cell r="H121" t="str">
            <v>20140729</v>
          </cell>
          <cell r="I121" t="str">
            <v>20150729</v>
          </cell>
          <cell r="J121" t="str">
            <v>2,60000000</v>
          </cell>
          <cell r="K121" t="str">
            <v>2,00000000</v>
          </cell>
          <cell r="L121" t="str">
            <v>-</v>
          </cell>
          <cell r="M121" t="str">
            <v>T</v>
          </cell>
          <cell r="N121" t="str">
            <v>VARIA</v>
          </cell>
          <cell r="O121" t="str">
            <v xml:space="preserve">COT19CB13454        </v>
          </cell>
          <cell r="P121" t="str">
            <v>DMVTFR</v>
          </cell>
          <cell r="R121">
            <v>55591</v>
          </cell>
          <cell r="S121">
            <v>41849</v>
          </cell>
          <cell r="T121">
            <v>42214</v>
          </cell>
        </row>
        <row r="122">
          <cell r="G122" t="str">
            <v>DABT01300715</v>
          </cell>
          <cell r="H122" t="str">
            <v>20140730</v>
          </cell>
          <cell r="I122" t="str">
            <v>20150730</v>
          </cell>
          <cell r="J122" t="str">
            <v>2,60000000</v>
          </cell>
          <cell r="K122" t="str">
            <v>2,00000000</v>
          </cell>
          <cell r="L122" t="str">
            <v>-</v>
          </cell>
          <cell r="M122" t="str">
            <v>T</v>
          </cell>
          <cell r="N122" t="str">
            <v>VARIA</v>
          </cell>
          <cell r="O122" t="str">
            <v xml:space="preserve">COT19CB13462        </v>
          </cell>
          <cell r="P122" t="str">
            <v>DMVTFR</v>
          </cell>
          <cell r="R122">
            <v>55592</v>
          </cell>
          <cell r="S122">
            <v>41850</v>
          </cell>
          <cell r="T122">
            <v>42215</v>
          </cell>
        </row>
        <row r="123">
          <cell r="G123" t="str">
            <v>DABT01310715</v>
          </cell>
          <cell r="H123" t="str">
            <v>20140731</v>
          </cell>
          <cell r="I123" t="str">
            <v>20150731</v>
          </cell>
          <cell r="J123" t="str">
            <v>2,60000000</v>
          </cell>
          <cell r="K123" t="str">
            <v>2,00000000</v>
          </cell>
          <cell r="L123" t="str">
            <v>-</v>
          </cell>
          <cell r="M123" t="str">
            <v>T</v>
          </cell>
          <cell r="N123" t="str">
            <v>VARIA</v>
          </cell>
          <cell r="O123" t="str">
            <v xml:space="preserve">COT19CB13488        </v>
          </cell>
          <cell r="P123" t="str">
            <v>DMVTFR</v>
          </cell>
          <cell r="R123">
            <v>55594</v>
          </cell>
          <cell r="S123">
            <v>41851</v>
          </cell>
          <cell r="T123">
            <v>42216</v>
          </cell>
        </row>
        <row r="124">
          <cell r="G124" t="str">
            <v>DABT01010815</v>
          </cell>
          <cell r="H124" t="str">
            <v>20140801</v>
          </cell>
          <cell r="I124" t="str">
            <v>20150801</v>
          </cell>
          <cell r="J124" t="str">
            <v>2,60000000</v>
          </cell>
          <cell r="K124" t="str">
            <v>2,00000000</v>
          </cell>
          <cell r="L124" t="str">
            <v>-</v>
          </cell>
          <cell r="M124" t="str">
            <v>T</v>
          </cell>
          <cell r="N124" t="str">
            <v>VARIA</v>
          </cell>
          <cell r="O124" t="str">
            <v xml:space="preserve">COT19CB13504        </v>
          </cell>
          <cell r="P124" t="str">
            <v>DMVTFR</v>
          </cell>
          <cell r="R124">
            <v>55596</v>
          </cell>
          <cell r="S124">
            <v>41852</v>
          </cell>
          <cell r="T124">
            <v>42217</v>
          </cell>
        </row>
        <row r="125">
          <cell r="G125" t="str">
            <v>DABT01020815</v>
          </cell>
          <cell r="H125" t="str">
            <v>20140802</v>
          </cell>
          <cell r="I125" t="str">
            <v>20150802</v>
          </cell>
          <cell r="J125" t="str">
            <v>2,60000000</v>
          </cell>
          <cell r="K125" t="str">
            <v>2,00000000</v>
          </cell>
          <cell r="L125" t="str">
            <v>-</v>
          </cell>
          <cell r="M125" t="str">
            <v>T</v>
          </cell>
          <cell r="N125" t="str">
            <v>VARIA</v>
          </cell>
          <cell r="O125" t="str">
            <v xml:space="preserve">COT19CB13520        </v>
          </cell>
          <cell r="P125" t="str">
            <v>DMVTFR</v>
          </cell>
          <cell r="R125">
            <v>55598</v>
          </cell>
          <cell r="S125">
            <v>41853</v>
          </cell>
          <cell r="T125">
            <v>42218</v>
          </cell>
        </row>
        <row r="126">
          <cell r="G126" t="str">
            <v>DABT01220815</v>
          </cell>
          <cell r="H126" t="str">
            <v>20140822</v>
          </cell>
          <cell r="I126" t="str">
            <v>20150822</v>
          </cell>
          <cell r="J126" t="str">
            <v>2,48000000</v>
          </cell>
          <cell r="K126" t="str">
            <v>2,00000000</v>
          </cell>
          <cell r="L126" t="str">
            <v>-</v>
          </cell>
          <cell r="M126" t="str">
            <v>T</v>
          </cell>
          <cell r="N126" t="str">
            <v>VARIA</v>
          </cell>
          <cell r="O126" t="str">
            <v xml:space="preserve">COT19CB13546        </v>
          </cell>
          <cell r="P126" t="str">
            <v>DMVTFR</v>
          </cell>
          <cell r="R126">
            <v>55618</v>
          </cell>
          <cell r="S126">
            <v>41873</v>
          </cell>
          <cell r="T126">
            <v>42238</v>
          </cell>
        </row>
        <row r="127">
          <cell r="G127" t="str">
            <v>DABT01021015</v>
          </cell>
          <cell r="H127" t="str">
            <v>20141002</v>
          </cell>
          <cell r="I127" t="str">
            <v>20151002</v>
          </cell>
          <cell r="J127" t="str">
            <v>2,36000000</v>
          </cell>
          <cell r="K127" t="str">
            <v>2,00000000</v>
          </cell>
          <cell r="L127" t="str">
            <v>-</v>
          </cell>
          <cell r="M127" t="str">
            <v>T</v>
          </cell>
          <cell r="N127" t="str">
            <v>VARIA</v>
          </cell>
          <cell r="O127" t="str">
            <v xml:space="preserve">COT19CB13587        </v>
          </cell>
          <cell r="P127" t="str">
            <v>DMVTFR</v>
          </cell>
          <cell r="R127">
            <v>55633</v>
          </cell>
          <cell r="S127">
            <v>41914</v>
          </cell>
          <cell r="T127">
            <v>42279</v>
          </cell>
        </row>
        <row r="128">
          <cell r="G128" t="str">
            <v>DABT01111015</v>
          </cell>
          <cell r="H128" t="str">
            <v>20141011</v>
          </cell>
          <cell r="I128" t="str">
            <v>20151011</v>
          </cell>
          <cell r="J128" t="str">
            <v>2,39000000</v>
          </cell>
          <cell r="K128" t="str">
            <v>2,00000000</v>
          </cell>
          <cell r="L128" t="str">
            <v>-</v>
          </cell>
          <cell r="M128" t="str">
            <v>T</v>
          </cell>
          <cell r="N128" t="str">
            <v>VARIA</v>
          </cell>
          <cell r="O128" t="str">
            <v xml:space="preserve">COT19CB13595        </v>
          </cell>
          <cell r="P128" t="str">
            <v>DMVTFR</v>
          </cell>
          <cell r="R128">
            <v>55635</v>
          </cell>
          <cell r="S128">
            <v>41923</v>
          </cell>
          <cell r="T128">
            <v>42288</v>
          </cell>
        </row>
        <row r="129">
          <cell r="G129" t="str">
            <v>DABT01221015</v>
          </cell>
          <cell r="H129" t="str">
            <v>20141022</v>
          </cell>
          <cell r="I129" t="str">
            <v>20151022</v>
          </cell>
          <cell r="J129" t="str">
            <v>2,48000000</v>
          </cell>
          <cell r="K129" t="str">
            <v>2,00000000</v>
          </cell>
          <cell r="L129" t="str">
            <v>-</v>
          </cell>
          <cell r="M129" t="str">
            <v>T</v>
          </cell>
          <cell r="N129" t="str">
            <v>VARIA</v>
          </cell>
          <cell r="O129" t="str">
            <v xml:space="preserve">COT19CB13611        </v>
          </cell>
          <cell r="P129" t="str">
            <v>DMVTFR</v>
          </cell>
          <cell r="R129">
            <v>55637</v>
          </cell>
          <cell r="S129">
            <v>41934</v>
          </cell>
          <cell r="T129">
            <v>42299</v>
          </cell>
        </row>
        <row r="130">
          <cell r="G130" t="str">
            <v>DABT01231015</v>
          </cell>
          <cell r="H130" t="str">
            <v>20141023</v>
          </cell>
          <cell r="I130" t="str">
            <v>20151023</v>
          </cell>
          <cell r="J130" t="str">
            <v>2,48000000</v>
          </cell>
          <cell r="K130" t="str">
            <v>2,00000000</v>
          </cell>
          <cell r="L130" t="str">
            <v>-</v>
          </cell>
          <cell r="M130" t="str">
            <v>T</v>
          </cell>
          <cell r="N130" t="str">
            <v>VARIA</v>
          </cell>
          <cell r="O130" t="str">
            <v xml:space="preserve">COT19CB13629        </v>
          </cell>
          <cell r="P130" t="str">
            <v>DMVTFR</v>
          </cell>
          <cell r="R130">
            <v>55638</v>
          </cell>
          <cell r="S130">
            <v>41935</v>
          </cell>
          <cell r="T130">
            <v>42300</v>
          </cell>
        </row>
        <row r="131">
          <cell r="G131" t="str">
            <v>DABT01241015</v>
          </cell>
          <cell r="H131" t="str">
            <v>20141024</v>
          </cell>
          <cell r="I131" t="str">
            <v>20151024</v>
          </cell>
          <cell r="J131" t="str">
            <v>2,48000000</v>
          </cell>
          <cell r="K131" t="str">
            <v>2,00000000</v>
          </cell>
          <cell r="L131" t="str">
            <v>-</v>
          </cell>
          <cell r="M131" t="str">
            <v>T</v>
          </cell>
          <cell r="N131" t="str">
            <v>VARIA</v>
          </cell>
          <cell r="O131" t="str">
            <v xml:space="preserve">COT19CB13645        </v>
          </cell>
          <cell r="P131" t="str">
            <v>DMVTFR</v>
          </cell>
          <cell r="R131">
            <v>55640</v>
          </cell>
          <cell r="S131">
            <v>41936</v>
          </cell>
          <cell r="T131">
            <v>42301</v>
          </cell>
        </row>
        <row r="132">
          <cell r="G132" t="str">
            <v>DABT01271015</v>
          </cell>
          <cell r="H132" t="str">
            <v>20141027</v>
          </cell>
          <cell r="I132" t="str">
            <v>20151027</v>
          </cell>
          <cell r="J132" t="str">
            <v>2,60000000</v>
          </cell>
          <cell r="K132" t="str">
            <v>2,00000000</v>
          </cell>
          <cell r="L132" t="str">
            <v>-</v>
          </cell>
          <cell r="M132" t="str">
            <v>T</v>
          </cell>
          <cell r="N132" t="str">
            <v>VARIA</v>
          </cell>
          <cell r="O132" t="str">
            <v xml:space="preserve">COT19CB13652        </v>
          </cell>
          <cell r="P132" t="str">
            <v>DMVTFR</v>
          </cell>
          <cell r="R132">
            <v>55642</v>
          </cell>
          <cell r="S132">
            <v>41939</v>
          </cell>
          <cell r="T132">
            <v>42304</v>
          </cell>
        </row>
        <row r="133">
          <cell r="G133" t="str">
            <v>DABT01261015</v>
          </cell>
          <cell r="H133" t="str">
            <v>20141026</v>
          </cell>
          <cell r="I133" t="str">
            <v>20151026</v>
          </cell>
          <cell r="J133" t="str">
            <v>2,48000000</v>
          </cell>
          <cell r="K133" t="str">
            <v>2,00000000</v>
          </cell>
          <cell r="L133" t="str">
            <v>-</v>
          </cell>
          <cell r="M133" t="str">
            <v>T</v>
          </cell>
          <cell r="N133" t="str">
            <v>VARIA</v>
          </cell>
          <cell r="O133" t="str">
            <v xml:space="preserve">COT19CB13678        </v>
          </cell>
          <cell r="P133" t="str">
            <v>DMVTFR</v>
          </cell>
          <cell r="R133">
            <v>55644</v>
          </cell>
          <cell r="S133">
            <v>41938</v>
          </cell>
          <cell r="T133">
            <v>42303</v>
          </cell>
        </row>
        <row r="134">
          <cell r="G134" t="str">
            <v>DABT01251015</v>
          </cell>
          <cell r="H134" t="str">
            <v>20141025</v>
          </cell>
          <cell r="I134" t="str">
            <v>20151025</v>
          </cell>
          <cell r="J134" t="str">
            <v>2,48000000</v>
          </cell>
          <cell r="K134" t="str">
            <v>2,00000000</v>
          </cell>
          <cell r="L134" t="str">
            <v>-</v>
          </cell>
          <cell r="M134" t="str">
            <v>T</v>
          </cell>
          <cell r="N134" t="str">
            <v>VARIA</v>
          </cell>
          <cell r="O134" t="str">
            <v xml:space="preserve">COT19CB13694        </v>
          </cell>
          <cell r="P134" t="str">
            <v>DMVTFR</v>
          </cell>
          <cell r="R134">
            <v>55646</v>
          </cell>
          <cell r="S134">
            <v>41937</v>
          </cell>
          <cell r="T134">
            <v>42302</v>
          </cell>
        </row>
        <row r="135">
          <cell r="G135" t="str">
            <v>DABT01281015</v>
          </cell>
          <cell r="H135" t="str">
            <v>20141028</v>
          </cell>
          <cell r="I135" t="str">
            <v>20151028</v>
          </cell>
          <cell r="J135" t="str">
            <v>2,60000000</v>
          </cell>
          <cell r="K135" t="str">
            <v>2,00000000</v>
          </cell>
          <cell r="L135" t="str">
            <v>-</v>
          </cell>
          <cell r="M135" t="str">
            <v>T</v>
          </cell>
          <cell r="N135" t="str">
            <v>VARIA</v>
          </cell>
          <cell r="O135" t="str">
            <v xml:space="preserve">COT19CB13728        </v>
          </cell>
          <cell r="P135" t="str">
            <v>DMVTFR</v>
          </cell>
          <cell r="R135">
            <v>55649</v>
          </cell>
          <cell r="S135">
            <v>41940</v>
          </cell>
          <cell r="T135">
            <v>42305</v>
          </cell>
        </row>
        <row r="136">
          <cell r="G136" t="str">
            <v>DABT01291015</v>
          </cell>
          <cell r="H136" t="str">
            <v>20141029</v>
          </cell>
          <cell r="I136" t="str">
            <v>20151029</v>
          </cell>
          <cell r="J136" t="str">
            <v>2,60000000</v>
          </cell>
          <cell r="K136" t="str">
            <v>2,00000000</v>
          </cell>
          <cell r="L136" t="str">
            <v>-</v>
          </cell>
          <cell r="M136" t="str">
            <v>T</v>
          </cell>
          <cell r="N136" t="str">
            <v>VARIA</v>
          </cell>
          <cell r="O136" t="str">
            <v xml:space="preserve">COT19CB13744        </v>
          </cell>
          <cell r="P136" t="str">
            <v>DMVTFR</v>
          </cell>
          <cell r="R136">
            <v>55651</v>
          </cell>
          <cell r="S136">
            <v>41941</v>
          </cell>
          <cell r="T136">
            <v>42306</v>
          </cell>
        </row>
        <row r="137">
          <cell r="G137" t="str">
            <v>DABT01301015</v>
          </cell>
          <cell r="H137" t="str">
            <v>20141030</v>
          </cell>
          <cell r="I137" t="str">
            <v>20151030</v>
          </cell>
          <cell r="J137" t="str">
            <v>2,60000000</v>
          </cell>
          <cell r="K137" t="str">
            <v>2,00000000</v>
          </cell>
          <cell r="L137" t="str">
            <v>-</v>
          </cell>
          <cell r="M137" t="str">
            <v>T</v>
          </cell>
          <cell r="N137" t="str">
            <v>VARIA</v>
          </cell>
          <cell r="O137" t="str">
            <v xml:space="preserve">COT19CB13751        </v>
          </cell>
          <cell r="P137" t="str">
            <v>DMVTFR</v>
          </cell>
          <cell r="R137">
            <v>55653</v>
          </cell>
          <cell r="S137">
            <v>41942</v>
          </cell>
          <cell r="T137">
            <v>42307</v>
          </cell>
        </row>
        <row r="138">
          <cell r="G138" t="str">
            <v>DABT01311015</v>
          </cell>
          <cell r="H138" t="str">
            <v>20141031</v>
          </cell>
          <cell r="I138" t="str">
            <v>20151031</v>
          </cell>
          <cell r="J138" t="str">
            <v>2,60000000</v>
          </cell>
          <cell r="K138" t="str">
            <v>2,00000000</v>
          </cell>
          <cell r="L138" t="str">
            <v>-</v>
          </cell>
          <cell r="M138" t="str">
            <v>T</v>
          </cell>
          <cell r="N138" t="str">
            <v>VARIA</v>
          </cell>
          <cell r="O138" t="str">
            <v xml:space="preserve">COT19CB13777        </v>
          </cell>
          <cell r="P138" t="str">
            <v>DMVTFR</v>
          </cell>
          <cell r="R138">
            <v>55655</v>
          </cell>
          <cell r="S138">
            <v>41943</v>
          </cell>
          <cell r="T138">
            <v>42308</v>
          </cell>
        </row>
        <row r="139">
          <cell r="G139" t="str">
            <v>DABT01021115</v>
          </cell>
          <cell r="H139" t="str">
            <v>20141102</v>
          </cell>
          <cell r="I139" t="str">
            <v>20151102</v>
          </cell>
          <cell r="J139" t="str">
            <v>2,60000000</v>
          </cell>
          <cell r="K139" t="str">
            <v>2,00000000</v>
          </cell>
          <cell r="L139" t="str">
            <v>-</v>
          </cell>
          <cell r="M139" t="str">
            <v>T</v>
          </cell>
          <cell r="N139" t="str">
            <v>VARIA</v>
          </cell>
          <cell r="O139" t="str">
            <v xml:space="preserve">COT19CB13801        </v>
          </cell>
          <cell r="P139" t="str">
            <v>DMVTFR</v>
          </cell>
          <cell r="R139">
            <v>55658</v>
          </cell>
          <cell r="S139">
            <v>41945</v>
          </cell>
          <cell r="T139">
            <v>42310</v>
          </cell>
        </row>
        <row r="140">
          <cell r="G140" t="str">
            <v>DABT01011115</v>
          </cell>
          <cell r="H140" t="str">
            <v>20141101</v>
          </cell>
          <cell r="I140" t="str">
            <v>20151101</v>
          </cell>
          <cell r="J140" t="str">
            <v>2,60000000</v>
          </cell>
          <cell r="K140" t="str">
            <v>2,00000000</v>
          </cell>
          <cell r="L140" t="str">
            <v>-</v>
          </cell>
          <cell r="M140" t="str">
            <v>T</v>
          </cell>
          <cell r="N140" t="str">
            <v>VARIA</v>
          </cell>
          <cell r="O140" t="str">
            <v xml:space="preserve">COT19CB13819        </v>
          </cell>
          <cell r="P140" t="str">
            <v>DMVTFR</v>
          </cell>
          <cell r="R140">
            <v>55659</v>
          </cell>
          <cell r="S140">
            <v>41944</v>
          </cell>
          <cell r="T140">
            <v>42309</v>
          </cell>
        </row>
        <row r="141">
          <cell r="G141" t="str">
            <v>DABT01041115</v>
          </cell>
          <cell r="H141" t="str">
            <v>20141104</v>
          </cell>
          <cell r="I141" t="str">
            <v>20151104</v>
          </cell>
          <cell r="J141" t="str">
            <v>2,50000000</v>
          </cell>
          <cell r="K141" t="str">
            <v>2,00000000</v>
          </cell>
          <cell r="L141" t="str">
            <v>-</v>
          </cell>
          <cell r="M141" t="str">
            <v>T</v>
          </cell>
          <cell r="N141" t="str">
            <v>VARIA</v>
          </cell>
          <cell r="O141" t="str">
            <v xml:space="preserve">COT19CB13843        </v>
          </cell>
          <cell r="P141" t="str">
            <v>DMVTFR</v>
          </cell>
          <cell r="R141">
            <v>55662</v>
          </cell>
          <cell r="S141">
            <v>41947</v>
          </cell>
          <cell r="T141">
            <v>42312</v>
          </cell>
        </row>
        <row r="142">
          <cell r="G142" t="str">
            <v>DABT01081115</v>
          </cell>
          <cell r="H142" t="str">
            <v>20141108</v>
          </cell>
          <cell r="I142" t="str">
            <v>20151108</v>
          </cell>
          <cell r="J142" t="str">
            <v>2,50000000</v>
          </cell>
          <cell r="K142" t="str">
            <v>2,00000000</v>
          </cell>
          <cell r="L142" t="str">
            <v>-</v>
          </cell>
          <cell r="M142" t="str">
            <v>T</v>
          </cell>
          <cell r="N142" t="str">
            <v>VARIA</v>
          </cell>
          <cell r="O142" t="str">
            <v xml:space="preserve">COT19CB13850        </v>
          </cell>
          <cell r="P142" t="str">
            <v>DMVTFR</v>
          </cell>
          <cell r="R142">
            <v>55664</v>
          </cell>
          <cell r="S142">
            <v>41951</v>
          </cell>
          <cell r="T142">
            <v>42316</v>
          </cell>
        </row>
        <row r="143">
          <cell r="G143" t="str">
            <v>DABT01031215</v>
          </cell>
          <cell r="H143" t="str">
            <v>20141203</v>
          </cell>
          <cell r="I143" t="str">
            <v>20151203</v>
          </cell>
          <cell r="J143" t="str">
            <v>2,50000000</v>
          </cell>
          <cell r="K143" t="str">
            <v>2,00000000</v>
          </cell>
          <cell r="L143" t="str">
            <v>-</v>
          </cell>
          <cell r="M143" t="str">
            <v>T</v>
          </cell>
          <cell r="N143" t="str">
            <v>VARIA</v>
          </cell>
          <cell r="O143" t="str">
            <v xml:space="preserve">COT19CB13884        </v>
          </cell>
          <cell r="P143" t="str">
            <v>DMVTFR</v>
          </cell>
          <cell r="R143">
            <v>55669</v>
          </cell>
          <cell r="S143">
            <v>41976</v>
          </cell>
          <cell r="T143">
            <v>42341</v>
          </cell>
        </row>
        <row r="144">
          <cell r="G144" t="str">
            <v>DABT01221215</v>
          </cell>
          <cell r="H144" t="str">
            <v>20141222</v>
          </cell>
          <cell r="I144" t="str">
            <v>20151222</v>
          </cell>
          <cell r="J144" t="str">
            <v>2,42000000</v>
          </cell>
          <cell r="K144" t="str">
            <v>2,00000000</v>
          </cell>
          <cell r="L144" t="str">
            <v>-</v>
          </cell>
          <cell r="M144" t="str">
            <v>T</v>
          </cell>
          <cell r="N144" t="str">
            <v>VARIA</v>
          </cell>
          <cell r="O144" t="str">
            <v xml:space="preserve">COT19CB13900        </v>
          </cell>
          <cell r="P144" t="str">
            <v>DMVTFR</v>
          </cell>
          <cell r="R144">
            <v>55673</v>
          </cell>
          <cell r="S144">
            <v>41995</v>
          </cell>
          <cell r="T144">
            <v>42360</v>
          </cell>
        </row>
        <row r="145">
          <cell r="G145" t="str">
            <v>DABT01050116</v>
          </cell>
          <cell r="H145" t="str">
            <v>20150105</v>
          </cell>
          <cell r="I145" t="str">
            <v>20160105</v>
          </cell>
          <cell r="J145" t="str">
            <v>2,36000000</v>
          </cell>
          <cell r="K145" t="str">
            <v>2,00000000</v>
          </cell>
          <cell r="L145" t="str">
            <v>-</v>
          </cell>
          <cell r="M145" t="str">
            <v>T</v>
          </cell>
          <cell r="N145" t="str">
            <v>VARIA</v>
          </cell>
          <cell r="O145" t="str">
            <v xml:space="preserve">COT19CB13926        </v>
          </cell>
          <cell r="P145" t="str">
            <v>DMVTFR</v>
          </cell>
          <cell r="R145">
            <v>55676</v>
          </cell>
          <cell r="S145">
            <v>42009</v>
          </cell>
          <cell r="T145">
            <v>42374</v>
          </cell>
        </row>
        <row r="146">
          <cell r="G146" t="str">
            <v>DABT01070116</v>
          </cell>
          <cell r="H146" t="str">
            <v>20150107</v>
          </cell>
          <cell r="I146" t="str">
            <v>20160107</v>
          </cell>
          <cell r="J146" t="str">
            <v>2,39000000</v>
          </cell>
          <cell r="K146" t="str">
            <v>2,00000000</v>
          </cell>
          <cell r="L146" t="str">
            <v>-</v>
          </cell>
          <cell r="M146" t="str">
            <v>T</v>
          </cell>
          <cell r="N146" t="str">
            <v>VARIA</v>
          </cell>
          <cell r="O146" t="str">
            <v xml:space="preserve">COT19CB13934        </v>
          </cell>
          <cell r="P146" t="str">
            <v>DMVTFR</v>
          </cell>
          <cell r="R146">
            <v>55677</v>
          </cell>
          <cell r="S146">
            <v>42011</v>
          </cell>
          <cell r="T146">
            <v>42376</v>
          </cell>
        </row>
        <row r="147">
          <cell r="G147" t="str">
            <v>DABT01130116</v>
          </cell>
          <cell r="H147" t="str">
            <v>20150113</v>
          </cell>
          <cell r="I147" t="str">
            <v>20160113</v>
          </cell>
          <cell r="J147" t="str">
            <v>2,46000000</v>
          </cell>
          <cell r="K147" t="str">
            <v>2,00000000</v>
          </cell>
          <cell r="L147" t="str">
            <v>-</v>
          </cell>
          <cell r="M147" t="str">
            <v>T</v>
          </cell>
          <cell r="N147" t="str">
            <v>VARIA</v>
          </cell>
          <cell r="O147" t="str">
            <v xml:space="preserve">COT19CB13975        </v>
          </cell>
          <cell r="P147" t="str">
            <v>DMVTFR</v>
          </cell>
          <cell r="R147">
            <v>55681</v>
          </cell>
          <cell r="S147">
            <v>42017</v>
          </cell>
          <cell r="T147">
            <v>42382</v>
          </cell>
        </row>
        <row r="148">
          <cell r="G148" t="str">
            <v>DABT01140116</v>
          </cell>
          <cell r="H148" t="str">
            <v>20150114</v>
          </cell>
          <cell r="I148" t="str">
            <v>20160114</v>
          </cell>
          <cell r="J148" t="str">
            <v>2,46000000</v>
          </cell>
          <cell r="K148" t="str">
            <v>2,00000000</v>
          </cell>
          <cell r="L148" t="str">
            <v>-</v>
          </cell>
          <cell r="M148" t="str">
            <v>T</v>
          </cell>
          <cell r="N148" t="str">
            <v>VARIA</v>
          </cell>
          <cell r="O148" t="str">
            <v xml:space="preserve">COT19CB13983        </v>
          </cell>
          <cell r="P148" t="str">
            <v>DMVTFR</v>
          </cell>
          <cell r="R148">
            <v>55682</v>
          </cell>
          <cell r="S148">
            <v>42018</v>
          </cell>
          <cell r="T148">
            <v>42383</v>
          </cell>
        </row>
        <row r="149">
          <cell r="G149" t="str">
            <v>DABT01160116</v>
          </cell>
          <cell r="H149" t="str">
            <v>20150116</v>
          </cell>
          <cell r="I149" t="str">
            <v>20160116</v>
          </cell>
          <cell r="J149" t="str">
            <v>2,46000000</v>
          </cell>
          <cell r="K149" t="str">
            <v>2,00000000</v>
          </cell>
          <cell r="L149" t="str">
            <v>-</v>
          </cell>
          <cell r="M149" t="str">
            <v>T</v>
          </cell>
          <cell r="N149" t="str">
            <v>VARIA</v>
          </cell>
          <cell r="O149" t="str">
            <v xml:space="preserve">COT19CB14007        </v>
          </cell>
          <cell r="P149" t="str">
            <v>DMVTFR</v>
          </cell>
          <cell r="R149">
            <v>55685</v>
          </cell>
          <cell r="S149">
            <v>42020</v>
          </cell>
          <cell r="T149">
            <v>42385</v>
          </cell>
        </row>
        <row r="150">
          <cell r="G150" t="str">
            <v>DABT01170116</v>
          </cell>
          <cell r="H150" t="str">
            <v>20150117</v>
          </cell>
          <cell r="I150" t="str">
            <v>20160117</v>
          </cell>
          <cell r="J150" t="str">
            <v>2,46000000</v>
          </cell>
          <cell r="K150" t="str">
            <v>2,00000000</v>
          </cell>
          <cell r="L150" t="str">
            <v>-</v>
          </cell>
          <cell r="M150" t="str">
            <v>T</v>
          </cell>
          <cell r="N150" t="str">
            <v>VARIA</v>
          </cell>
          <cell r="O150" t="str">
            <v xml:space="preserve">COT19CB14015        </v>
          </cell>
          <cell r="P150" t="str">
            <v>DMVTFR</v>
          </cell>
          <cell r="R150">
            <v>55686</v>
          </cell>
          <cell r="S150">
            <v>42021</v>
          </cell>
          <cell r="T150">
            <v>42386</v>
          </cell>
        </row>
        <row r="151">
          <cell r="G151" t="str">
            <v>DABT01190116</v>
          </cell>
          <cell r="H151" t="str">
            <v>20150119</v>
          </cell>
          <cell r="I151" t="str">
            <v>20160119</v>
          </cell>
          <cell r="J151" t="str">
            <v>2,46000000</v>
          </cell>
          <cell r="K151" t="str">
            <v>2,00000000</v>
          </cell>
          <cell r="L151" t="str">
            <v>-</v>
          </cell>
          <cell r="M151" t="str">
            <v>T</v>
          </cell>
          <cell r="N151" t="str">
            <v>VARIA</v>
          </cell>
          <cell r="O151" t="str">
            <v xml:space="preserve">COT19CB14023        </v>
          </cell>
          <cell r="P151" t="str">
            <v>DMVTFR</v>
          </cell>
          <cell r="R151">
            <v>55687</v>
          </cell>
          <cell r="S151">
            <v>42023</v>
          </cell>
          <cell r="T151">
            <v>42388</v>
          </cell>
        </row>
        <row r="152">
          <cell r="G152" t="str">
            <v>DABT01200116</v>
          </cell>
          <cell r="H152" t="str">
            <v>20150120</v>
          </cell>
          <cell r="I152" t="str">
            <v>20160120</v>
          </cell>
          <cell r="J152" t="str">
            <v>2,48000000</v>
          </cell>
          <cell r="K152" t="str">
            <v>2,00000000</v>
          </cell>
          <cell r="L152" t="str">
            <v>-</v>
          </cell>
          <cell r="M152" t="str">
            <v>T</v>
          </cell>
          <cell r="N152" t="str">
            <v>VARIA</v>
          </cell>
          <cell r="O152" t="str">
            <v xml:space="preserve">COT19CB14056        </v>
          </cell>
          <cell r="P152" t="str">
            <v>DMVTFR</v>
          </cell>
          <cell r="R152">
            <v>55690</v>
          </cell>
          <cell r="S152">
            <v>42024</v>
          </cell>
          <cell r="T152">
            <v>42389</v>
          </cell>
        </row>
        <row r="153">
          <cell r="G153" t="str">
            <v>DABT01210116</v>
          </cell>
          <cell r="H153" t="str">
            <v>20150121</v>
          </cell>
          <cell r="I153" t="str">
            <v>20160121</v>
          </cell>
          <cell r="J153" t="str">
            <v>2,48000000</v>
          </cell>
          <cell r="K153" t="str">
            <v>2,00000000</v>
          </cell>
          <cell r="L153" t="str">
            <v>-</v>
          </cell>
          <cell r="M153" t="str">
            <v>T</v>
          </cell>
          <cell r="N153" t="str">
            <v>VARIA</v>
          </cell>
          <cell r="O153" t="str">
            <v xml:space="preserve">COT19CB14072        </v>
          </cell>
          <cell r="P153" t="str">
            <v>DMVTFR</v>
          </cell>
          <cell r="R153">
            <v>55693</v>
          </cell>
          <cell r="S153">
            <v>42025</v>
          </cell>
          <cell r="T153">
            <v>42390</v>
          </cell>
        </row>
        <row r="154">
          <cell r="G154" t="str">
            <v>DABT01220116</v>
          </cell>
          <cell r="H154" t="str">
            <v>20150122</v>
          </cell>
          <cell r="I154" t="str">
            <v>20160122</v>
          </cell>
          <cell r="J154" t="str">
            <v>2,48000000</v>
          </cell>
          <cell r="K154" t="str">
            <v>2,00000000</v>
          </cell>
          <cell r="L154" t="str">
            <v>-</v>
          </cell>
          <cell r="M154" t="str">
            <v>T</v>
          </cell>
          <cell r="N154" t="str">
            <v>VARIA</v>
          </cell>
          <cell r="O154" t="str">
            <v xml:space="preserve">COT19CB14080        </v>
          </cell>
          <cell r="P154" t="str">
            <v>DMVTFR</v>
          </cell>
          <cell r="R154">
            <v>55694</v>
          </cell>
          <cell r="S154">
            <v>42026</v>
          </cell>
          <cell r="T154">
            <v>42391</v>
          </cell>
        </row>
        <row r="155">
          <cell r="G155" t="str">
            <v>DABT01230116</v>
          </cell>
          <cell r="H155" t="str">
            <v>20150123</v>
          </cell>
          <cell r="I155" t="str">
            <v>20160123</v>
          </cell>
          <cell r="J155" t="str">
            <v>2,48000000</v>
          </cell>
          <cell r="K155" t="str">
            <v>2,00000000</v>
          </cell>
          <cell r="L155" t="str">
            <v>-</v>
          </cell>
          <cell r="M155" t="str">
            <v>T</v>
          </cell>
          <cell r="N155" t="str">
            <v>VARIA</v>
          </cell>
          <cell r="O155" t="str">
            <v xml:space="preserve">COT19CB14114        </v>
          </cell>
          <cell r="P155" t="str">
            <v>DMVTFR</v>
          </cell>
          <cell r="R155">
            <v>55697</v>
          </cell>
          <cell r="S155">
            <v>42027</v>
          </cell>
          <cell r="T155">
            <v>42392</v>
          </cell>
        </row>
        <row r="156">
          <cell r="G156" t="str">
            <v>DABT01240116</v>
          </cell>
          <cell r="H156" t="str">
            <v>20150124</v>
          </cell>
          <cell r="I156" t="str">
            <v>20160124</v>
          </cell>
          <cell r="J156" t="str">
            <v>2,48000000</v>
          </cell>
          <cell r="K156" t="str">
            <v>2,00000000</v>
          </cell>
          <cell r="L156" t="str">
            <v>-</v>
          </cell>
          <cell r="M156" t="str">
            <v>T</v>
          </cell>
          <cell r="N156" t="str">
            <v>VARIA</v>
          </cell>
          <cell r="O156" t="str">
            <v xml:space="preserve">COT19CB14148        </v>
          </cell>
          <cell r="P156" t="str">
            <v>DMVTFR</v>
          </cell>
          <cell r="R156">
            <v>55701</v>
          </cell>
          <cell r="S156">
            <v>42028</v>
          </cell>
          <cell r="T156">
            <v>42393</v>
          </cell>
        </row>
        <row r="157">
          <cell r="G157" t="str">
            <v>DABT01260116</v>
          </cell>
          <cell r="H157" t="str">
            <v>20150126</v>
          </cell>
          <cell r="I157" t="str">
            <v>20160126</v>
          </cell>
          <cell r="J157" t="str">
            <v>2,48000000</v>
          </cell>
          <cell r="K157" t="str">
            <v>2,00000000</v>
          </cell>
          <cell r="L157" t="str">
            <v>-</v>
          </cell>
          <cell r="M157" t="str">
            <v>T</v>
          </cell>
          <cell r="N157" t="str">
            <v>VARIA</v>
          </cell>
          <cell r="O157" t="str">
            <v xml:space="preserve">COT19CB14155        </v>
          </cell>
          <cell r="P157" t="str">
            <v>DMVTFR</v>
          </cell>
          <cell r="R157">
            <v>55702</v>
          </cell>
          <cell r="S157">
            <v>42030</v>
          </cell>
          <cell r="T157">
            <v>42395</v>
          </cell>
        </row>
        <row r="158">
          <cell r="G158" t="str">
            <v>DABT01250116</v>
          </cell>
          <cell r="H158" t="str">
            <v>20150125</v>
          </cell>
          <cell r="I158" t="str">
            <v>20160125</v>
          </cell>
          <cell r="J158" t="str">
            <v>2,48000000</v>
          </cell>
          <cell r="K158" t="str">
            <v>2,00000000</v>
          </cell>
          <cell r="L158" t="str">
            <v>-</v>
          </cell>
          <cell r="M158" t="str">
            <v>T</v>
          </cell>
          <cell r="N158" t="str">
            <v>VARIA</v>
          </cell>
          <cell r="O158" t="str">
            <v xml:space="preserve">COT19CB14171        </v>
          </cell>
          <cell r="P158" t="str">
            <v>DMVTFR</v>
          </cell>
          <cell r="R158">
            <v>55704</v>
          </cell>
          <cell r="S158">
            <v>42029</v>
          </cell>
          <cell r="T158">
            <v>42394</v>
          </cell>
        </row>
        <row r="159">
          <cell r="G159" t="str">
            <v>DABT01270116</v>
          </cell>
          <cell r="H159" t="str">
            <v>20150127</v>
          </cell>
          <cell r="I159" t="str">
            <v>20160127</v>
          </cell>
          <cell r="J159" t="str">
            <v>2,60000000</v>
          </cell>
          <cell r="K159" t="str">
            <v>2,00000000</v>
          </cell>
          <cell r="L159" t="str">
            <v>-</v>
          </cell>
          <cell r="M159" t="str">
            <v>T</v>
          </cell>
          <cell r="N159" t="str">
            <v>VARIA</v>
          </cell>
          <cell r="O159" t="str">
            <v xml:space="preserve">COT19CB14189        </v>
          </cell>
          <cell r="P159" t="str">
            <v>DMVTFR</v>
          </cell>
          <cell r="R159">
            <v>55705</v>
          </cell>
          <cell r="S159">
            <v>42031</v>
          </cell>
          <cell r="T159">
            <v>42396</v>
          </cell>
        </row>
        <row r="160">
          <cell r="G160" t="str">
            <v>DABT01280116</v>
          </cell>
          <cell r="H160" t="str">
            <v>20150128</v>
          </cell>
          <cell r="I160" t="str">
            <v>20160128</v>
          </cell>
          <cell r="J160" t="str">
            <v>2,60000000</v>
          </cell>
          <cell r="K160" t="str">
            <v>2,00000000</v>
          </cell>
          <cell r="L160" t="str">
            <v>-</v>
          </cell>
          <cell r="M160" t="str">
            <v>T</v>
          </cell>
          <cell r="N160" t="str">
            <v>VARIA</v>
          </cell>
          <cell r="O160" t="str">
            <v xml:space="preserve">COT19CB14213        </v>
          </cell>
          <cell r="P160" t="str">
            <v>DMVTFR</v>
          </cell>
          <cell r="R160">
            <v>55708</v>
          </cell>
          <cell r="S160">
            <v>42032</v>
          </cell>
          <cell r="T160">
            <v>42397</v>
          </cell>
        </row>
        <row r="161">
          <cell r="G161" t="str">
            <v>DABT01290116</v>
          </cell>
          <cell r="H161" t="str">
            <v>20150129</v>
          </cell>
          <cell r="I161" t="str">
            <v>20160129</v>
          </cell>
          <cell r="J161" t="str">
            <v>2,60000000</v>
          </cell>
          <cell r="K161" t="str">
            <v>2,00000000</v>
          </cell>
          <cell r="L161" t="str">
            <v>-</v>
          </cell>
          <cell r="M161" t="str">
            <v>T</v>
          </cell>
          <cell r="N161" t="str">
            <v>VARIA</v>
          </cell>
          <cell r="O161" t="str">
            <v xml:space="preserve">COT19CB14239        </v>
          </cell>
          <cell r="P161" t="str">
            <v>DMVTFR</v>
          </cell>
          <cell r="R161">
            <v>55710</v>
          </cell>
          <cell r="S161">
            <v>42033</v>
          </cell>
          <cell r="T161">
            <v>42398</v>
          </cell>
        </row>
        <row r="162">
          <cell r="G162" t="str">
            <v>DABT01300116</v>
          </cell>
          <cell r="H162" t="str">
            <v>20150130</v>
          </cell>
          <cell r="I162" t="str">
            <v>20160130</v>
          </cell>
          <cell r="J162" t="str">
            <v>2,60000000</v>
          </cell>
          <cell r="K162" t="str">
            <v>2,00000000</v>
          </cell>
          <cell r="L162" t="str">
            <v>-</v>
          </cell>
          <cell r="M162" t="str">
            <v>T</v>
          </cell>
          <cell r="N162" t="str">
            <v>VARIA</v>
          </cell>
          <cell r="O162" t="str">
            <v xml:space="preserve">COT19CB14254        </v>
          </cell>
          <cell r="P162" t="str">
            <v>DMVTFR</v>
          </cell>
          <cell r="R162">
            <v>55712</v>
          </cell>
          <cell r="S162">
            <v>42034</v>
          </cell>
          <cell r="T162">
            <v>42399</v>
          </cell>
        </row>
        <row r="163">
          <cell r="G163" t="str">
            <v>DABT01020216</v>
          </cell>
          <cell r="H163" t="str">
            <v>20150202</v>
          </cell>
          <cell r="I163" t="str">
            <v>20160202</v>
          </cell>
          <cell r="J163" t="str">
            <v>2,60000000</v>
          </cell>
          <cell r="K163" t="str">
            <v>2,00000000</v>
          </cell>
          <cell r="L163" t="str">
            <v>-</v>
          </cell>
          <cell r="M163" t="str">
            <v>T</v>
          </cell>
          <cell r="N163" t="str">
            <v>VARIA</v>
          </cell>
          <cell r="O163" t="str">
            <v xml:space="preserve">COT19CB14288        </v>
          </cell>
          <cell r="P163" t="str">
            <v>DMVTFR</v>
          </cell>
          <cell r="R163">
            <v>55716</v>
          </cell>
          <cell r="S163">
            <v>42037</v>
          </cell>
          <cell r="T163">
            <v>42402</v>
          </cell>
        </row>
        <row r="164">
          <cell r="G164" t="str">
            <v>DABT01310116</v>
          </cell>
          <cell r="H164" t="str">
            <v>20150131</v>
          </cell>
          <cell r="I164" t="str">
            <v>20160131</v>
          </cell>
          <cell r="J164" t="str">
            <v>2,60000000</v>
          </cell>
          <cell r="K164" t="str">
            <v>2,00000000</v>
          </cell>
          <cell r="L164" t="str">
            <v>-</v>
          </cell>
          <cell r="M164" t="str">
            <v>T</v>
          </cell>
          <cell r="N164" t="str">
            <v>VARIA</v>
          </cell>
          <cell r="O164" t="str">
            <v xml:space="preserve">COT19CB14296        </v>
          </cell>
          <cell r="P164" t="str">
            <v>DMVTFR</v>
          </cell>
          <cell r="R164">
            <v>55717</v>
          </cell>
          <cell r="S164">
            <v>42035</v>
          </cell>
          <cell r="T164">
            <v>42400</v>
          </cell>
        </row>
        <row r="165">
          <cell r="G165" t="str">
            <v>DABT01030216</v>
          </cell>
          <cell r="H165" t="str">
            <v>20150203</v>
          </cell>
          <cell r="I165" t="str">
            <v>20160203</v>
          </cell>
          <cell r="J165" t="str">
            <v>2,60000000</v>
          </cell>
          <cell r="K165" t="str">
            <v>2,00000000</v>
          </cell>
          <cell r="L165" t="str">
            <v>-</v>
          </cell>
          <cell r="M165" t="str">
            <v>T</v>
          </cell>
          <cell r="N165" t="str">
            <v>VARIA</v>
          </cell>
          <cell r="O165" t="str">
            <v xml:space="preserve">COT19CB14312        </v>
          </cell>
          <cell r="P165" t="str">
            <v>DMVTFR</v>
          </cell>
          <cell r="R165">
            <v>55719</v>
          </cell>
          <cell r="S165">
            <v>42038</v>
          </cell>
          <cell r="T165">
            <v>42403</v>
          </cell>
        </row>
        <row r="166">
          <cell r="G166" t="str">
            <v>DABT01110216</v>
          </cell>
          <cell r="H166" t="str">
            <v>20150211</v>
          </cell>
          <cell r="I166" t="str">
            <v>20160211</v>
          </cell>
          <cell r="J166" t="str">
            <v>2,34000000</v>
          </cell>
          <cell r="K166" t="str">
            <v>2,00000000</v>
          </cell>
          <cell r="L166" t="str">
            <v>-</v>
          </cell>
          <cell r="M166" t="str">
            <v>T</v>
          </cell>
          <cell r="N166" t="str">
            <v>VARIA</v>
          </cell>
          <cell r="O166" t="str">
            <v xml:space="preserve">COT19CB14338        </v>
          </cell>
          <cell r="P166" t="str">
            <v>DMVTFR</v>
          </cell>
          <cell r="R166">
            <v>55722</v>
          </cell>
          <cell r="S166">
            <v>42046</v>
          </cell>
          <cell r="T166">
            <v>42411</v>
          </cell>
        </row>
        <row r="167">
          <cell r="G167" t="str">
            <v>DABT01030316</v>
          </cell>
          <cell r="H167" t="str">
            <v>20150303</v>
          </cell>
          <cell r="I167" t="str">
            <v>20160303</v>
          </cell>
          <cell r="J167" t="str">
            <v>2,50000000</v>
          </cell>
          <cell r="K167" t="str">
            <v>2,00000000</v>
          </cell>
          <cell r="L167" t="str">
            <v>-</v>
          </cell>
          <cell r="M167" t="str">
            <v>T</v>
          </cell>
          <cell r="N167" t="str">
            <v>VARIA</v>
          </cell>
          <cell r="O167" t="str">
            <v xml:space="preserve">COT19CB14353        </v>
          </cell>
          <cell r="P167" t="str">
            <v>DMVTFR</v>
          </cell>
          <cell r="R167">
            <v>55727</v>
          </cell>
          <cell r="S167">
            <v>42066</v>
          </cell>
          <cell r="T167">
            <v>42432</v>
          </cell>
        </row>
        <row r="168">
          <cell r="G168" t="str">
            <v>DABT01070316</v>
          </cell>
          <cell r="H168" t="str">
            <v>20150307</v>
          </cell>
          <cell r="I168" t="str">
            <v>20160307</v>
          </cell>
          <cell r="J168" t="str">
            <v>2,50000000</v>
          </cell>
          <cell r="K168" t="str">
            <v>2,00000000</v>
          </cell>
          <cell r="L168" t="str">
            <v>-</v>
          </cell>
          <cell r="M168" t="str">
            <v>T</v>
          </cell>
          <cell r="N168" t="str">
            <v>VARIA</v>
          </cell>
          <cell r="O168" t="str">
            <v xml:space="preserve">COT19CB14361        </v>
          </cell>
          <cell r="P168" t="str">
            <v>DMVTFR</v>
          </cell>
          <cell r="R168">
            <v>55728</v>
          </cell>
          <cell r="S168">
            <v>42070</v>
          </cell>
          <cell r="T168">
            <v>42436</v>
          </cell>
        </row>
        <row r="169">
          <cell r="G169" t="str">
            <v>DABT01140316</v>
          </cell>
          <cell r="H169" t="str">
            <v>20150314</v>
          </cell>
          <cell r="I169" t="str">
            <v>20160314</v>
          </cell>
          <cell r="J169" t="str">
            <v>2,42000000</v>
          </cell>
          <cell r="K169" t="str">
            <v>2,00000000</v>
          </cell>
          <cell r="L169" t="str">
            <v>-</v>
          </cell>
          <cell r="M169" t="str">
            <v>T</v>
          </cell>
          <cell r="N169" t="str">
            <v>VARIA</v>
          </cell>
          <cell r="O169" t="str">
            <v xml:space="preserve">COT19CB14379        </v>
          </cell>
          <cell r="P169" t="str">
            <v>DMVTFR</v>
          </cell>
          <cell r="R169">
            <v>55730</v>
          </cell>
          <cell r="S169">
            <v>42077</v>
          </cell>
          <cell r="T169">
            <v>42443</v>
          </cell>
        </row>
        <row r="170">
          <cell r="G170" t="str">
            <v>DABT01280316</v>
          </cell>
          <cell r="H170" t="str">
            <v>20150328</v>
          </cell>
          <cell r="I170" t="str">
            <v>20160328</v>
          </cell>
          <cell r="J170" t="str">
            <v>2,46000000</v>
          </cell>
          <cell r="K170" t="str">
            <v>2,00000000</v>
          </cell>
          <cell r="L170" t="str">
            <v>-</v>
          </cell>
          <cell r="M170" t="str">
            <v>T</v>
          </cell>
          <cell r="N170" t="str">
            <v>VARIA</v>
          </cell>
          <cell r="O170" t="str">
            <v xml:space="preserve">COT19CB14387        </v>
          </cell>
          <cell r="P170" t="str">
            <v>DMVTFR</v>
          </cell>
          <cell r="R170">
            <v>55733</v>
          </cell>
          <cell r="S170">
            <v>42091</v>
          </cell>
          <cell r="T170">
            <v>42457</v>
          </cell>
        </row>
        <row r="171">
          <cell r="G171" t="str">
            <v>DABT01310316</v>
          </cell>
          <cell r="H171" t="str">
            <v>20150331</v>
          </cell>
          <cell r="I171" t="str">
            <v>20160331</v>
          </cell>
          <cell r="J171" t="str">
            <v>2,36000000</v>
          </cell>
          <cell r="K171" t="str">
            <v>2,00000000</v>
          </cell>
          <cell r="L171" t="str">
            <v>-</v>
          </cell>
          <cell r="M171" t="str">
            <v>T</v>
          </cell>
          <cell r="N171" t="str">
            <v>VARIA</v>
          </cell>
          <cell r="O171" t="str">
            <v xml:space="preserve">COT19CB14403        </v>
          </cell>
          <cell r="P171" t="str">
            <v>DMVTFR</v>
          </cell>
          <cell r="R171">
            <v>55735</v>
          </cell>
          <cell r="S171">
            <v>42094</v>
          </cell>
          <cell r="T171">
            <v>42460</v>
          </cell>
        </row>
        <row r="172">
          <cell r="G172" t="str">
            <v>DABT01040416</v>
          </cell>
          <cell r="H172" t="str">
            <v>20150404</v>
          </cell>
          <cell r="I172" t="str">
            <v>20160404</v>
          </cell>
          <cell r="J172" t="str">
            <v>2,36000000</v>
          </cell>
          <cell r="K172" t="str">
            <v>2,00000000</v>
          </cell>
          <cell r="L172" t="str">
            <v>-</v>
          </cell>
          <cell r="M172" t="str">
            <v>T</v>
          </cell>
          <cell r="N172" t="str">
            <v>VARIA</v>
          </cell>
          <cell r="O172" t="str">
            <v xml:space="preserve">COT19CB14429        </v>
          </cell>
          <cell r="P172" t="str">
            <v>DMVTFR</v>
          </cell>
          <cell r="R172">
            <v>55737</v>
          </cell>
          <cell r="S172">
            <v>42098</v>
          </cell>
          <cell r="T172">
            <v>42464</v>
          </cell>
        </row>
        <row r="173">
          <cell r="G173" t="str">
            <v>DABT01100416</v>
          </cell>
          <cell r="H173" t="str">
            <v>20150410</v>
          </cell>
          <cell r="I173" t="str">
            <v>20160410</v>
          </cell>
          <cell r="J173" t="str">
            <v>2,39000000</v>
          </cell>
          <cell r="K173" t="str">
            <v>2,00000000</v>
          </cell>
          <cell r="L173" t="str">
            <v>-</v>
          </cell>
          <cell r="M173" t="str">
            <v>T</v>
          </cell>
          <cell r="N173" t="str">
            <v>VARIA</v>
          </cell>
          <cell r="O173" t="str">
            <v xml:space="preserve">COT19CB14445        </v>
          </cell>
          <cell r="P173" t="str">
            <v>DMVTFR</v>
          </cell>
          <cell r="R173">
            <v>55740</v>
          </cell>
          <cell r="S173">
            <v>42104</v>
          </cell>
          <cell r="T173">
            <v>42470</v>
          </cell>
        </row>
        <row r="174">
          <cell r="G174" t="str">
            <v>DABT01140416</v>
          </cell>
          <cell r="H174" t="str">
            <v>20150414</v>
          </cell>
          <cell r="I174" t="str">
            <v>20160414</v>
          </cell>
          <cell r="J174" t="str">
            <v>0,00000000</v>
          </cell>
          <cell r="K174" t="str">
            <v>2,00000000</v>
          </cell>
          <cell r="L174" t="str">
            <v>-</v>
          </cell>
          <cell r="M174" t="str">
            <v>T</v>
          </cell>
          <cell r="N174" t="str">
            <v>VARIA</v>
          </cell>
          <cell r="O174" t="str">
            <v xml:space="preserve">COT19CB14460        </v>
          </cell>
          <cell r="P174" t="str">
            <v>DMVTFR</v>
          </cell>
          <cell r="R174">
            <v>55742</v>
          </cell>
          <cell r="S174">
            <v>42108</v>
          </cell>
          <cell r="T174">
            <v>42474</v>
          </cell>
        </row>
        <row r="175">
          <cell r="G175" t="str">
            <v>DABT01180416</v>
          </cell>
          <cell r="H175" t="str">
            <v>20150418</v>
          </cell>
          <cell r="I175" t="str">
            <v>20160418</v>
          </cell>
          <cell r="J175" t="str">
            <v>2,46000000</v>
          </cell>
          <cell r="K175" t="str">
            <v>2,00000000</v>
          </cell>
          <cell r="L175" t="str">
            <v>-</v>
          </cell>
          <cell r="M175" t="str">
            <v>T</v>
          </cell>
          <cell r="N175" t="str">
            <v>VARIA</v>
          </cell>
          <cell r="O175" t="str">
            <v xml:space="preserve">COT19CB14486        </v>
          </cell>
          <cell r="P175" t="str">
            <v>DMVTFR</v>
          </cell>
          <cell r="R175">
            <v>55746</v>
          </cell>
          <cell r="S175">
            <v>42112</v>
          </cell>
          <cell r="T175">
            <v>42478</v>
          </cell>
        </row>
        <row r="176">
          <cell r="G176" t="str">
            <v>DABT01210416</v>
          </cell>
          <cell r="H176" t="str">
            <v>20150421</v>
          </cell>
          <cell r="I176" t="str">
            <v>20160421</v>
          </cell>
          <cell r="J176" t="str">
            <v>2,48000000</v>
          </cell>
          <cell r="K176" t="str">
            <v>2,00000000</v>
          </cell>
          <cell r="L176" t="str">
            <v>-</v>
          </cell>
          <cell r="M176" t="str">
            <v>T</v>
          </cell>
          <cell r="N176" t="str">
            <v>VARIA</v>
          </cell>
          <cell r="O176" t="str">
            <v xml:space="preserve">COT19CB14502        </v>
          </cell>
          <cell r="P176" t="str">
            <v>DMVTFR</v>
          </cell>
          <cell r="R176">
            <v>55748</v>
          </cell>
          <cell r="S176">
            <v>42115</v>
          </cell>
          <cell r="T176">
            <v>42481</v>
          </cell>
        </row>
        <row r="177">
          <cell r="G177" t="str">
            <v>DABT01220416</v>
          </cell>
          <cell r="H177" t="str">
            <v>20150422</v>
          </cell>
          <cell r="I177" t="str">
            <v>20160422</v>
          </cell>
          <cell r="J177" t="str">
            <v>2,48000000</v>
          </cell>
          <cell r="K177" t="str">
            <v>2,00000000</v>
          </cell>
          <cell r="L177" t="str">
            <v>-</v>
          </cell>
          <cell r="M177" t="str">
            <v>T</v>
          </cell>
          <cell r="N177" t="str">
            <v>VARIA</v>
          </cell>
          <cell r="O177" t="str">
            <v xml:space="preserve">COT19CB14536        </v>
          </cell>
          <cell r="P177" t="str">
            <v>DMVTFR</v>
          </cell>
          <cell r="R177">
            <v>55751</v>
          </cell>
          <cell r="S177">
            <v>42116</v>
          </cell>
          <cell r="T177">
            <v>42482</v>
          </cell>
        </row>
        <row r="178">
          <cell r="G178" t="str">
            <v>DABT01230416</v>
          </cell>
          <cell r="H178" t="str">
            <v>20150423</v>
          </cell>
          <cell r="I178" t="str">
            <v>20160423</v>
          </cell>
          <cell r="J178" t="str">
            <v>2,48000000</v>
          </cell>
          <cell r="K178" t="str">
            <v>2,00000000</v>
          </cell>
          <cell r="L178" t="str">
            <v>-</v>
          </cell>
          <cell r="M178" t="str">
            <v>T</v>
          </cell>
          <cell r="N178" t="str">
            <v>VARIA</v>
          </cell>
          <cell r="O178" t="str">
            <v xml:space="preserve">COT19CB14551        </v>
          </cell>
          <cell r="P178" t="str">
            <v>DMVTFR</v>
          </cell>
          <cell r="R178">
            <v>55753</v>
          </cell>
          <cell r="S178">
            <v>42117</v>
          </cell>
          <cell r="T178">
            <v>42483</v>
          </cell>
        </row>
        <row r="179">
          <cell r="G179" t="str">
            <v>DABT01240416</v>
          </cell>
          <cell r="H179" t="str">
            <v>20150424</v>
          </cell>
          <cell r="I179" t="str">
            <v>20160424</v>
          </cell>
          <cell r="J179" t="str">
            <v>2,48000000</v>
          </cell>
          <cell r="K179" t="str">
            <v>2,00000000</v>
          </cell>
          <cell r="L179" t="str">
            <v>-</v>
          </cell>
          <cell r="M179" t="str">
            <v>T</v>
          </cell>
          <cell r="N179" t="str">
            <v>VARIA</v>
          </cell>
          <cell r="O179" t="str">
            <v xml:space="preserve">COT19CB14577        </v>
          </cell>
          <cell r="P179" t="str">
            <v>DMVTFR</v>
          </cell>
          <cell r="R179">
            <v>55761</v>
          </cell>
          <cell r="S179">
            <v>42118</v>
          </cell>
          <cell r="T179">
            <v>42484</v>
          </cell>
        </row>
        <row r="180">
          <cell r="G180" t="str">
            <v>DABT01270416</v>
          </cell>
          <cell r="H180" t="str">
            <v>20150427</v>
          </cell>
          <cell r="I180" t="str">
            <v>20160427</v>
          </cell>
          <cell r="J180" t="str">
            <v>2,60000000</v>
          </cell>
          <cell r="K180" t="str">
            <v>2,00000000</v>
          </cell>
          <cell r="L180" t="str">
            <v>-</v>
          </cell>
          <cell r="M180" t="str">
            <v>T</v>
          </cell>
          <cell r="N180" t="str">
            <v>VARIA</v>
          </cell>
          <cell r="O180" t="str">
            <v xml:space="preserve">COT19CB14593        </v>
          </cell>
          <cell r="P180" t="str">
            <v>DMVTFR</v>
          </cell>
          <cell r="R180">
            <v>55766</v>
          </cell>
          <cell r="S180">
            <v>42121</v>
          </cell>
          <cell r="T180">
            <v>42487</v>
          </cell>
        </row>
        <row r="181">
          <cell r="G181" t="str">
            <v>DABT01260416</v>
          </cell>
          <cell r="H181" t="str">
            <v>20150426</v>
          </cell>
          <cell r="I181" t="str">
            <v>20160426</v>
          </cell>
          <cell r="J181" t="str">
            <v>2,48000000</v>
          </cell>
          <cell r="K181" t="str">
            <v>2,00000000</v>
          </cell>
          <cell r="L181" t="str">
            <v>-</v>
          </cell>
          <cell r="M181" t="str">
            <v>T</v>
          </cell>
          <cell r="N181" t="str">
            <v>VARIA</v>
          </cell>
          <cell r="O181" t="str">
            <v xml:space="preserve">COT19CB14601        </v>
          </cell>
          <cell r="P181" t="str">
            <v>DMVTFR</v>
          </cell>
          <cell r="R181">
            <v>55767</v>
          </cell>
          <cell r="S181">
            <v>42120</v>
          </cell>
          <cell r="T181">
            <v>42486</v>
          </cell>
        </row>
        <row r="182">
          <cell r="G182" t="str">
            <v>DABT01250416</v>
          </cell>
          <cell r="H182" t="str">
            <v>20150425</v>
          </cell>
          <cell r="I182" t="str">
            <v>20160425</v>
          </cell>
          <cell r="J182" t="str">
            <v>2,48000000</v>
          </cell>
          <cell r="K182" t="str">
            <v>2,00000000</v>
          </cell>
          <cell r="L182" t="str">
            <v>-</v>
          </cell>
          <cell r="M182" t="str">
            <v>T</v>
          </cell>
          <cell r="N182" t="str">
            <v>VARIA</v>
          </cell>
          <cell r="O182" t="str">
            <v xml:space="preserve">COT19CB14627        </v>
          </cell>
          <cell r="P182" t="str">
            <v>DMVTFR</v>
          </cell>
          <cell r="R182">
            <v>55769</v>
          </cell>
          <cell r="S182">
            <v>42119</v>
          </cell>
          <cell r="T182">
            <v>42485</v>
          </cell>
        </row>
        <row r="183">
          <cell r="G183" t="str">
            <v>DABT01280416</v>
          </cell>
          <cell r="H183" t="str">
            <v>20150428</v>
          </cell>
          <cell r="I183" t="str">
            <v>20160428</v>
          </cell>
          <cell r="J183" t="str">
            <v>2,60000000</v>
          </cell>
          <cell r="K183" t="str">
            <v>2,00000000</v>
          </cell>
          <cell r="L183" t="str">
            <v>-</v>
          </cell>
          <cell r="M183" t="str">
            <v>T</v>
          </cell>
          <cell r="N183" t="str">
            <v>VARIA</v>
          </cell>
          <cell r="O183" t="str">
            <v xml:space="preserve">COT19CB14650        </v>
          </cell>
          <cell r="P183" t="str">
            <v>DMVTFR</v>
          </cell>
          <cell r="R183">
            <v>55772</v>
          </cell>
          <cell r="S183">
            <v>42122</v>
          </cell>
          <cell r="T183">
            <v>42488</v>
          </cell>
        </row>
        <row r="184">
          <cell r="G184" t="str">
            <v>DABT01290416</v>
          </cell>
          <cell r="H184" t="str">
            <v>20150429</v>
          </cell>
          <cell r="I184" t="str">
            <v>20160429</v>
          </cell>
          <cell r="J184" t="str">
            <v>2,60000000</v>
          </cell>
          <cell r="K184" t="str">
            <v>2,00000000</v>
          </cell>
          <cell r="L184" t="str">
            <v>-</v>
          </cell>
          <cell r="M184" t="str">
            <v>T</v>
          </cell>
          <cell r="N184" t="str">
            <v>VARIA</v>
          </cell>
          <cell r="O184" t="str">
            <v xml:space="preserve">COT19CB14668        </v>
          </cell>
          <cell r="P184" t="str">
            <v>DMVTFR</v>
          </cell>
          <cell r="R184">
            <v>55773</v>
          </cell>
          <cell r="S184">
            <v>42123</v>
          </cell>
          <cell r="T184">
            <v>42489</v>
          </cell>
        </row>
        <row r="185">
          <cell r="G185" t="str">
            <v>DABT01300416</v>
          </cell>
          <cell r="H185" t="str">
            <v>20150430</v>
          </cell>
          <cell r="I185" t="str">
            <v>20160430</v>
          </cell>
          <cell r="J185" t="str">
            <v>2,60000000</v>
          </cell>
          <cell r="K185" t="str">
            <v>2,00000000</v>
          </cell>
          <cell r="L185" t="str">
            <v>-</v>
          </cell>
          <cell r="M185" t="str">
            <v>T</v>
          </cell>
          <cell r="N185" t="str">
            <v>VARIA</v>
          </cell>
          <cell r="O185" t="str">
            <v xml:space="preserve">COT19CB14684        </v>
          </cell>
          <cell r="P185" t="str">
            <v>DMVTFR</v>
          </cell>
          <cell r="R185">
            <v>55775</v>
          </cell>
          <cell r="S185">
            <v>42124</v>
          </cell>
          <cell r="T185">
            <v>42490</v>
          </cell>
        </row>
        <row r="186">
          <cell r="G186" t="str">
            <v>DABT01020516</v>
          </cell>
          <cell r="H186" t="str">
            <v>20150502</v>
          </cell>
          <cell r="I186" t="str">
            <v>20160502</v>
          </cell>
          <cell r="J186" t="str">
            <v>2,60000000</v>
          </cell>
          <cell r="K186" t="str">
            <v>2,00000000</v>
          </cell>
          <cell r="L186" t="str">
            <v>-</v>
          </cell>
          <cell r="M186" t="str">
            <v>T</v>
          </cell>
          <cell r="N186" t="str">
            <v>VARIA</v>
          </cell>
          <cell r="O186" t="str">
            <v xml:space="preserve">COT19CB14726        </v>
          </cell>
          <cell r="P186" t="str">
            <v>DMVTFR</v>
          </cell>
          <cell r="R186">
            <v>55779</v>
          </cell>
          <cell r="S186">
            <v>42126</v>
          </cell>
          <cell r="T186">
            <v>42492</v>
          </cell>
        </row>
        <row r="187">
          <cell r="G187" t="str">
            <v>DABT01060516</v>
          </cell>
          <cell r="H187" t="str">
            <v>20150506</v>
          </cell>
          <cell r="I187" t="str">
            <v>20160506</v>
          </cell>
          <cell r="J187" t="str">
            <v>2,50000000</v>
          </cell>
          <cell r="K187" t="str">
            <v>2,00000000</v>
          </cell>
          <cell r="L187" t="str">
            <v>-</v>
          </cell>
          <cell r="M187" t="str">
            <v>T</v>
          </cell>
          <cell r="N187" t="str">
            <v>VARIA</v>
          </cell>
          <cell r="O187" t="str">
            <v xml:space="preserve">COT19CB14742        </v>
          </cell>
          <cell r="P187" t="str">
            <v>DMVTFR</v>
          </cell>
          <cell r="R187">
            <v>55781</v>
          </cell>
          <cell r="S187">
            <v>42130</v>
          </cell>
          <cell r="T187">
            <v>42496</v>
          </cell>
        </row>
        <row r="188">
          <cell r="G188" t="str">
            <v>DABT01100516</v>
          </cell>
          <cell r="H188" t="str">
            <v>20150510</v>
          </cell>
          <cell r="I188" t="str">
            <v>20160510</v>
          </cell>
          <cell r="J188" t="str">
            <v>2,50000000</v>
          </cell>
          <cell r="K188" t="str">
            <v>2,00000000</v>
          </cell>
          <cell r="L188" t="str">
            <v>-</v>
          </cell>
          <cell r="M188" t="str">
            <v>T</v>
          </cell>
          <cell r="N188" t="str">
            <v>VARIA</v>
          </cell>
          <cell r="O188" t="str">
            <v xml:space="preserve">COT19CB14767        </v>
          </cell>
          <cell r="P188" t="str">
            <v>DMVTFR</v>
          </cell>
          <cell r="R188">
            <v>55783</v>
          </cell>
          <cell r="S188">
            <v>42134</v>
          </cell>
          <cell r="T188">
            <v>42500</v>
          </cell>
        </row>
        <row r="189">
          <cell r="G189" t="str">
            <v>DABT01120516</v>
          </cell>
          <cell r="H189" t="str">
            <v>20150512</v>
          </cell>
          <cell r="I189" t="str">
            <v>20160512</v>
          </cell>
          <cell r="J189" t="str">
            <v>2,34000000</v>
          </cell>
          <cell r="K189" t="str">
            <v>2,00000000</v>
          </cell>
          <cell r="L189" t="str">
            <v>-</v>
          </cell>
          <cell r="M189" t="str">
            <v>T</v>
          </cell>
          <cell r="N189" t="str">
            <v>VARIA</v>
          </cell>
          <cell r="O189" t="str">
            <v xml:space="preserve">COT19CB14775        </v>
          </cell>
          <cell r="P189" t="str">
            <v>DMVTFR</v>
          </cell>
          <cell r="R189">
            <v>55784</v>
          </cell>
          <cell r="S189">
            <v>42136</v>
          </cell>
          <cell r="T189">
            <v>42502</v>
          </cell>
        </row>
        <row r="190">
          <cell r="G190" t="str">
            <v>DABT01140516</v>
          </cell>
          <cell r="H190" t="str">
            <v>20150514</v>
          </cell>
          <cell r="I190" t="str">
            <v>20160514</v>
          </cell>
          <cell r="J190" t="str">
            <v>2,34000000</v>
          </cell>
          <cell r="K190" t="str">
            <v>2,00000000</v>
          </cell>
          <cell r="L190" t="str">
            <v>-</v>
          </cell>
          <cell r="M190" t="str">
            <v>T</v>
          </cell>
          <cell r="N190" t="str">
            <v>VARIA</v>
          </cell>
          <cell r="O190" t="str">
            <v xml:space="preserve">COT19CB14783        </v>
          </cell>
          <cell r="P190" t="str">
            <v>DMVTFR</v>
          </cell>
          <cell r="R190">
            <v>55785</v>
          </cell>
          <cell r="S190">
            <v>42138</v>
          </cell>
          <cell r="T190">
            <v>42504</v>
          </cell>
        </row>
        <row r="191">
          <cell r="G191" t="str">
            <v>TFIP15240720</v>
          </cell>
          <cell r="H191" t="str">
            <v>20050724</v>
          </cell>
          <cell r="I191" t="str">
            <v>20200724</v>
          </cell>
          <cell r="J191" t="str">
            <v>11,00000000</v>
          </cell>
          <cell r="K191" t="str">
            <v>0,00000000</v>
          </cell>
          <cell r="L191" t="str">
            <v xml:space="preserve"> </v>
          </cell>
          <cell r="M191" t="str">
            <v>A</v>
          </cell>
          <cell r="N191" t="str">
            <v xml:space="preserve">FIJA </v>
          </cell>
          <cell r="O191" t="str">
            <v xml:space="preserve">COL17CT01817        </v>
          </cell>
          <cell r="P191" t="str">
            <v>DMFTFR</v>
          </cell>
          <cell r="R191">
            <v>48289</v>
          </cell>
          <cell r="S191">
            <v>38557</v>
          </cell>
          <cell r="T191">
            <v>44036</v>
          </cell>
        </row>
        <row r="192">
          <cell r="G192" t="str">
            <v>TFIC15240720</v>
          </cell>
          <cell r="H192" t="str">
            <v>20050724</v>
          </cell>
          <cell r="I192" t="str">
            <v>20200724</v>
          </cell>
          <cell r="J192" t="str">
            <v>0,00000000</v>
          </cell>
          <cell r="K192" t="str">
            <v>0,00000000</v>
          </cell>
          <cell r="L192" t="str">
            <v xml:space="preserve"> </v>
          </cell>
          <cell r="M192" t="str">
            <v xml:space="preserve"> </v>
          </cell>
          <cell r="N192" t="str">
            <v xml:space="preserve">     </v>
          </cell>
          <cell r="O192" t="str">
            <v xml:space="preserve">COL17CT00967        </v>
          </cell>
          <cell r="P192" t="str">
            <v>DMFTAR</v>
          </cell>
          <cell r="R192">
            <v>48290</v>
          </cell>
          <cell r="S192">
            <v>38557</v>
          </cell>
          <cell r="T192">
            <v>44036</v>
          </cell>
        </row>
        <row r="193">
          <cell r="G193" t="str">
            <v>TFIC14240719</v>
          </cell>
          <cell r="H193" t="str">
            <v>20050724</v>
          </cell>
          <cell r="I193" t="str">
            <v>20190724</v>
          </cell>
          <cell r="J193" t="str">
            <v>0,00000000</v>
          </cell>
          <cell r="K193" t="str">
            <v>0,00000000</v>
          </cell>
          <cell r="L193" t="str">
            <v xml:space="preserve"> </v>
          </cell>
          <cell r="M193" t="str">
            <v xml:space="preserve"> </v>
          </cell>
          <cell r="N193" t="str">
            <v xml:space="preserve">     </v>
          </cell>
          <cell r="O193" t="str">
            <v xml:space="preserve">COL17CT00975        </v>
          </cell>
          <cell r="P193" t="str">
            <v>DMFTAR</v>
          </cell>
          <cell r="R193">
            <v>48291</v>
          </cell>
          <cell r="S193">
            <v>38557</v>
          </cell>
          <cell r="T193">
            <v>43670</v>
          </cell>
        </row>
        <row r="194">
          <cell r="G194" t="str">
            <v>TFIC13240718</v>
          </cell>
          <cell r="H194" t="str">
            <v>20050724</v>
          </cell>
          <cell r="I194" t="str">
            <v>20180724</v>
          </cell>
          <cell r="J194" t="str">
            <v>0,00000000</v>
          </cell>
          <cell r="K194" t="str">
            <v>0,00000000</v>
          </cell>
          <cell r="L194" t="str">
            <v xml:space="preserve"> </v>
          </cell>
          <cell r="M194" t="str">
            <v xml:space="preserve"> </v>
          </cell>
          <cell r="N194" t="str">
            <v xml:space="preserve">     </v>
          </cell>
          <cell r="O194" t="str">
            <v xml:space="preserve">COL17CT00983        </v>
          </cell>
          <cell r="P194" t="str">
            <v>DMFTAR</v>
          </cell>
          <cell r="R194">
            <v>48292</v>
          </cell>
          <cell r="S194">
            <v>38557</v>
          </cell>
          <cell r="T194">
            <v>43305</v>
          </cell>
        </row>
        <row r="195">
          <cell r="G195" t="str">
            <v>TFIC12240717</v>
          </cell>
          <cell r="H195" t="str">
            <v>20050724</v>
          </cell>
          <cell r="I195" t="str">
            <v>20170724</v>
          </cell>
          <cell r="J195" t="str">
            <v>0,00000000</v>
          </cell>
          <cell r="K195" t="str">
            <v>0,00000000</v>
          </cell>
          <cell r="L195" t="str">
            <v xml:space="preserve"> </v>
          </cell>
          <cell r="M195" t="str">
            <v xml:space="preserve"> </v>
          </cell>
          <cell r="N195" t="str">
            <v xml:space="preserve">     </v>
          </cell>
          <cell r="O195" t="str">
            <v xml:space="preserve">COL17CT00991        </v>
          </cell>
          <cell r="P195" t="str">
            <v>DMFTAR</v>
          </cell>
          <cell r="R195">
            <v>48293</v>
          </cell>
          <cell r="S195">
            <v>38557</v>
          </cell>
          <cell r="T195">
            <v>42940</v>
          </cell>
        </row>
        <row r="196">
          <cell r="G196" t="str">
            <v>TFIC11240716</v>
          </cell>
          <cell r="H196" t="str">
            <v>20050724</v>
          </cell>
          <cell r="I196" t="str">
            <v>20160724</v>
          </cell>
          <cell r="J196" t="str">
            <v>0,00000000</v>
          </cell>
          <cell r="K196" t="str">
            <v>0,00000000</v>
          </cell>
          <cell r="L196" t="str">
            <v xml:space="preserve"> </v>
          </cell>
          <cell r="M196" t="str">
            <v xml:space="preserve"> </v>
          </cell>
          <cell r="N196" t="str">
            <v xml:space="preserve">     </v>
          </cell>
          <cell r="O196" t="str">
            <v xml:space="preserve">COL17CT01007        </v>
          </cell>
          <cell r="P196" t="str">
            <v>DMFTAR</v>
          </cell>
          <cell r="R196">
            <v>48294</v>
          </cell>
          <cell r="S196">
            <v>38557</v>
          </cell>
          <cell r="T196">
            <v>42575</v>
          </cell>
        </row>
        <row r="197">
          <cell r="G197" t="str">
            <v>TFIC10240715</v>
          </cell>
          <cell r="H197" t="str">
            <v>20050724</v>
          </cell>
          <cell r="I197" t="str">
            <v>20150724</v>
          </cell>
          <cell r="J197" t="str">
            <v>0,00000000</v>
          </cell>
          <cell r="K197" t="str">
            <v>0,00000000</v>
          </cell>
          <cell r="L197" t="str">
            <v xml:space="preserve"> </v>
          </cell>
          <cell r="M197" t="str">
            <v xml:space="preserve"> </v>
          </cell>
          <cell r="N197" t="str">
            <v xml:space="preserve">     </v>
          </cell>
          <cell r="O197" t="str">
            <v xml:space="preserve">COL17CT01015        </v>
          </cell>
          <cell r="P197" t="str">
            <v>DMFTAR</v>
          </cell>
          <cell r="R197">
            <v>48295</v>
          </cell>
          <cell r="S197">
            <v>38557</v>
          </cell>
          <cell r="T197">
            <v>42209</v>
          </cell>
        </row>
        <row r="198">
          <cell r="G198" t="str">
            <v>TFIP10281015</v>
          </cell>
          <cell r="H198" t="str">
            <v>20051028</v>
          </cell>
          <cell r="I198" t="str">
            <v>20151028</v>
          </cell>
          <cell r="J198" t="str">
            <v>8,00000000</v>
          </cell>
          <cell r="K198" t="str">
            <v>0,00000000</v>
          </cell>
          <cell r="L198" t="str">
            <v xml:space="preserve"> </v>
          </cell>
          <cell r="M198" t="str">
            <v>A</v>
          </cell>
          <cell r="N198" t="str">
            <v xml:space="preserve">FIJA </v>
          </cell>
          <cell r="O198" t="str">
            <v xml:space="preserve">COL17CT01833        </v>
          </cell>
          <cell r="P198" t="str">
            <v>DMFTFR</v>
          </cell>
          <cell r="R198">
            <v>48906</v>
          </cell>
          <cell r="S198">
            <v>38653</v>
          </cell>
          <cell r="T198">
            <v>42305</v>
          </cell>
        </row>
        <row r="199">
          <cell r="G199" t="str">
            <v>TFIC10281015</v>
          </cell>
          <cell r="H199" t="str">
            <v>20051028</v>
          </cell>
          <cell r="I199" t="str">
            <v>20151028</v>
          </cell>
          <cell r="J199" t="str">
            <v>0,00000000</v>
          </cell>
          <cell r="K199" t="str">
            <v>0,00000000</v>
          </cell>
          <cell r="L199" t="str">
            <v xml:space="preserve"> </v>
          </cell>
          <cell r="M199" t="str">
            <v xml:space="preserve"> </v>
          </cell>
          <cell r="N199" t="str">
            <v xml:space="preserve">     </v>
          </cell>
          <cell r="O199" t="str">
            <v xml:space="preserve">COL17CT01080        </v>
          </cell>
          <cell r="P199" t="str">
            <v>DMFTAR</v>
          </cell>
          <cell r="R199">
            <v>48907</v>
          </cell>
          <cell r="S199">
            <v>38653</v>
          </cell>
          <cell r="T199">
            <v>42305</v>
          </cell>
        </row>
        <row r="200">
          <cell r="G200" t="str">
            <v>TUVT17230223</v>
          </cell>
          <cell r="H200" t="str">
            <v>20060223</v>
          </cell>
          <cell r="I200" t="str">
            <v>20230223</v>
          </cell>
          <cell r="J200" t="str">
            <v>4,75000000</v>
          </cell>
          <cell r="K200" t="str">
            <v>0,00000000</v>
          </cell>
          <cell r="L200" t="str">
            <v xml:space="preserve"> </v>
          </cell>
          <cell r="M200" t="str">
            <v>A</v>
          </cell>
          <cell r="N200" t="str">
            <v xml:space="preserve">FIJA </v>
          </cell>
          <cell r="O200" t="str">
            <v xml:space="preserve">COL17CT02088        </v>
          </cell>
          <cell r="P200" t="str">
            <v>DMFTFR</v>
          </cell>
          <cell r="R200">
            <v>49936</v>
          </cell>
          <cell r="S200">
            <v>38771</v>
          </cell>
          <cell r="T200">
            <v>44980</v>
          </cell>
        </row>
        <row r="201">
          <cell r="G201" t="str">
            <v>TFIP11241018</v>
          </cell>
          <cell r="H201" t="str">
            <v>20071024</v>
          </cell>
          <cell r="I201" t="str">
            <v>20181024</v>
          </cell>
          <cell r="J201" t="str">
            <v>11,25000000</v>
          </cell>
          <cell r="K201" t="str">
            <v>0,00000000</v>
          </cell>
          <cell r="L201" t="str">
            <v xml:space="preserve"> </v>
          </cell>
          <cell r="M201" t="str">
            <v>A</v>
          </cell>
          <cell r="N201" t="str">
            <v xml:space="preserve">FIJA </v>
          </cell>
          <cell r="O201" t="str">
            <v xml:space="preserve">COL17CT01866        </v>
          </cell>
          <cell r="P201" t="str">
            <v>DMFTFR</v>
          </cell>
          <cell r="R201">
            <v>51792</v>
          </cell>
          <cell r="S201">
            <v>39379</v>
          </cell>
          <cell r="T201">
            <v>43397</v>
          </cell>
        </row>
        <row r="202">
          <cell r="G202" t="str">
            <v>TFIC11241018</v>
          </cell>
          <cell r="H202" t="str">
            <v>20071024</v>
          </cell>
          <cell r="I202" t="str">
            <v>20181024</v>
          </cell>
          <cell r="J202" t="str">
            <v>0,00000000</v>
          </cell>
          <cell r="K202" t="str">
            <v>0,00000000</v>
          </cell>
          <cell r="L202" t="str">
            <v xml:space="preserve"> </v>
          </cell>
          <cell r="M202" t="str">
            <v xml:space="preserve"> </v>
          </cell>
          <cell r="N202" t="str">
            <v xml:space="preserve">     </v>
          </cell>
          <cell r="O202" t="str">
            <v xml:space="preserve">COL17CT01197        </v>
          </cell>
          <cell r="P202" t="str">
            <v>DMFTAR</v>
          </cell>
          <cell r="R202">
            <v>51793</v>
          </cell>
          <cell r="S202">
            <v>39379</v>
          </cell>
          <cell r="T202">
            <v>43397</v>
          </cell>
        </row>
        <row r="203">
          <cell r="G203" t="str">
            <v>TFIC10241017</v>
          </cell>
          <cell r="H203" t="str">
            <v>20071024</v>
          </cell>
          <cell r="I203" t="str">
            <v>20171024</v>
          </cell>
          <cell r="J203" t="str">
            <v>0,00000000</v>
          </cell>
          <cell r="K203" t="str">
            <v>0,00000000</v>
          </cell>
          <cell r="L203" t="str">
            <v xml:space="preserve"> </v>
          </cell>
          <cell r="M203" t="str">
            <v xml:space="preserve"> </v>
          </cell>
          <cell r="N203" t="str">
            <v xml:space="preserve">     </v>
          </cell>
          <cell r="O203" t="str">
            <v xml:space="preserve">COL17CT01205        </v>
          </cell>
          <cell r="P203" t="str">
            <v>DMFTAR</v>
          </cell>
          <cell r="R203">
            <v>51794</v>
          </cell>
          <cell r="S203">
            <v>39379</v>
          </cell>
          <cell r="T203">
            <v>43032</v>
          </cell>
        </row>
        <row r="204">
          <cell r="G204" t="str">
            <v>TFIC09241016</v>
          </cell>
          <cell r="H204" t="str">
            <v>20071024</v>
          </cell>
          <cell r="I204" t="str">
            <v>20161024</v>
          </cell>
          <cell r="J204" t="str">
            <v>0,00000000</v>
          </cell>
          <cell r="K204" t="str">
            <v>0,00000000</v>
          </cell>
          <cell r="L204" t="str">
            <v xml:space="preserve"> </v>
          </cell>
          <cell r="M204" t="str">
            <v xml:space="preserve"> </v>
          </cell>
          <cell r="N204" t="str">
            <v xml:space="preserve">     </v>
          </cell>
          <cell r="O204" t="str">
            <v xml:space="preserve">COL17CT01213        </v>
          </cell>
          <cell r="P204" t="str">
            <v>DMFTAR</v>
          </cell>
          <cell r="R204">
            <v>51795</v>
          </cell>
          <cell r="S204">
            <v>39379</v>
          </cell>
          <cell r="T204">
            <v>42667</v>
          </cell>
        </row>
        <row r="205">
          <cell r="G205" t="str">
            <v>TFIC08241015</v>
          </cell>
          <cell r="H205" t="str">
            <v>20071024</v>
          </cell>
          <cell r="I205" t="str">
            <v>20151024</v>
          </cell>
          <cell r="J205" t="str">
            <v>0,00000000</v>
          </cell>
          <cell r="K205" t="str">
            <v>0,00000000</v>
          </cell>
          <cell r="L205" t="str">
            <v xml:space="preserve"> </v>
          </cell>
          <cell r="M205" t="str">
            <v xml:space="preserve"> </v>
          </cell>
          <cell r="N205" t="str">
            <v xml:space="preserve">     </v>
          </cell>
          <cell r="O205" t="str">
            <v xml:space="preserve">COL17CT01221        </v>
          </cell>
          <cell r="P205" t="str">
            <v>DMFTAR</v>
          </cell>
          <cell r="R205">
            <v>51796</v>
          </cell>
          <cell r="S205">
            <v>39379</v>
          </cell>
          <cell r="T205">
            <v>42301</v>
          </cell>
        </row>
        <row r="206">
          <cell r="G206" t="str">
            <v>TFIT15240720</v>
          </cell>
          <cell r="H206" t="str">
            <v>20050724</v>
          </cell>
          <cell r="I206" t="str">
            <v>20200724</v>
          </cell>
          <cell r="J206" t="str">
            <v>11,00000000</v>
          </cell>
          <cell r="K206" t="str">
            <v>0,00000000</v>
          </cell>
          <cell r="L206" t="str">
            <v xml:space="preserve"> </v>
          </cell>
          <cell r="M206" t="str">
            <v>A</v>
          </cell>
          <cell r="N206" t="str">
            <v xml:space="preserve">FIJA </v>
          </cell>
          <cell r="O206" t="str">
            <v xml:space="preserve">COL17CT02302        </v>
          </cell>
          <cell r="P206" t="str">
            <v>DMFTFR</v>
          </cell>
          <cell r="R206">
            <v>51927</v>
          </cell>
          <cell r="S206">
            <v>38557</v>
          </cell>
          <cell r="T206">
            <v>44036</v>
          </cell>
        </row>
        <row r="207">
          <cell r="G207" t="str">
            <v>TFIT10281015</v>
          </cell>
          <cell r="H207" t="str">
            <v>20051028</v>
          </cell>
          <cell r="I207" t="str">
            <v>20151028</v>
          </cell>
          <cell r="J207" t="str">
            <v>8,00000000</v>
          </cell>
          <cell r="K207" t="str">
            <v>0,00000000</v>
          </cell>
          <cell r="L207" t="str">
            <v xml:space="preserve"> </v>
          </cell>
          <cell r="M207" t="str">
            <v>A</v>
          </cell>
          <cell r="N207" t="str">
            <v xml:space="preserve">FIJA </v>
          </cell>
          <cell r="O207" t="str">
            <v xml:space="preserve">COL17CT02328        </v>
          </cell>
          <cell r="P207" t="str">
            <v>DMFTFR</v>
          </cell>
          <cell r="R207">
            <v>51929</v>
          </cell>
          <cell r="S207">
            <v>38653</v>
          </cell>
          <cell r="T207">
            <v>42305</v>
          </cell>
        </row>
        <row r="208">
          <cell r="G208" t="str">
            <v>TFIT11241018</v>
          </cell>
          <cell r="H208" t="str">
            <v>20071024</v>
          </cell>
          <cell r="I208" t="str">
            <v>20181024</v>
          </cell>
          <cell r="J208" t="str">
            <v>11,25000000</v>
          </cell>
          <cell r="K208" t="str">
            <v>0,00000000</v>
          </cell>
          <cell r="L208" t="str">
            <v xml:space="preserve"> </v>
          </cell>
          <cell r="M208" t="str">
            <v>A</v>
          </cell>
          <cell r="N208" t="str">
            <v xml:space="preserve">FIJA </v>
          </cell>
          <cell r="O208" t="str">
            <v xml:space="preserve">COL17CT02351        </v>
          </cell>
          <cell r="P208" t="str">
            <v>DMFTFR</v>
          </cell>
          <cell r="R208">
            <v>51934</v>
          </cell>
          <cell r="S208">
            <v>39379</v>
          </cell>
          <cell r="T208">
            <v>43397</v>
          </cell>
        </row>
        <row r="209">
          <cell r="G209" t="str">
            <v>TFIT16240724</v>
          </cell>
          <cell r="H209" t="str">
            <v>20080724</v>
          </cell>
          <cell r="I209" t="str">
            <v>20240724</v>
          </cell>
          <cell r="J209" t="str">
            <v>10,00000000</v>
          </cell>
          <cell r="K209" t="str">
            <v>0,00000000</v>
          </cell>
          <cell r="L209" t="str">
            <v xml:space="preserve"> </v>
          </cell>
          <cell r="M209" t="str">
            <v>A</v>
          </cell>
          <cell r="N209" t="str">
            <v xml:space="preserve">FIJA </v>
          </cell>
          <cell r="O209" t="str">
            <v xml:space="preserve">COL17CT02385        </v>
          </cell>
          <cell r="P209" t="str">
            <v>DMFTFR</v>
          </cell>
          <cell r="R209">
            <v>53059</v>
          </cell>
          <cell r="S209">
            <v>39653</v>
          </cell>
          <cell r="T209">
            <v>45497</v>
          </cell>
        </row>
        <row r="210">
          <cell r="G210" t="str">
            <v>TFIT07150616</v>
          </cell>
          <cell r="H210" t="str">
            <v>20090615</v>
          </cell>
          <cell r="I210" t="str">
            <v>20160615</v>
          </cell>
          <cell r="J210" t="str">
            <v>7,25000000</v>
          </cell>
          <cell r="K210" t="str">
            <v>0,00000000</v>
          </cell>
          <cell r="L210" t="str">
            <v xml:space="preserve"> </v>
          </cell>
          <cell r="M210" t="str">
            <v>A</v>
          </cell>
          <cell r="N210" t="str">
            <v xml:space="preserve">FIJA </v>
          </cell>
          <cell r="O210" t="str">
            <v xml:space="preserve">COL17CT02401        </v>
          </cell>
          <cell r="P210" t="str">
            <v>DMFTFR</v>
          </cell>
          <cell r="R210">
            <v>53531</v>
          </cell>
          <cell r="S210">
            <v>39979</v>
          </cell>
          <cell r="T210">
            <v>42536</v>
          </cell>
        </row>
        <row r="211">
          <cell r="G211" t="str">
            <v>TFIP16240724</v>
          </cell>
          <cell r="H211" t="str">
            <v>20080724</v>
          </cell>
          <cell r="I211" t="str">
            <v>20240724</v>
          </cell>
          <cell r="J211" t="str">
            <v>10,00000000</v>
          </cell>
          <cell r="K211" t="str">
            <v>0,00000000</v>
          </cell>
          <cell r="L211" t="str">
            <v xml:space="preserve"> </v>
          </cell>
          <cell r="M211" t="str">
            <v>A</v>
          </cell>
          <cell r="N211" t="str">
            <v xml:space="preserve">FIJA </v>
          </cell>
          <cell r="O211" t="str">
            <v xml:space="preserve">COL17CT01890        </v>
          </cell>
          <cell r="P211" t="str">
            <v>DMFTFR</v>
          </cell>
          <cell r="R211">
            <v>53588</v>
          </cell>
          <cell r="S211">
            <v>39653</v>
          </cell>
          <cell r="T211">
            <v>45497</v>
          </cell>
        </row>
        <row r="212">
          <cell r="G212" t="str">
            <v>TFIC16240724</v>
          </cell>
          <cell r="H212" t="str">
            <v>20080724</v>
          </cell>
          <cell r="I212" t="str">
            <v>20240724</v>
          </cell>
          <cell r="J212" t="str">
            <v>0,00000000</v>
          </cell>
          <cell r="K212" t="str">
            <v>0,00000000</v>
          </cell>
          <cell r="L212" t="str">
            <v xml:space="preserve"> </v>
          </cell>
          <cell r="M212" t="str">
            <v xml:space="preserve"> </v>
          </cell>
          <cell r="N212" t="str">
            <v xml:space="preserve">     </v>
          </cell>
          <cell r="O212" t="str">
            <v xml:space="preserve">COL17CT01361        </v>
          </cell>
          <cell r="P212" t="str">
            <v>DMFTAR</v>
          </cell>
          <cell r="R212">
            <v>53589</v>
          </cell>
          <cell r="S212">
            <v>39653</v>
          </cell>
          <cell r="T212">
            <v>45497</v>
          </cell>
        </row>
        <row r="213">
          <cell r="G213" t="str">
            <v>TFIC15240723</v>
          </cell>
          <cell r="H213" t="str">
            <v>20080724</v>
          </cell>
          <cell r="I213" t="str">
            <v>20230724</v>
          </cell>
          <cell r="J213" t="str">
            <v>0,00000000</v>
          </cell>
          <cell r="K213" t="str">
            <v>0,00000000</v>
          </cell>
          <cell r="L213" t="str">
            <v xml:space="preserve"> </v>
          </cell>
          <cell r="M213" t="str">
            <v xml:space="preserve"> </v>
          </cell>
          <cell r="N213" t="str">
            <v xml:space="preserve">     </v>
          </cell>
          <cell r="O213" t="str">
            <v xml:space="preserve">COL17CT01379        </v>
          </cell>
          <cell r="P213" t="str">
            <v>DMFTAR</v>
          </cell>
          <cell r="R213">
            <v>53590</v>
          </cell>
          <cell r="S213">
            <v>39653</v>
          </cell>
          <cell r="T213">
            <v>45131</v>
          </cell>
        </row>
        <row r="214">
          <cell r="G214" t="str">
            <v>TFIC14240722</v>
          </cell>
          <cell r="H214" t="str">
            <v>20080724</v>
          </cell>
          <cell r="I214" t="str">
            <v>20220724</v>
          </cell>
          <cell r="J214" t="str">
            <v>0,00000000</v>
          </cell>
          <cell r="K214" t="str">
            <v>0,00000000</v>
          </cell>
          <cell r="L214" t="str">
            <v xml:space="preserve"> </v>
          </cell>
          <cell r="M214" t="str">
            <v xml:space="preserve"> </v>
          </cell>
          <cell r="N214" t="str">
            <v xml:space="preserve">     </v>
          </cell>
          <cell r="O214" t="str">
            <v xml:space="preserve">COL17CT01387        </v>
          </cell>
          <cell r="P214" t="str">
            <v>DMFTAR</v>
          </cell>
          <cell r="R214">
            <v>53591</v>
          </cell>
          <cell r="S214">
            <v>39653</v>
          </cell>
          <cell r="T214">
            <v>44766</v>
          </cell>
        </row>
        <row r="215">
          <cell r="G215" t="str">
            <v>TFIC13240721</v>
          </cell>
          <cell r="H215" t="str">
            <v>20080724</v>
          </cell>
          <cell r="I215" t="str">
            <v>20210724</v>
          </cell>
          <cell r="J215" t="str">
            <v>0,00000000</v>
          </cell>
          <cell r="K215" t="str">
            <v>0,00000000</v>
          </cell>
          <cell r="L215" t="str">
            <v xml:space="preserve"> </v>
          </cell>
          <cell r="M215" t="str">
            <v xml:space="preserve"> </v>
          </cell>
          <cell r="N215" t="str">
            <v xml:space="preserve">     </v>
          </cell>
          <cell r="O215" t="str">
            <v xml:space="preserve">COL17CT01395        </v>
          </cell>
          <cell r="P215" t="str">
            <v>DMFTAR</v>
          </cell>
          <cell r="R215">
            <v>53592</v>
          </cell>
          <cell r="S215">
            <v>39653</v>
          </cell>
          <cell r="T215">
            <v>44401</v>
          </cell>
        </row>
        <row r="216">
          <cell r="G216" t="str">
            <v>TFIC12240720</v>
          </cell>
          <cell r="H216" t="str">
            <v>20080724</v>
          </cell>
          <cell r="I216" t="str">
            <v>20200724</v>
          </cell>
          <cell r="J216" t="str">
            <v>0,00000000</v>
          </cell>
          <cell r="K216" t="str">
            <v>0,00000000</v>
          </cell>
          <cell r="L216" t="str">
            <v xml:space="preserve"> </v>
          </cell>
          <cell r="M216" t="str">
            <v xml:space="preserve"> </v>
          </cell>
          <cell r="N216" t="str">
            <v xml:space="preserve">     </v>
          </cell>
          <cell r="O216" t="str">
            <v xml:space="preserve">COL17CT01403        </v>
          </cell>
          <cell r="P216" t="str">
            <v>DMFTAR</v>
          </cell>
          <cell r="R216">
            <v>53593</v>
          </cell>
          <cell r="S216">
            <v>39653</v>
          </cell>
          <cell r="T216">
            <v>44036</v>
          </cell>
        </row>
        <row r="217">
          <cell r="G217" t="str">
            <v>TFIC11240719</v>
          </cell>
          <cell r="H217" t="str">
            <v>20080724</v>
          </cell>
          <cell r="I217" t="str">
            <v>20190724</v>
          </cell>
          <cell r="J217" t="str">
            <v>0,00000000</v>
          </cell>
          <cell r="K217" t="str">
            <v>0,00000000</v>
          </cell>
          <cell r="L217" t="str">
            <v xml:space="preserve"> </v>
          </cell>
          <cell r="M217" t="str">
            <v xml:space="preserve"> </v>
          </cell>
          <cell r="N217" t="str">
            <v xml:space="preserve">     </v>
          </cell>
          <cell r="O217" t="str">
            <v xml:space="preserve">COL17CT01411        </v>
          </cell>
          <cell r="P217" t="str">
            <v>DMFTAR</v>
          </cell>
          <cell r="R217">
            <v>53594</v>
          </cell>
          <cell r="S217">
            <v>39653</v>
          </cell>
          <cell r="T217">
            <v>43670</v>
          </cell>
        </row>
        <row r="218">
          <cell r="G218" t="str">
            <v>TFIC10240718</v>
          </cell>
          <cell r="H218" t="str">
            <v>20080724</v>
          </cell>
          <cell r="I218" t="str">
            <v>20180724</v>
          </cell>
          <cell r="J218" t="str">
            <v>0,00000000</v>
          </cell>
          <cell r="K218" t="str">
            <v>0,00000000</v>
          </cell>
          <cell r="L218" t="str">
            <v xml:space="preserve"> </v>
          </cell>
          <cell r="M218" t="str">
            <v xml:space="preserve"> </v>
          </cell>
          <cell r="N218" t="str">
            <v xml:space="preserve">     </v>
          </cell>
          <cell r="O218" t="str">
            <v xml:space="preserve">COL17CT01429        </v>
          </cell>
          <cell r="P218" t="str">
            <v>DMFTAR</v>
          </cell>
          <cell r="R218">
            <v>53595</v>
          </cell>
          <cell r="S218">
            <v>39653</v>
          </cell>
          <cell r="T218">
            <v>43305</v>
          </cell>
        </row>
        <row r="219">
          <cell r="G219" t="str">
            <v>TFIC09240717</v>
          </cell>
          <cell r="H219" t="str">
            <v>20080724</v>
          </cell>
          <cell r="I219" t="str">
            <v>20170724</v>
          </cell>
          <cell r="J219" t="str">
            <v>0,00000000</v>
          </cell>
          <cell r="K219" t="str">
            <v>0,00000000</v>
          </cell>
          <cell r="L219" t="str">
            <v xml:space="preserve"> </v>
          </cell>
          <cell r="M219" t="str">
            <v xml:space="preserve"> </v>
          </cell>
          <cell r="N219" t="str">
            <v xml:space="preserve">     </v>
          </cell>
          <cell r="O219" t="str">
            <v xml:space="preserve">COL17CT01437        </v>
          </cell>
          <cell r="P219" t="str">
            <v>DMFTAR</v>
          </cell>
          <cell r="R219">
            <v>53596</v>
          </cell>
          <cell r="S219">
            <v>39653</v>
          </cell>
          <cell r="T219">
            <v>42940</v>
          </cell>
        </row>
        <row r="220">
          <cell r="G220" t="str">
            <v>TFIC08240716</v>
          </cell>
          <cell r="H220" t="str">
            <v>20080724</v>
          </cell>
          <cell r="I220" t="str">
            <v>20160724</v>
          </cell>
          <cell r="J220" t="str">
            <v>0,00000000</v>
          </cell>
          <cell r="K220" t="str">
            <v>0,00000000</v>
          </cell>
          <cell r="L220" t="str">
            <v xml:space="preserve"> </v>
          </cell>
          <cell r="M220" t="str">
            <v xml:space="preserve"> </v>
          </cell>
          <cell r="N220" t="str">
            <v xml:space="preserve">     </v>
          </cell>
          <cell r="O220" t="str">
            <v xml:space="preserve">COL17CT01445        </v>
          </cell>
          <cell r="P220" t="str">
            <v>DMFTAR</v>
          </cell>
          <cell r="R220">
            <v>53597</v>
          </cell>
          <cell r="S220">
            <v>39653</v>
          </cell>
          <cell r="T220">
            <v>42575</v>
          </cell>
        </row>
        <row r="221">
          <cell r="G221" t="str">
            <v>TFIC07240715</v>
          </cell>
          <cell r="H221" t="str">
            <v>20080724</v>
          </cell>
          <cell r="I221" t="str">
            <v>20150724</v>
          </cell>
          <cell r="J221" t="str">
            <v>0,00000000</v>
          </cell>
          <cell r="K221" t="str">
            <v>0,00000000</v>
          </cell>
          <cell r="L221" t="str">
            <v xml:space="preserve"> </v>
          </cell>
          <cell r="M221" t="str">
            <v xml:space="preserve"> </v>
          </cell>
          <cell r="N221" t="str">
            <v xml:space="preserve">     </v>
          </cell>
          <cell r="O221" t="str">
            <v xml:space="preserve">COL17CT01452        </v>
          </cell>
          <cell r="P221" t="str">
            <v>DMFTAR</v>
          </cell>
          <cell r="R221">
            <v>53598</v>
          </cell>
          <cell r="S221">
            <v>39653</v>
          </cell>
          <cell r="T221">
            <v>42209</v>
          </cell>
        </row>
        <row r="222">
          <cell r="G222" t="str">
            <v>TFIP07150616</v>
          </cell>
          <cell r="H222" t="str">
            <v>20090615</v>
          </cell>
          <cell r="I222" t="str">
            <v>20160615</v>
          </cell>
          <cell r="J222" t="str">
            <v>7,25000000</v>
          </cell>
          <cell r="K222" t="str">
            <v>0,00000000</v>
          </cell>
          <cell r="L222" t="str">
            <v xml:space="preserve"> </v>
          </cell>
          <cell r="M222" t="str">
            <v>A</v>
          </cell>
          <cell r="N222" t="str">
            <v xml:space="preserve">FIJA </v>
          </cell>
          <cell r="O222" t="str">
            <v xml:space="preserve">COL17CT01908        </v>
          </cell>
          <cell r="P222" t="str">
            <v>DMFTFR</v>
          </cell>
          <cell r="R222">
            <v>53604</v>
          </cell>
          <cell r="S222">
            <v>39979</v>
          </cell>
          <cell r="T222">
            <v>42536</v>
          </cell>
        </row>
        <row r="223">
          <cell r="G223" t="str">
            <v>TFIC07150616</v>
          </cell>
          <cell r="H223" t="str">
            <v>20090615</v>
          </cell>
          <cell r="I223" t="str">
            <v>20160615</v>
          </cell>
          <cell r="J223" t="str">
            <v>0,00000000</v>
          </cell>
          <cell r="K223" t="str">
            <v>0,00000000</v>
          </cell>
          <cell r="L223" t="str">
            <v xml:space="preserve"> </v>
          </cell>
          <cell r="M223" t="str">
            <v xml:space="preserve"> </v>
          </cell>
          <cell r="N223" t="str">
            <v xml:space="preserve">     </v>
          </cell>
          <cell r="O223" t="str">
            <v xml:space="preserve">COL17CT01510        </v>
          </cell>
          <cell r="P223" t="str">
            <v>DMFTAR</v>
          </cell>
          <cell r="R223">
            <v>53605</v>
          </cell>
          <cell r="S223">
            <v>39979</v>
          </cell>
          <cell r="T223">
            <v>42536</v>
          </cell>
        </row>
        <row r="224">
          <cell r="G224" t="str">
            <v>TFIC06150615</v>
          </cell>
          <cell r="H224" t="str">
            <v>20090615</v>
          </cell>
          <cell r="I224" t="str">
            <v>20150615</v>
          </cell>
          <cell r="J224" t="str">
            <v>0,00000000</v>
          </cell>
          <cell r="K224" t="str">
            <v>0,00000000</v>
          </cell>
          <cell r="L224" t="str">
            <v xml:space="preserve"> </v>
          </cell>
          <cell r="M224" t="str">
            <v xml:space="preserve"> </v>
          </cell>
          <cell r="N224" t="str">
            <v xml:space="preserve">     </v>
          </cell>
          <cell r="O224" t="str">
            <v xml:space="preserve">COL17CT01528        </v>
          </cell>
          <cell r="P224" t="str">
            <v>DMFTAR</v>
          </cell>
          <cell r="R224">
            <v>53606</v>
          </cell>
          <cell r="S224">
            <v>39979</v>
          </cell>
          <cell r="T224">
            <v>42170</v>
          </cell>
        </row>
        <row r="225">
          <cell r="G225" t="str">
            <v>TUVT08170517</v>
          </cell>
          <cell r="H225" t="str">
            <v>20090517</v>
          </cell>
          <cell r="I225" t="str">
            <v>20170517</v>
          </cell>
          <cell r="J225" t="str">
            <v>4,25000000</v>
          </cell>
          <cell r="K225" t="str">
            <v>0,00000000</v>
          </cell>
          <cell r="L225" t="str">
            <v xml:space="preserve"> </v>
          </cell>
          <cell r="M225" t="str">
            <v>A</v>
          </cell>
          <cell r="N225" t="str">
            <v xml:space="preserve">FIJA </v>
          </cell>
          <cell r="O225" t="str">
            <v xml:space="preserve">COL17CT02104        </v>
          </cell>
          <cell r="P225" t="str">
            <v>DMFTFR</v>
          </cell>
          <cell r="R225">
            <v>53782</v>
          </cell>
          <cell r="S225">
            <v>39950</v>
          </cell>
          <cell r="T225">
            <v>42872</v>
          </cell>
        </row>
        <row r="226">
          <cell r="G226" t="str">
            <v>TFIT15260826</v>
          </cell>
          <cell r="H226" t="str">
            <v>20110826</v>
          </cell>
          <cell r="I226" t="str">
            <v>20260826</v>
          </cell>
          <cell r="J226" t="str">
            <v>7,50000000</v>
          </cell>
          <cell r="K226" t="str">
            <v>0,00000000</v>
          </cell>
          <cell r="L226" t="str">
            <v xml:space="preserve"> </v>
          </cell>
          <cell r="M226" t="str">
            <v>A</v>
          </cell>
          <cell r="N226" t="str">
            <v xml:space="preserve">FIJA </v>
          </cell>
          <cell r="O226" t="str">
            <v xml:space="preserve">COL17CT02625        </v>
          </cell>
          <cell r="P226" t="str">
            <v>DMFTFR</v>
          </cell>
          <cell r="R226">
            <v>54542</v>
          </cell>
          <cell r="S226">
            <v>40781</v>
          </cell>
          <cell r="T226">
            <v>46260</v>
          </cell>
        </row>
        <row r="227">
          <cell r="G227" t="str">
            <v>TFIP15260826</v>
          </cell>
          <cell r="H227" t="str">
            <v>20110826</v>
          </cell>
          <cell r="I227" t="str">
            <v>20260826</v>
          </cell>
          <cell r="J227" t="str">
            <v>7,50000000</v>
          </cell>
          <cell r="K227" t="str">
            <v>0,00000000</v>
          </cell>
          <cell r="L227" t="str">
            <v xml:space="preserve"> </v>
          </cell>
          <cell r="M227" t="str">
            <v>A</v>
          </cell>
          <cell r="N227" t="str">
            <v xml:space="preserve">FIJA </v>
          </cell>
          <cell r="O227" t="str">
            <v xml:space="preserve">COL17CT02823        </v>
          </cell>
          <cell r="P227" t="str">
            <v>DMXTFR</v>
          </cell>
          <cell r="R227">
            <v>54617</v>
          </cell>
          <cell r="S227">
            <v>40781</v>
          </cell>
          <cell r="T227">
            <v>46260</v>
          </cell>
        </row>
        <row r="228">
          <cell r="G228" t="str">
            <v>TFIC15260826</v>
          </cell>
          <cell r="H228" t="str">
            <v>20110826</v>
          </cell>
          <cell r="I228" t="str">
            <v>20260826</v>
          </cell>
          <cell r="J228" t="str">
            <v>0,00000000</v>
          </cell>
          <cell r="K228" t="str">
            <v>0,00000000</v>
          </cell>
          <cell r="L228" t="str">
            <v xml:space="preserve"> </v>
          </cell>
          <cell r="M228" t="str">
            <v xml:space="preserve"> </v>
          </cell>
          <cell r="N228" t="str">
            <v xml:space="preserve">     </v>
          </cell>
          <cell r="O228" t="str">
            <v xml:space="preserve">COL17CT02666        </v>
          </cell>
          <cell r="P228" t="str">
            <v>DMZTAR</v>
          </cell>
          <cell r="R228">
            <v>54618</v>
          </cell>
          <cell r="S228">
            <v>40781</v>
          </cell>
          <cell r="T228">
            <v>46260</v>
          </cell>
        </row>
        <row r="229">
          <cell r="G229" t="str">
            <v>TFIC14260825</v>
          </cell>
          <cell r="H229" t="str">
            <v>20110826</v>
          </cell>
          <cell r="I229" t="str">
            <v>20250826</v>
          </cell>
          <cell r="J229" t="str">
            <v>0,00000000</v>
          </cell>
          <cell r="K229" t="str">
            <v>0,00000000</v>
          </cell>
          <cell r="L229" t="str">
            <v xml:space="preserve"> </v>
          </cell>
          <cell r="M229" t="str">
            <v xml:space="preserve"> </v>
          </cell>
          <cell r="N229" t="str">
            <v xml:space="preserve">     </v>
          </cell>
          <cell r="O229" t="str">
            <v xml:space="preserve">COL17CT02674        </v>
          </cell>
          <cell r="P229" t="str">
            <v>DMZTAR</v>
          </cell>
          <cell r="R229">
            <v>54619</v>
          </cell>
          <cell r="S229">
            <v>40781</v>
          </cell>
          <cell r="T229">
            <v>45895</v>
          </cell>
        </row>
        <row r="230">
          <cell r="G230" t="str">
            <v>TFIC13260824</v>
          </cell>
          <cell r="H230" t="str">
            <v>20110826</v>
          </cell>
          <cell r="I230" t="str">
            <v>20240826</v>
          </cell>
          <cell r="J230" t="str">
            <v>0,00000000</v>
          </cell>
          <cell r="K230" t="str">
            <v>0,00000000</v>
          </cell>
          <cell r="L230" t="str">
            <v xml:space="preserve"> </v>
          </cell>
          <cell r="M230" t="str">
            <v xml:space="preserve"> </v>
          </cell>
          <cell r="N230" t="str">
            <v xml:space="preserve">     </v>
          </cell>
          <cell r="O230" t="str">
            <v xml:space="preserve">COL17CT02682        </v>
          </cell>
          <cell r="P230" t="str">
            <v>DMZTAR</v>
          </cell>
          <cell r="R230">
            <v>54620</v>
          </cell>
          <cell r="S230">
            <v>40781</v>
          </cell>
          <cell r="T230">
            <v>45530</v>
          </cell>
        </row>
        <row r="231">
          <cell r="G231" t="str">
            <v>TFIC12260823</v>
          </cell>
          <cell r="H231" t="str">
            <v>20110826</v>
          </cell>
          <cell r="I231" t="str">
            <v>20230826</v>
          </cell>
          <cell r="J231" t="str">
            <v>0,00000000</v>
          </cell>
          <cell r="K231" t="str">
            <v>0,00000000</v>
          </cell>
          <cell r="L231" t="str">
            <v xml:space="preserve"> </v>
          </cell>
          <cell r="M231" t="str">
            <v xml:space="preserve"> </v>
          </cell>
          <cell r="N231" t="str">
            <v xml:space="preserve">     </v>
          </cell>
          <cell r="O231" t="str">
            <v xml:space="preserve">COL17CT02690        </v>
          </cell>
          <cell r="P231" t="str">
            <v>DMZTAR</v>
          </cell>
          <cell r="R231">
            <v>54621</v>
          </cell>
          <cell r="S231">
            <v>40781</v>
          </cell>
          <cell r="T231">
            <v>45164</v>
          </cell>
        </row>
        <row r="232">
          <cell r="G232" t="str">
            <v>TFIC11260822</v>
          </cell>
          <cell r="H232" t="str">
            <v>20110826</v>
          </cell>
          <cell r="I232" t="str">
            <v>20220826</v>
          </cell>
          <cell r="J232" t="str">
            <v>0,00000000</v>
          </cell>
          <cell r="K232" t="str">
            <v>0,00000000</v>
          </cell>
          <cell r="L232" t="str">
            <v xml:space="preserve"> </v>
          </cell>
          <cell r="M232" t="str">
            <v xml:space="preserve"> </v>
          </cell>
          <cell r="N232" t="str">
            <v xml:space="preserve">     </v>
          </cell>
          <cell r="O232" t="str">
            <v xml:space="preserve">COL17CT02831        </v>
          </cell>
          <cell r="P232" t="str">
            <v>DMZTAR</v>
          </cell>
          <cell r="R232">
            <v>54622</v>
          </cell>
          <cell r="S232">
            <v>40781</v>
          </cell>
          <cell r="T232">
            <v>44799</v>
          </cell>
        </row>
        <row r="233">
          <cell r="G233" t="str">
            <v>TFIC10260821</v>
          </cell>
          <cell r="H233" t="str">
            <v>20110826</v>
          </cell>
          <cell r="I233" t="str">
            <v>20210826</v>
          </cell>
          <cell r="J233" t="str">
            <v>0,00000000</v>
          </cell>
          <cell r="K233" t="str">
            <v>0,00000000</v>
          </cell>
          <cell r="L233" t="str">
            <v xml:space="preserve"> </v>
          </cell>
          <cell r="M233" t="str">
            <v xml:space="preserve"> </v>
          </cell>
          <cell r="N233" t="str">
            <v xml:space="preserve">     </v>
          </cell>
          <cell r="O233" t="str">
            <v xml:space="preserve">COL17CT02716        </v>
          </cell>
          <cell r="P233" t="str">
            <v>DMZTAR</v>
          </cell>
          <cell r="R233">
            <v>54623</v>
          </cell>
          <cell r="S233">
            <v>40781</v>
          </cell>
          <cell r="T233">
            <v>44434</v>
          </cell>
        </row>
        <row r="234">
          <cell r="G234" t="str">
            <v>TFIC09260820</v>
          </cell>
          <cell r="H234" t="str">
            <v>20110826</v>
          </cell>
          <cell r="I234" t="str">
            <v>20200826</v>
          </cell>
          <cell r="J234" t="str">
            <v>0,00000000</v>
          </cell>
          <cell r="K234" t="str">
            <v>0,00000000</v>
          </cell>
          <cell r="L234" t="str">
            <v xml:space="preserve"> </v>
          </cell>
          <cell r="M234" t="str">
            <v xml:space="preserve"> </v>
          </cell>
          <cell r="N234" t="str">
            <v xml:space="preserve">     </v>
          </cell>
          <cell r="O234" t="str">
            <v xml:space="preserve">COL17CT02724        </v>
          </cell>
          <cell r="P234" t="str">
            <v>DMZTAR</v>
          </cell>
          <cell r="R234">
            <v>54624</v>
          </cell>
          <cell r="S234">
            <v>40781</v>
          </cell>
          <cell r="T234">
            <v>44069</v>
          </cell>
        </row>
        <row r="235">
          <cell r="G235" t="str">
            <v>TFIC08260819</v>
          </cell>
          <cell r="H235" t="str">
            <v>20110826</v>
          </cell>
          <cell r="I235" t="str">
            <v>20190826</v>
          </cell>
          <cell r="J235" t="str">
            <v>0,00000000</v>
          </cell>
          <cell r="K235" t="str">
            <v>0,00000000</v>
          </cell>
          <cell r="L235" t="str">
            <v xml:space="preserve"> </v>
          </cell>
          <cell r="M235" t="str">
            <v xml:space="preserve"> </v>
          </cell>
          <cell r="N235" t="str">
            <v xml:space="preserve">     </v>
          </cell>
          <cell r="O235" t="str">
            <v xml:space="preserve">COL17CT02732        </v>
          </cell>
          <cell r="P235" t="str">
            <v>DMZTAR</v>
          </cell>
          <cell r="R235">
            <v>54625</v>
          </cell>
          <cell r="S235">
            <v>40781</v>
          </cell>
          <cell r="T235">
            <v>43703</v>
          </cell>
        </row>
        <row r="236">
          <cell r="G236" t="str">
            <v>TFIC07260818</v>
          </cell>
          <cell r="H236" t="str">
            <v>20110826</v>
          </cell>
          <cell r="I236" t="str">
            <v>20180826</v>
          </cell>
          <cell r="J236" t="str">
            <v>0,00000000</v>
          </cell>
          <cell r="K236" t="str">
            <v>0,00000000</v>
          </cell>
          <cell r="L236" t="str">
            <v xml:space="preserve"> </v>
          </cell>
          <cell r="M236" t="str">
            <v xml:space="preserve"> </v>
          </cell>
          <cell r="N236" t="str">
            <v xml:space="preserve">     </v>
          </cell>
          <cell r="O236" t="str">
            <v xml:space="preserve">COL17CT02740        </v>
          </cell>
          <cell r="P236" t="str">
            <v>DMZTAR</v>
          </cell>
          <cell r="R236">
            <v>54626</v>
          </cell>
          <cell r="S236">
            <v>40781</v>
          </cell>
          <cell r="T236">
            <v>43338</v>
          </cell>
        </row>
        <row r="237">
          <cell r="G237" t="str">
            <v>TFIC06260817</v>
          </cell>
          <cell r="H237" t="str">
            <v>20110826</v>
          </cell>
          <cell r="I237" t="str">
            <v>20170826</v>
          </cell>
          <cell r="J237" t="str">
            <v>0,00000000</v>
          </cell>
          <cell r="K237" t="str">
            <v>0,00000000</v>
          </cell>
          <cell r="L237" t="str">
            <v xml:space="preserve"> </v>
          </cell>
          <cell r="M237" t="str">
            <v xml:space="preserve"> </v>
          </cell>
          <cell r="N237" t="str">
            <v xml:space="preserve">     </v>
          </cell>
          <cell r="O237" t="str">
            <v xml:space="preserve">COL17CT02757        </v>
          </cell>
          <cell r="P237" t="str">
            <v>DMZTAR</v>
          </cell>
          <cell r="R237">
            <v>54627</v>
          </cell>
          <cell r="S237">
            <v>40781</v>
          </cell>
          <cell r="T237">
            <v>42973</v>
          </cell>
        </row>
        <row r="238">
          <cell r="G238" t="str">
            <v>TFIC05260816</v>
          </cell>
          <cell r="H238" t="str">
            <v>20110826</v>
          </cell>
          <cell r="I238" t="str">
            <v>20160826</v>
          </cell>
          <cell r="J238" t="str">
            <v>0,00000000</v>
          </cell>
          <cell r="K238" t="str">
            <v>0,00000000</v>
          </cell>
          <cell r="L238" t="str">
            <v xml:space="preserve"> </v>
          </cell>
          <cell r="M238" t="str">
            <v xml:space="preserve"> </v>
          </cell>
          <cell r="N238" t="str">
            <v xml:space="preserve">     </v>
          </cell>
          <cell r="O238" t="str">
            <v xml:space="preserve">COL17CT02765        </v>
          </cell>
          <cell r="P238" t="str">
            <v>DMZTAR</v>
          </cell>
          <cell r="R238">
            <v>54628</v>
          </cell>
          <cell r="S238">
            <v>40781</v>
          </cell>
          <cell r="T238">
            <v>42608</v>
          </cell>
        </row>
        <row r="239">
          <cell r="G239" t="str">
            <v>TFIC04260815</v>
          </cell>
          <cell r="H239" t="str">
            <v>20110826</v>
          </cell>
          <cell r="I239" t="str">
            <v>20150826</v>
          </cell>
          <cell r="J239" t="str">
            <v>0,00000000</v>
          </cell>
          <cell r="K239" t="str">
            <v>0,00000000</v>
          </cell>
          <cell r="L239" t="str">
            <v xml:space="preserve"> </v>
          </cell>
          <cell r="M239" t="str">
            <v xml:space="preserve"> </v>
          </cell>
          <cell r="N239" t="str">
            <v xml:space="preserve">     </v>
          </cell>
          <cell r="O239" t="str">
            <v xml:space="preserve">COL17CT02773        </v>
          </cell>
          <cell r="P239" t="str">
            <v>DMZTAR</v>
          </cell>
          <cell r="R239">
            <v>54629</v>
          </cell>
          <cell r="S239">
            <v>40781</v>
          </cell>
          <cell r="T239">
            <v>42242</v>
          </cell>
        </row>
        <row r="240">
          <cell r="G240" t="str">
            <v>TFIT10040522</v>
          </cell>
          <cell r="H240" t="str">
            <v>20120504</v>
          </cell>
          <cell r="I240" t="str">
            <v>20220504</v>
          </cell>
          <cell r="J240" t="str">
            <v>7,00000000</v>
          </cell>
          <cell r="K240" t="str">
            <v>0,00000000</v>
          </cell>
          <cell r="L240" t="str">
            <v xml:space="preserve"> </v>
          </cell>
          <cell r="M240" t="str">
            <v>A</v>
          </cell>
          <cell r="N240" t="str">
            <v xml:space="preserve">FIJA </v>
          </cell>
          <cell r="O240" t="str">
            <v xml:space="preserve">COL17CT02864        </v>
          </cell>
          <cell r="P240" t="str">
            <v>DMFTFR</v>
          </cell>
          <cell r="R240">
            <v>54816</v>
          </cell>
          <cell r="S240">
            <v>41033</v>
          </cell>
          <cell r="T240">
            <v>44685</v>
          </cell>
        </row>
        <row r="241">
          <cell r="G241" t="str">
            <v>TUVT10100321</v>
          </cell>
          <cell r="H241" t="str">
            <v>20110310</v>
          </cell>
          <cell r="I241" t="str">
            <v>20210310</v>
          </cell>
          <cell r="J241" t="str">
            <v>3,50000000</v>
          </cell>
          <cell r="K241" t="str">
            <v>0,00000000</v>
          </cell>
          <cell r="L241" t="str">
            <v xml:space="preserve"> </v>
          </cell>
          <cell r="M241" t="str">
            <v>A</v>
          </cell>
          <cell r="N241" t="str">
            <v xml:space="preserve">FIJA </v>
          </cell>
          <cell r="O241" t="str">
            <v xml:space="preserve">COL17CT02872        </v>
          </cell>
          <cell r="P241" t="str">
            <v>DMFTFR</v>
          </cell>
          <cell r="R241">
            <v>54876</v>
          </cell>
          <cell r="S241">
            <v>40612</v>
          </cell>
          <cell r="T241">
            <v>44265</v>
          </cell>
        </row>
        <row r="242">
          <cell r="G242" t="str">
            <v>TFIT03111115</v>
          </cell>
          <cell r="H242" t="str">
            <v>20121111</v>
          </cell>
          <cell r="I242" t="str">
            <v>20151111</v>
          </cell>
          <cell r="J242" t="str">
            <v>5,25000000</v>
          </cell>
          <cell r="K242" t="str">
            <v>0,00000000</v>
          </cell>
          <cell r="L242" t="str">
            <v xml:space="preserve"> </v>
          </cell>
          <cell r="M242" t="str">
            <v>A</v>
          </cell>
          <cell r="N242" t="str">
            <v xml:space="preserve">FIJA </v>
          </cell>
          <cell r="O242" t="str">
            <v xml:space="preserve">COL17CT02906        </v>
          </cell>
          <cell r="P242" t="str">
            <v>DMFTFR</v>
          </cell>
          <cell r="R242">
            <v>54996</v>
          </cell>
          <cell r="S242">
            <v>41224</v>
          </cell>
          <cell r="T242">
            <v>42319</v>
          </cell>
        </row>
        <row r="243">
          <cell r="G243" t="str">
            <v>TFIT16280428</v>
          </cell>
          <cell r="H243" t="str">
            <v>20120428</v>
          </cell>
          <cell r="I243" t="str">
            <v>20280428</v>
          </cell>
          <cell r="J243" t="str">
            <v>6,00000000</v>
          </cell>
          <cell r="K243" t="str">
            <v>0,00000000</v>
          </cell>
          <cell r="L243" t="str">
            <v xml:space="preserve"> </v>
          </cell>
          <cell r="M243" t="str">
            <v>A</v>
          </cell>
          <cell r="N243" t="str">
            <v xml:space="preserve">FIJA </v>
          </cell>
          <cell r="O243" t="str">
            <v xml:space="preserve">COL17CT02914        </v>
          </cell>
          <cell r="P243" t="str">
            <v>DMFTFR</v>
          </cell>
          <cell r="R243">
            <v>55029</v>
          </cell>
          <cell r="S243">
            <v>41027</v>
          </cell>
          <cell r="T243">
            <v>46871</v>
          </cell>
        </row>
        <row r="244">
          <cell r="G244" t="str">
            <v>TFIT06211118</v>
          </cell>
          <cell r="H244" t="str">
            <v>20121121</v>
          </cell>
          <cell r="I244" t="str">
            <v>20181121</v>
          </cell>
          <cell r="J244" t="str">
            <v>5,00000000</v>
          </cell>
          <cell r="K244" t="str">
            <v>0,00000000</v>
          </cell>
          <cell r="L244" t="str">
            <v xml:space="preserve"> </v>
          </cell>
          <cell r="M244" t="str">
            <v>A</v>
          </cell>
          <cell r="N244" t="str">
            <v xml:space="preserve">FIJA </v>
          </cell>
          <cell r="O244" t="str">
            <v xml:space="preserve">COL17CT02922        </v>
          </cell>
          <cell r="P244" t="str">
            <v>DMFTFR</v>
          </cell>
          <cell r="R244">
            <v>55081</v>
          </cell>
          <cell r="S244">
            <v>41234</v>
          </cell>
          <cell r="T244">
            <v>43425</v>
          </cell>
        </row>
        <row r="245">
          <cell r="G245" t="str">
            <v>TUVT20250333</v>
          </cell>
          <cell r="H245" t="str">
            <v>20130325</v>
          </cell>
          <cell r="I245" t="str">
            <v>20330325</v>
          </cell>
          <cell r="J245" t="str">
            <v>3,00000000</v>
          </cell>
          <cell r="K245" t="str">
            <v>0,00000000</v>
          </cell>
          <cell r="L245" t="str">
            <v xml:space="preserve"> </v>
          </cell>
          <cell r="M245" t="str">
            <v>A</v>
          </cell>
          <cell r="N245" t="str">
            <v xml:space="preserve">FIJA </v>
          </cell>
          <cell r="O245" t="str">
            <v xml:space="preserve">COL17CT02963        </v>
          </cell>
          <cell r="P245" t="str">
            <v>DMFTFR</v>
          </cell>
          <cell r="R245">
            <v>55197</v>
          </cell>
          <cell r="S245">
            <v>41358</v>
          </cell>
          <cell r="T245">
            <v>48663</v>
          </cell>
        </row>
        <row r="246">
          <cell r="G246" t="str">
            <v>TUVT06170419</v>
          </cell>
          <cell r="H246" t="str">
            <v>20130417</v>
          </cell>
          <cell r="I246" t="str">
            <v>20190417</v>
          </cell>
          <cell r="J246" t="str">
            <v>3,50000000</v>
          </cell>
          <cell r="K246" t="str">
            <v>0,00000000</v>
          </cell>
          <cell r="L246" t="str">
            <v xml:space="preserve"> </v>
          </cell>
          <cell r="M246" t="str">
            <v>A</v>
          </cell>
          <cell r="N246" t="str">
            <v xml:space="preserve">FIJA </v>
          </cell>
          <cell r="O246" t="str">
            <v xml:space="preserve">COL17CT03003        </v>
          </cell>
          <cell r="P246" t="str">
            <v>DMFTFR</v>
          </cell>
          <cell r="R246">
            <v>55408</v>
          </cell>
          <cell r="S246">
            <v>41381</v>
          </cell>
          <cell r="T246">
            <v>43572</v>
          </cell>
        </row>
        <row r="247">
          <cell r="G247" t="str">
            <v>TFIT06110919</v>
          </cell>
          <cell r="H247" t="str">
            <v>20130911</v>
          </cell>
          <cell r="I247" t="str">
            <v>20190911</v>
          </cell>
          <cell r="J247" t="str">
            <v>7,00000000</v>
          </cell>
          <cell r="K247" t="str">
            <v>0,00000000</v>
          </cell>
          <cell r="L247" t="str">
            <v xml:space="preserve"> </v>
          </cell>
          <cell r="M247" t="str">
            <v>A</v>
          </cell>
          <cell r="N247" t="str">
            <v xml:space="preserve">FIJA </v>
          </cell>
          <cell r="O247" t="str">
            <v xml:space="preserve">COL17CT03011        </v>
          </cell>
          <cell r="P247" t="str">
            <v>DMFTFR</v>
          </cell>
          <cell r="R247">
            <v>55420</v>
          </cell>
          <cell r="S247">
            <v>41528</v>
          </cell>
          <cell r="T247">
            <v>43719</v>
          </cell>
        </row>
        <row r="248">
          <cell r="G248" t="str">
            <v>TFIP03111115</v>
          </cell>
          <cell r="H248" t="str">
            <v>20121111</v>
          </cell>
          <cell r="I248" t="str">
            <v>20151111</v>
          </cell>
          <cell r="J248" t="str">
            <v>5,25000000</v>
          </cell>
          <cell r="K248" t="str">
            <v>0,00000000</v>
          </cell>
          <cell r="L248" t="str">
            <v xml:space="preserve"> </v>
          </cell>
          <cell r="M248" t="str">
            <v>A</v>
          </cell>
          <cell r="N248" t="str">
            <v xml:space="preserve">FIJA </v>
          </cell>
          <cell r="O248" t="str">
            <v xml:space="preserve">COL17CT03029        </v>
          </cell>
          <cell r="P248" t="str">
            <v>DMXTFR</v>
          </cell>
          <cell r="R248">
            <v>55544</v>
          </cell>
          <cell r="S248">
            <v>41224</v>
          </cell>
          <cell r="T248">
            <v>42319</v>
          </cell>
        </row>
        <row r="249">
          <cell r="G249" t="str">
            <v>TFIC03111115</v>
          </cell>
          <cell r="H249" t="str">
            <v>20121111</v>
          </cell>
          <cell r="I249" t="str">
            <v>20151111</v>
          </cell>
          <cell r="J249" t="str">
            <v>0,00000000</v>
          </cell>
          <cell r="K249" t="str">
            <v>0,00000000</v>
          </cell>
          <cell r="L249" t="str">
            <v xml:space="preserve"> </v>
          </cell>
          <cell r="M249" t="str">
            <v xml:space="preserve"> </v>
          </cell>
          <cell r="N249" t="str">
            <v xml:space="preserve">     </v>
          </cell>
          <cell r="O249" t="str">
            <v xml:space="preserve">COL17CT03037        </v>
          </cell>
          <cell r="P249" t="str">
            <v>DMZTAR</v>
          </cell>
          <cell r="R249">
            <v>55545</v>
          </cell>
          <cell r="S249">
            <v>41224</v>
          </cell>
          <cell r="T249">
            <v>42319</v>
          </cell>
        </row>
        <row r="250">
          <cell r="G250" t="str">
            <v>TFIT02010716</v>
          </cell>
          <cell r="H250" t="str">
            <v>20140701</v>
          </cell>
          <cell r="I250" t="str">
            <v>20160701</v>
          </cell>
          <cell r="J250" t="str">
            <v>5,50000000</v>
          </cell>
          <cell r="K250" t="str">
            <v>0,00000000</v>
          </cell>
          <cell r="L250" t="str">
            <v xml:space="preserve"> </v>
          </cell>
          <cell r="M250" t="str">
            <v>A</v>
          </cell>
          <cell r="N250" t="str">
            <v xml:space="preserve">FIJA </v>
          </cell>
          <cell r="O250" t="str">
            <v xml:space="preserve">COL17CT03052        </v>
          </cell>
          <cell r="P250" t="str">
            <v>DMFTFR</v>
          </cell>
          <cell r="R250">
            <v>55560</v>
          </cell>
          <cell r="S250">
            <v>41821</v>
          </cell>
          <cell r="T250">
            <v>42552</v>
          </cell>
        </row>
        <row r="251">
          <cell r="G251" t="str">
            <v>TFIT01030715</v>
          </cell>
          <cell r="H251" t="str">
            <v>20140703</v>
          </cell>
          <cell r="I251" t="str">
            <v>20150703</v>
          </cell>
          <cell r="J251" t="str">
            <v>5,00000000</v>
          </cell>
          <cell r="K251" t="str">
            <v>0,00000000</v>
          </cell>
          <cell r="L251" t="str">
            <v xml:space="preserve"> </v>
          </cell>
          <cell r="M251" t="str">
            <v>A</v>
          </cell>
          <cell r="N251" t="str">
            <v xml:space="preserve">FIJA </v>
          </cell>
          <cell r="O251" t="str">
            <v xml:space="preserve">COL17CT03094        </v>
          </cell>
          <cell r="P251" t="str">
            <v>DMFTFR</v>
          </cell>
          <cell r="R251">
            <v>55561</v>
          </cell>
          <cell r="S251">
            <v>41823</v>
          </cell>
          <cell r="T251">
            <v>42188</v>
          </cell>
        </row>
        <row r="252">
          <cell r="G252" t="str">
            <v>TFIP16280428</v>
          </cell>
          <cell r="H252" t="str">
            <v>20120428</v>
          </cell>
          <cell r="I252" t="str">
            <v>20280428</v>
          </cell>
          <cell r="J252" t="str">
            <v>6,00000000</v>
          </cell>
          <cell r="K252" t="str">
            <v>0,00000000</v>
          </cell>
          <cell r="L252" t="str">
            <v xml:space="preserve"> </v>
          </cell>
          <cell r="M252" t="str">
            <v>A</v>
          </cell>
          <cell r="N252" t="str">
            <v xml:space="preserve">FIJA </v>
          </cell>
          <cell r="O252" t="str">
            <v xml:space="preserve">COL17CT03102        </v>
          </cell>
          <cell r="P252" t="str">
            <v>DMXTFR</v>
          </cell>
          <cell r="R252">
            <v>55601</v>
          </cell>
          <cell r="S252">
            <v>41027</v>
          </cell>
          <cell r="T252">
            <v>46871</v>
          </cell>
        </row>
        <row r="253">
          <cell r="G253" t="str">
            <v>TFIC16280428</v>
          </cell>
          <cell r="H253" t="str">
            <v>20120428</v>
          </cell>
          <cell r="I253" t="str">
            <v>20280428</v>
          </cell>
          <cell r="J253" t="str">
            <v>0,00000000</v>
          </cell>
          <cell r="K253" t="str">
            <v>0,00000000</v>
          </cell>
          <cell r="L253" t="str">
            <v xml:space="preserve"> </v>
          </cell>
          <cell r="M253" t="str">
            <v xml:space="preserve"> </v>
          </cell>
          <cell r="N253" t="str">
            <v xml:space="preserve">     </v>
          </cell>
          <cell r="O253" t="str">
            <v xml:space="preserve">COL17CT03110        </v>
          </cell>
          <cell r="P253" t="str">
            <v>DMZTAR</v>
          </cell>
          <cell r="R253">
            <v>55602</v>
          </cell>
          <cell r="S253">
            <v>41027</v>
          </cell>
          <cell r="T253">
            <v>46871</v>
          </cell>
        </row>
        <row r="254">
          <cell r="G254" t="str">
            <v>TFIC15280427</v>
          </cell>
          <cell r="H254" t="str">
            <v>20120428</v>
          </cell>
          <cell r="I254" t="str">
            <v>20270428</v>
          </cell>
          <cell r="J254" t="str">
            <v>0,00000000</v>
          </cell>
          <cell r="K254" t="str">
            <v>0,00000000</v>
          </cell>
          <cell r="L254" t="str">
            <v xml:space="preserve"> </v>
          </cell>
          <cell r="M254" t="str">
            <v xml:space="preserve"> </v>
          </cell>
          <cell r="N254" t="str">
            <v xml:space="preserve">     </v>
          </cell>
          <cell r="O254" t="str">
            <v xml:space="preserve">COL17CT03128        </v>
          </cell>
          <cell r="P254" t="str">
            <v>DMZTAR</v>
          </cell>
          <cell r="R254">
            <v>55603</v>
          </cell>
          <cell r="S254">
            <v>41027</v>
          </cell>
          <cell r="T254">
            <v>46505</v>
          </cell>
        </row>
        <row r="255">
          <cell r="G255" t="str">
            <v>TFIC14280426</v>
          </cell>
          <cell r="H255" t="str">
            <v>20120428</v>
          </cell>
          <cell r="I255" t="str">
            <v>20260428</v>
          </cell>
          <cell r="J255" t="str">
            <v>0,00000000</v>
          </cell>
          <cell r="K255" t="str">
            <v>0,00000000</v>
          </cell>
          <cell r="L255" t="str">
            <v xml:space="preserve"> </v>
          </cell>
          <cell r="M255" t="str">
            <v xml:space="preserve"> </v>
          </cell>
          <cell r="N255" t="str">
            <v xml:space="preserve">     </v>
          </cell>
          <cell r="O255" t="str">
            <v xml:space="preserve">COL17CT03136        </v>
          </cell>
          <cell r="P255" t="str">
            <v>DMZTAR</v>
          </cell>
          <cell r="R255">
            <v>55604</v>
          </cell>
          <cell r="S255">
            <v>41027</v>
          </cell>
          <cell r="T255">
            <v>46140</v>
          </cell>
        </row>
        <row r="256">
          <cell r="G256" t="str">
            <v>TFIC13280425</v>
          </cell>
          <cell r="H256" t="str">
            <v>20120428</v>
          </cell>
          <cell r="I256" t="str">
            <v>20250428</v>
          </cell>
          <cell r="J256" t="str">
            <v>0,00000000</v>
          </cell>
          <cell r="K256" t="str">
            <v>0,00000000</v>
          </cell>
          <cell r="L256" t="str">
            <v xml:space="preserve"> </v>
          </cell>
          <cell r="M256" t="str">
            <v xml:space="preserve"> </v>
          </cell>
          <cell r="N256" t="str">
            <v xml:space="preserve">     </v>
          </cell>
          <cell r="O256" t="str">
            <v xml:space="preserve">COL17CT03144        </v>
          </cell>
          <cell r="P256" t="str">
            <v>DMZTAR</v>
          </cell>
          <cell r="R256">
            <v>55605</v>
          </cell>
          <cell r="S256">
            <v>41027</v>
          </cell>
          <cell r="T256">
            <v>45775</v>
          </cell>
        </row>
        <row r="257">
          <cell r="G257" t="str">
            <v>TFIC12280424</v>
          </cell>
          <cell r="H257" t="str">
            <v>20120428</v>
          </cell>
          <cell r="I257" t="str">
            <v>20240428</v>
          </cell>
          <cell r="J257" t="str">
            <v>0,00000000</v>
          </cell>
          <cell r="K257" t="str">
            <v>0,00000000</v>
          </cell>
          <cell r="L257" t="str">
            <v xml:space="preserve"> </v>
          </cell>
          <cell r="M257" t="str">
            <v xml:space="preserve"> </v>
          </cell>
          <cell r="N257" t="str">
            <v xml:space="preserve">     </v>
          </cell>
          <cell r="O257" t="str">
            <v xml:space="preserve">COL17CT03151        </v>
          </cell>
          <cell r="P257" t="str">
            <v>DMZTAR</v>
          </cell>
          <cell r="R257">
            <v>55606</v>
          </cell>
          <cell r="S257">
            <v>41027</v>
          </cell>
          <cell r="T257">
            <v>45410</v>
          </cell>
        </row>
        <row r="258">
          <cell r="G258" t="str">
            <v>TFIC11280423</v>
          </cell>
          <cell r="H258" t="str">
            <v>20120428</v>
          </cell>
          <cell r="I258" t="str">
            <v>20230428</v>
          </cell>
          <cell r="J258" t="str">
            <v>0,00000000</v>
          </cell>
          <cell r="K258" t="str">
            <v>0,00000000</v>
          </cell>
          <cell r="L258" t="str">
            <v xml:space="preserve"> </v>
          </cell>
          <cell r="M258" t="str">
            <v xml:space="preserve"> </v>
          </cell>
          <cell r="N258" t="str">
            <v xml:space="preserve">     </v>
          </cell>
          <cell r="O258" t="str">
            <v xml:space="preserve">COL17CT03169        </v>
          </cell>
          <cell r="P258" t="str">
            <v>DMZTAR</v>
          </cell>
          <cell r="R258">
            <v>55607</v>
          </cell>
          <cell r="S258">
            <v>41027</v>
          </cell>
          <cell r="T258">
            <v>45044</v>
          </cell>
        </row>
        <row r="259">
          <cell r="G259" t="str">
            <v>TFIC10280422</v>
          </cell>
          <cell r="H259" t="str">
            <v>20120428</v>
          </cell>
          <cell r="I259" t="str">
            <v>20220428</v>
          </cell>
          <cell r="J259" t="str">
            <v>0,00000000</v>
          </cell>
          <cell r="K259" t="str">
            <v>0,00000000</v>
          </cell>
          <cell r="L259" t="str">
            <v xml:space="preserve"> </v>
          </cell>
          <cell r="M259" t="str">
            <v xml:space="preserve"> </v>
          </cell>
          <cell r="N259" t="str">
            <v xml:space="preserve">     </v>
          </cell>
          <cell r="O259" t="str">
            <v xml:space="preserve">COL17CT03177        </v>
          </cell>
          <cell r="P259" t="str">
            <v>DMZTAR</v>
          </cell>
          <cell r="R259">
            <v>55608</v>
          </cell>
          <cell r="S259">
            <v>41027</v>
          </cell>
          <cell r="T259">
            <v>44679</v>
          </cell>
        </row>
        <row r="260">
          <cell r="G260" t="str">
            <v>TFIC09280421</v>
          </cell>
          <cell r="H260" t="str">
            <v>20120428</v>
          </cell>
          <cell r="I260" t="str">
            <v>20210428</v>
          </cell>
          <cell r="J260" t="str">
            <v>0,00000000</v>
          </cell>
          <cell r="K260" t="str">
            <v>0,00000000</v>
          </cell>
          <cell r="L260" t="str">
            <v xml:space="preserve"> </v>
          </cell>
          <cell r="M260" t="str">
            <v xml:space="preserve"> </v>
          </cell>
          <cell r="N260" t="str">
            <v xml:space="preserve">     </v>
          </cell>
          <cell r="O260" t="str">
            <v xml:space="preserve">COL17CT03185        </v>
          </cell>
          <cell r="P260" t="str">
            <v>DMZTAR</v>
          </cell>
          <cell r="R260">
            <v>55609</v>
          </cell>
          <cell r="S260">
            <v>41027</v>
          </cell>
          <cell r="T260">
            <v>44314</v>
          </cell>
        </row>
        <row r="261">
          <cell r="G261" t="str">
            <v>TFIC08280420</v>
          </cell>
          <cell r="H261" t="str">
            <v>20120428</v>
          </cell>
          <cell r="I261" t="str">
            <v>20200428</v>
          </cell>
          <cell r="J261" t="str">
            <v>0,00000000</v>
          </cell>
          <cell r="K261" t="str">
            <v>0,00000000</v>
          </cell>
          <cell r="L261" t="str">
            <v xml:space="preserve"> </v>
          </cell>
          <cell r="M261" t="str">
            <v xml:space="preserve"> </v>
          </cell>
          <cell r="N261" t="str">
            <v xml:space="preserve">     </v>
          </cell>
          <cell r="O261" t="str">
            <v xml:space="preserve">COL17CT03193        </v>
          </cell>
          <cell r="P261" t="str">
            <v>DMZTAR</v>
          </cell>
          <cell r="R261">
            <v>55610</v>
          </cell>
          <cell r="S261">
            <v>41027</v>
          </cell>
          <cell r="T261">
            <v>43949</v>
          </cell>
        </row>
        <row r="262">
          <cell r="G262" t="str">
            <v>TFIC07280419</v>
          </cell>
          <cell r="H262" t="str">
            <v>20120428</v>
          </cell>
          <cell r="I262" t="str">
            <v>20190428</v>
          </cell>
          <cell r="J262" t="str">
            <v>0,00000000</v>
          </cell>
          <cell r="K262" t="str">
            <v>0,00000000</v>
          </cell>
          <cell r="L262" t="str">
            <v xml:space="preserve"> </v>
          </cell>
          <cell r="M262" t="str">
            <v xml:space="preserve"> </v>
          </cell>
          <cell r="N262" t="str">
            <v xml:space="preserve">     </v>
          </cell>
          <cell r="O262" t="str">
            <v xml:space="preserve">COL17CT03201        </v>
          </cell>
          <cell r="P262" t="str">
            <v>DMZTAR</v>
          </cell>
          <cell r="R262">
            <v>55611</v>
          </cell>
          <cell r="S262">
            <v>41027</v>
          </cell>
          <cell r="T262">
            <v>43583</v>
          </cell>
        </row>
        <row r="263">
          <cell r="G263" t="str">
            <v>TFIC06280418</v>
          </cell>
          <cell r="H263" t="str">
            <v>20120428</v>
          </cell>
          <cell r="I263" t="str">
            <v>20180428</v>
          </cell>
          <cell r="J263" t="str">
            <v>0,00000000</v>
          </cell>
          <cell r="K263" t="str">
            <v>0,00000000</v>
          </cell>
          <cell r="L263" t="str">
            <v xml:space="preserve"> </v>
          </cell>
          <cell r="M263" t="str">
            <v xml:space="preserve"> </v>
          </cell>
          <cell r="N263" t="str">
            <v xml:space="preserve">     </v>
          </cell>
          <cell r="O263" t="str">
            <v xml:space="preserve">COL17CT03219        </v>
          </cell>
          <cell r="P263" t="str">
            <v>DMZTAR</v>
          </cell>
          <cell r="R263">
            <v>55612</v>
          </cell>
          <cell r="S263">
            <v>41027</v>
          </cell>
          <cell r="T263">
            <v>43218</v>
          </cell>
        </row>
        <row r="264">
          <cell r="G264" t="str">
            <v>TFIC05280417</v>
          </cell>
          <cell r="H264" t="str">
            <v>20120428</v>
          </cell>
          <cell r="I264" t="str">
            <v>20170428</v>
          </cell>
          <cell r="J264" t="str">
            <v>0,00000000</v>
          </cell>
          <cell r="K264" t="str">
            <v>0,00000000</v>
          </cell>
          <cell r="L264" t="str">
            <v xml:space="preserve"> </v>
          </cell>
          <cell r="M264" t="str">
            <v xml:space="preserve"> </v>
          </cell>
          <cell r="N264" t="str">
            <v xml:space="preserve">     </v>
          </cell>
          <cell r="O264" t="str">
            <v xml:space="preserve">COL17CT03227        </v>
          </cell>
          <cell r="P264" t="str">
            <v>DMZTAR</v>
          </cell>
          <cell r="R264">
            <v>55613</v>
          </cell>
          <cell r="S264">
            <v>41027</v>
          </cell>
          <cell r="T264">
            <v>42853</v>
          </cell>
        </row>
        <row r="265">
          <cell r="G265" t="str">
            <v>TFIC04280416</v>
          </cell>
          <cell r="H265" t="str">
            <v>20120428</v>
          </cell>
          <cell r="I265" t="str">
            <v>20160428</v>
          </cell>
          <cell r="J265" t="str">
            <v>0,00000000</v>
          </cell>
          <cell r="K265" t="str">
            <v>0,00000000</v>
          </cell>
          <cell r="L265" t="str">
            <v xml:space="preserve"> </v>
          </cell>
          <cell r="M265" t="str">
            <v xml:space="preserve"> </v>
          </cell>
          <cell r="N265" t="str">
            <v xml:space="preserve">     </v>
          </cell>
          <cell r="O265" t="str">
            <v xml:space="preserve">COL17CT03235        </v>
          </cell>
          <cell r="P265" t="str">
            <v>DMZTAR</v>
          </cell>
          <cell r="R265">
            <v>55614</v>
          </cell>
          <cell r="S265">
            <v>41027</v>
          </cell>
          <cell r="T265">
            <v>42488</v>
          </cell>
        </row>
        <row r="266">
          <cell r="G266" t="str">
            <v>TFIP10040522</v>
          </cell>
          <cell r="H266" t="str">
            <v>20120504</v>
          </cell>
          <cell r="I266" t="str">
            <v>20220504</v>
          </cell>
          <cell r="J266" t="str">
            <v>7,00000000</v>
          </cell>
          <cell r="K266" t="str">
            <v>0,00000000</v>
          </cell>
          <cell r="L266" t="str">
            <v xml:space="preserve"> </v>
          </cell>
          <cell r="M266" t="str">
            <v>A</v>
          </cell>
          <cell r="N266" t="str">
            <v xml:space="preserve">FIJA </v>
          </cell>
          <cell r="O266" t="str">
            <v xml:space="preserve">COL17CT03250        </v>
          </cell>
          <cell r="P266" t="str">
            <v>DMXTFR</v>
          </cell>
          <cell r="R266">
            <v>55622</v>
          </cell>
          <cell r="S266">
            <v>41033</v>
          </cell>
          <cell r="T266">
            <v>44685</v>
          </cell>
        </row>
        <row r="267">
          <cell r="G267" t="str">
            <v>TFIC10040522</v>
          </cell>
          <cell r="H267" t="str">
            <v>20120504</v>
          </cell>
          <cell r="I267" t="str">
            <v>20220504</v>
          </cell>
          <cell r="J267" t="str">
            <v>0,00000000</v>
          </cell>
          <cell r="K267" t="str">
            <v>0,00000000</v>
          </cell>
          <cell r="L267" t="str">
            <v xml:space="preserve"> </v>
          </cell>
          <cell r="M267" t="str">
            <v xml:space="preserve"> </v>
          </cell>
          <cell r="N267" t="str">
            <v xml:space="preserve">     </v>
          </cell>
          <cell r="O267" t="str">
            <v xml:space="preserve">COL17CT03268        </v>
          </cell>
          <cell r="P267" t="str">
            <v>DMZTAR</v>
          </cell>
          <cell r="R267">
            <v>55623</v>
          </cell>
          <cell r="S267">
            <v>41033</v>
          </cell>
          <cell r="T267">
            <v>44685</v>
          </cell>
        </row>
        <row r="268">
          <cell r="G268" t="str">
            <v>TFIC09040521</v>
          </cell>
          <cell r="H268" t="str">
            <v>20120504</v>
          </cell>
          <cell r="I268" t="str">
            <v>20210504</v>
          </cell>
          <cell r="J268" t="str">
            <v>0,00000000</v>
          </cell>
          <cell r="K268" t="str">
            <v>0,00000000</v>
          </cell>
          <cell r="L268" t="str">
            <v xml:space="preserve"> </v>
          </cell>
          <cell r="M268" t="str">
            <v xml:space="preserve"> </v>
          </cell>
          <cell r="N268" t="str">
            <v xml:space="preserve">     </v>
          </cell>
          <cell r="O268" t="str">
            <v xml:space="preserve">COL17CT03276        </v>
          </cell>
          <cell r="P268" t="str">
            <v>DMZTAR</v>
          </cell>
          <cell r="R268">
            <v>55624</v>
          </cell>
          <cell r="S268">
            <v>41033</v>
          </cell>
          <cell r="T268">
            <v>44320</v>
          </cell>
        </row>
        <row r="269">
          <cell r="G269" t="str">
            <v>TFIC08040520</v>
          </cell>
          <cell r="H269" t="str">
            <v>20120504</v>
          </cell>
          <cell r="I269" t="str">
            <v>20200504</v>
          </cell>
          <cell r="J269" t="str">
            <v>0,00000000</v>
          </cell>
          <cell r="K269" t="str">
            <v>0,00000000</v>
          </cell>
          <cell r="L269" t="str">
            <v xml:space="preserve"> </v>
          </cell>
          <cell r="M269" t="str">
            <v xml:space="preserve"> </v>
          </cell>
          <cell r="N269" t="str">
            <v xml:space="preserve">     </v>
          </cell>
          <cell r="O269" t="str">
            <v xml:space="preserve">COL17CT03284        </v>
          </cell>
          <cell r="P269" t="str">
            <v>DMZTAR</v>
          </cell>
          <cell r="R269">
            <v>55625</v>
          </cell>
          <cell r="S269">
            <v>41033</v>
          </cell>
          <cell r="T269">
            <v>43955</v>
          </cell>
        </row>
        <row r="270">
          <cell r="G270" t="str">
            <v>TFIC07040519</v>
          </cell>
          <cell r="H270" t="str">
            <v>20120504</v>
          </cell>
          <cell r="I270" t="str">
            <v>20190504</v>
          </cell>
          <cell r="J270" t="str">
            <v>0,00000000</v>
          </cell>
          <cell r="K270" t="str">
            <v>0,00000000</v>
          </cell>
          <cell r="L270" t="str">
            <v xml:space="preserve"> </v>
          </cell>
          <cell r="M270" t="str">
            <v xml:space="preserve"> </v>
          </cell>
          <cell r="N270" t="str">
            <v xml:space="preserve">     </v>
          </cell>
          <cell r="O270" t="str">
            <v xml:space="preserve">COL17CT03292        </v>
          </cell>
          <cell r="P270" t="str">
            <v>DMZTAR</v>
          </cell>
          <cell r="R270">
            <v>55626</v>
          </cell>
          <cell r="S270">
            <v>41033</v>
          </cell>
          <cell r="T270">
            <v>43589</v>
          </cell>
        </row>
        <row r="271">
          <cell r="G271" t="str">
            <v>TFIC06040518</v>
          </cell>
          <cell r="H271" t="str">
            <v>20120504</v>
          </cell>
          <cell r="I271" t="str">
            <v>20180504</v>
          </cell>
          <cell r="J271" t="str">
            <v>0,00000000</v>
          </cell>
          <cell r="K271" t="str">
            <v>0,00000000</v>
          </cell>
          <cell r="L271" t="str">
            <v xml:space="preserve"> </v>
          </cell>
          <cell r="M271" t="str">
            <v xml:space="preserve"> </v>
          </cell>
          <cell r="N271" t="str">
            <v xml:space="preserve">     </v>
          </cell>
          <cell r="O271" t="str">
            <v xml:space="preserve">COL17CT03300        </v>
          </cell>
          <cell r="P271" t="str">
            <v>DMZTAR</v>
          </cell>
          <cell r="R271">
            <v>55627</v>
          </cell>
          <cell r="S271">
            <v>41033</v>
          </cell>
          <cell r="T271">
            <v>43224</v>
          </cell>
        </row>
        <row r="272">
          <cell r="G272" t="str">
            <v>TFIC05040517</v>
          </cell>
          <cell r="H272" t="str">
            <v>20120504</v>
          </cell>
          <cell r="I272" t="str">
            <v>20170504</v>
          </cell>
          <cell r="J272" t="str">
            <v>0,00000000</v>
          </cell>
          <cell r="K272" t="str">
            <v>0,00000000</v>
          </cell>
          <cell r="L272" t="str">
            <v xml:space="preserve"> </v>
          </cell>
          <cell r="M272" t="str">
            <v xml:space="preserve"> </v>
          </cell>
          <cell r="N272" t="str">
            <v xml:space="preserve">     </v>
          </cell>
          <cell r="O272" t="str">
            <v xml:space="preserve">COL17CT03318        </v>
          </cell>
          <cell r="P272" t="str">
            <v>DMZTAR</v>
          </cell>
          <cell r="R272">
            <v>55628</v>
          </cell>
          <cell r="S272">
            <v>41033</v>
          </cell>
          <cell r="T272">
            <v>42859</v>
          </cell>
        </row>
        <row r="273">
          <cell r="G273" t="str">
            <v>TFIC04040516</v>
          </cell>
          <cell r="H273" t="str">
            <v>20120504</v>
          </cell>
          <cell r="I273" t="str">
            <v>20160504</v>
          </cell>
          <cell r="J273" t="str">
            <v>0,00000000</v>
          </cell>
          <cell r="K273" t="str">
            <v>0,00000000</v>
          </cell>
          <cell r="L273" t="str">
            <v xml:space="preserve"> </v>
          </cell>
          <cell r="M273" t="str">
            <v xml:space="preserve"> </v>
          </cell>
          <cell r="N273" t="str">
            <v xml:space="preserve">     </v>
          </cell>
          <cell r="O273" t="str">
            <v xml:space="preserve">COL17CT03326        </v>
          </cell>
          <cell r="P273" t="str">
            <v>DMZTAR</v>
          </cell>
          <cell r="R273">
            <v>55629</v>
          </cell>
          <cell r="S273">
            <v>41033</v>
          </cell>
          <cell r="T273">
            <v>42494</v>
          </cell>
        </row>
        <row r="274">
          <cell r="G274" t="str">
            <v>TFIT16180930</v>
          </cell>
          <cell r="H274" t="str">
            <v>20140918</v>
          </cell>
          <cell r="I274" t="str">
            <v>20300918</v>
          </cell>
          <cell r="J274" t="str">
            <v>7,75000000</v>
          </cell>
          <cell r="K274" t="str">
            <v>0,00000000</v>
          </cell>
          <cell r="L274" t="str">
            <v xml:space="preserve"> </v>
          </cell>
          <cell r="M274" t="str">
            <v>A</v>
          </cell>
          <cell r="N274" t="str">
            <v xml:space="preserve">FIJA </v>
          </cell>
          <cell r="O274" t="str">
            <v xml:space="preserve">COL17CT03342        </v>
          </cell>
          <cell r="P274" t="str">
            <v>DMFTFR</v>
          </cell>
          <cell r="R274">
            <v>55684</v>
          </cell>
          <cell r="S274">
            <v>41900</v>
          </cell>
          <cell r="T274">
            <v>47744</v>
          </cell>
        </row>
        <row r="275">
          <cell r="G275" t="str">
            <v>TUVT11070525</v>
          </cell>
          <cell r="H275" t="str">
            <v>20140507</v>
          </cell>
          <cell r="I275" t="str">
            <v>20250507</v>
          </cell>
          <cell r="J275" t="str">
            <v>3,50000000</v>
          </cell>
          <cell r="K275" t="str">
            <v>0,00000000</v>
          </cell>
          <cell r="L275" t="str">
            <v xml:space="preserve"> </v>
          </cell>
          <cell r="M275" t="str">
            <v>A</v>
          </cell>
          <cell r="N275" t="str">
            <v xml:space="preserve">FIJA </v>
          </cell>
          <cell r="O275" t="str">
            <v xml:space="preserve">COL17CT03359        </v>
          </cell>
          <cell r="P275" t="str">
            <v>DMFTFR</v>
          </cell>
          <cell r="R275">
            <v>55738</v>
          </cell>
          <cell r="S275">
            <v>41766</v>
          </cell>
          <cell r="T275">
            <v>45784</v>
          </cell>
        </row>
        <row r="276">
          <cell r="G276" t="str">
            <v>TFIP06110919</v>
          </cell>
          <cell r="H276" t="str">
            <v>20130911</v>
          </cell>
          <cell r="I276" t="str">
            <v>20190911</v>
          </cell>
          <cell r="J276" t="str">
            <v>7,00000000</v>
          </cell>
          <cell r="K276" t="str">
            <v>0,00000000</v>
          </cell>
          <cell r="L276" t="str">
            <v xml:space="preserve"> </v>
          </cell>
          <cell r="M276" t="str">
            <v>A</v>
          </cell>
          <cell r="N276" t="str">
            <v xml:space="preserve">FIJA </v>
          </cell>
          <cell r="O276" t="str">
            <v xml:space="preserve">COL17CT03367        </v>
          </cell>
          <cell r="P276" t="str">
            <v>DMXTFR</v>
          </cell>
          <cell r="R276">
            <v>55754</v>
          </cell>
          <cell r="S276">
            <v>41528</v>
          </cell>
          <cell r="T276">
            <v>43719</v>
          </cell>
        </row>
        <row r="277">
          <cell r="G277" t="str">
            <v>TFIC06110919</v>
          </cell>
          <cell r="H277" t="str">
            <v>20130911</v>
          </cell>
          <cell r="I277" t="str">
            <v>20190911</v>
          </cell>
          <cell r="J277" t="str">
            <v>0,00000000</v>
          </cell>
          <cell r="K277" t="str">
            <v>0,00000000</v>
          </cell>
          <cell r="L277" t="str">
            <v xml:space="preserve"> </v>
          </cell>
          <cell r="M277" t="str">
            <v xml:space="preserve"> </v>
          </cell>
          <cell r="N277" t="str">
            <v xml:space="preserve">     </v>
          </cell>
          <cell r="O277" t="str">
            <v xml:space="preserve">COL17CT03375        </v>
          </cell>
          <cell r="P277" t="str">
            <v>DMZTAR</v>
          </cell>
          <cell r="R277">
            <v>55755</v>
          </cell>
          <cell r="S277">
            <v>41528</v>
          </cell>
          <cell r="T277">
            <v>43719</v>
          </cell>
        </row>
        <row r="278">
          <cell r="G278" t="str">
            <v>TFIC05110918</v>
          </cell>
          <cell r="H278" t="str">
            <v>20130911</v>
          </cell>
          <cell r="I278" t="str">
            <v>20180911</v>
          </cell>
          <cell r="J278" t="str">
            <v>0,00000000</v>
          </cell>
          <cell r="K278" t="str">
            <v>0,00000000</v>
          </cell>
          <cell r="L278" t="str">
            <v xml:space="preserve"> </v>
          </cell>
          <cell r="M278" t="str">
            <v xml:space="preserve"> </v>
          </cell>
          <cell r="N278" t="str">
            <v xml:space="preserve">     </v>
          </cell>
          <cell r="O278" t="str">
            <v xml:space="preserve">COL17CT03383        </v>
          </cell>
          <cell r="P278" t="str">
            <v>DMZTAR</v>
          </cell>
          <cell r="R278">
            <v>55756</v>
          </cell>
          <cell r="S278">
            <v>41528</v>
          </cell>
          <cell r="T278">
            <v>43354</v>
          </cell>
        </row>
        <row r="279">
          <cell r="G279" t="str">
            <v>TFIC04110917</v>
          </cell>
          <cell r="H279" t="str">
            <v>20130911</v>
          </cell>
          <cell r="I279" t="str">
            <v>20170911</v>
          </cell>
          <cell r="J279" t="str">
            <v>0,00000000</v>
          </cell>
          <cell r="K279" t="str">
            <v>0,00000000</v>
          </cell>
          <cell r="L279" t="str">
            <v xml:space="preserve"> </v>
          </cell>
          <cell r="M279" t="str">
            <v xml:space="preserve"> </v>
          </cell>
          <cell r="N279" t="str">
            <v xml:space="preserve">     </v>
          </cell>
          <cell r="O279" t="str">
            <v xml:space="preserve">COL17CT03391        </v>
          </cell>
          <cell r="P279" t="str">
            <v>DMZTAR</v>
          </cell>
          <cell r="R279">
            <v>55757</v>
          </cell>
          <cell r="S279">
            <v>41528</v>
          </cell>
          <cell r="T279">
            <v>42989</v>
          </cell>
        </row>
        <row r="280">
          <cell r="G280" t="str">
            <v>TFIC03110916</v>
          </cell>
          <cell r="H280" t="str">
            <v>20130911</v>
          </cell>
          <cell r="I280" t="str">
            <v>20160911</v>
          </cell>
          <cell r="J280" t="str">
            <v>0,00000000</v>
          </cell>
          <cell r="K280" t="str">
            <v>0,00000000</v>
          </cell>
          <cell r="L280" t="str">
            <v xml:space="preserve"> </v>
          </cell>
          <cell r="M280" t="str">
            <v xml:space="preserve"> </v>
          </cell>
          <cell r="N280" t="str">
            <v xml:space="preserve">     </v>
          </cell>
          <cell r="O280" t="str">
            <v xml:space="preserve">COL17CT03409        </v>
          </cell>
          <cell r="P280" t="str">
            <v>DMZTAR</v>
          </cell>
          <cell r="R280">
            <v>55758</v>
          </cell>
          <cell r="S280">
            <v>41528</v>
          </cell>
          <cell r="T280">
            <v>42624</v>
          </cell>
        </row>
        <row r="281">
          <cell r="G281" t="str">
            <v>TFIC02110915</v>
          </cell>
          <cell r="H281" t="str">
            <v>20130911</v>
          </cell>
          <cell r="I281" t="str">
            <v>20150911</v>
          </cell>
          <cell r="J281" t="str">
            <v>0,00000000</v>
          </cell>
          <cell r="K281" t="str">
            <v>0,00000000</v>
          </cell>
          <cell r="L281" t="str">
            <v xml:space="preserve"> </v>
          </cell>
          <cell r="M281" t="str">
            <v xml:space="preserve"> </v>
          </cell>
          <cell r="N281" t="str">
            <v xml:space="preserve">     </v>
          </cell>
          <cell r="O281" t="str">
            <v xml:space="preserve">COL17CT03417        </v>
          </cell>
          <cell r="P281" t="str">
            <v>DMZTAR</v>
          </cell>
          <cell r="R281">
            <v>55759</v>
          </cell>
          <cell r="S281">
            <v>41528</v>
          </cell>
          <cell r="T281">
            <v>42258</v>
          </cell>
        </row>
        <row r="282">
          <cell r="G282" t="str">
            <v>BPST05190515</v>
          </cell>
          <cell r="H282" t="str">
            <v>20100519</v>
          </cell>
          <cell r="I282" t="str">
            <v>20150519</v>
          </cell>
          <cell r="J282" t="str">
            <v>3,46000000</v>
          </cell>
          <cell r="K282" t="str">
            <v>0,00000000</v>
          </cell>
          <cell r="L282" t="str">
            <v xml:space="preserve"> </v>
          </cell>
          <cell r="M282" t="str">
            <v>A</v>
          </cell>
          <cell r="N282" t="str">
            <v>VARIA</v>
          </cell>
          <cell r="O282" t="str">
            <v xml:space="preserve">COL17CB11442        </v>
          </cell>
          <cell r="P282" t="str">
            <v>DBVTFR</v>
          </cell>
          <cell r="R282">
            <v>53845</v>
          </cell>
          <cell r="S282">
            <v>40317</v>
          </cell>
          <cell r="T282">
            <v>42143</v>
          </cell>
        </row>
        <row r="283">
          <cell r="G283" t="str">
            <v>BPST05210515</v>
          </cell>
          <cell r="H283" t="str">
            <v>20100521</v>
          </cell>
          <cell r="I283" t="str">
            <v>20150521</v>
          </cell>
          <cell r="J283" t="str">
            <v>3,46000000</v>
          </cell>
          <cell r="K283" t="str">
            <v>0,00000000</v>
          </cell>
          <cell r="L283" t="str">
            <v xml:space="preserve"> </v>
          </cell>
          <cell r="M283" t="str">
            <v>A</v>
          </cell>
          <cell r="N283" t="str">
            <v>VARIA</v>
          </cell>
          <cell r="O283" t="str">
            <v xml:space="preserve">COL17CB11459        </v>
          </cell>
          <cell r="P283" t="str">
            <v>DBVTFR</v>
          </cell>
          <cell r="R283">
            <v>53846</v>
          </cell>
          <cell r="S283">
            <v>40319</v>
          </cell>
          <cell r="T283">
            <v>42145</v>
          </cell>
        </row>
        <row r="284">
          <cell r="G284" t="str">
            <v>BPST05240515</v>
          </cell>
          <cell r="H284" t="str">
            <v>20100524</v>
          </cell>
          <cell r="I284" t="str">
            <v>20150524</v>
          </cell>
          <cell r="J284" t="str">
            <v>3,46000000</v>
          </cell>
          <cell r="K284" t="str">
            <v>0,00000000</v>
          </cell>
          <cell r="L284" t="str">
            <v xml:space="preserve"> </v>
          </cell>
          <cell r="M284" t="str">
            <v>A</v>
          </cell>
          <cell r="N284" t="str">
            <v>VARIA</v>
          </cell>
          <cell r="O284" t="str">
            <v xml:space="preserve">COL17CB0DM14        </v>
          </cell>
          <cell r="P284" t="str">
            <v>DBVUFR</v>
          </cell>
          <cell r="R284">
            <v>53851</v>
          </cell>
          <cell r="S284">
            <v>40322</v>
          </cell>
          <cell r="T284">
            <v>42148</v>
          </cell>
        </row>
        <row r="285">
          <cell r="G285" t="str">
            <v>BPST05250515</v>
          </cell>
          <cell r="H285" t="str">
            <v>20100525</v>
          </cell>
          <cell r="I285" t="str">
            <v>20150525</v>
          </cell>
          <cell r="J285" t="str">
            <v>3,46000000</v>
          </cell>
          <cell r="K285" t="str">
            <v>0,00000000</v>
          </cell>
          <cell r="L285" t="str">
            <v xml:space="preserve"> </v>
          </cell>
          <cell r="M285" t="str">
            <v>A</v>
          </cell>
          <cell r="N285" t="str">
            <v>VARIA</v>
          </cell>
          <cell r="O285" t="str">
            <v xml:space="preserve">COL17CB0DM06        </v>
          </cell>
          <cell r="P285" t="str">
            <v>DBVUFR</v>
          </cell>
          <cell r="R285">
            <v>53855</v>
          </cell>
          <cell r="S285">
            <v>40323</v>
          </cell>
          <cell r="T285">
            <v>42149</v>
          </cell>
        </row>
        <row r="286">
          <cell r="G286" t="str">
            <v>BPST05280515</v>
          </cell>
          <cell r="H286" t="str">
            <v>20100528</v>
          </cell>
          <cell r="I286" t="str">
            <v>20150528</v>
          </cell>
          <cell r="J286" t="str">
            <v>3,46000000</v>
          </cell>
          <cell r="K286" t="str">
            <v>0,00000000</v>
          </cell>
          <cell r="L286" t="str">
            <v xml:space="preserve"> </v>
          </cell>
          <cell r="M286" t="str">
            <v>A</v>
          </cell>
          <cell r="N286" t="str">
            <v>VARIA</v>
          </cell>
          <cell r="O286" t="str">
            <v xml:space="preserve">COL17CB0DLZ2        </v>
          </cell>
          <cell r="P286" t="str">
            <v>DBVUFR</v>
          </cell>
          <cell r="R286">
            <v>53856</v>
          </cell>
          <cell r="S286">
            <v>40326</v>
          </cell>
          <cell r="T286">
            <v>42152</v>
          </cell>
        </row>
        <row r="287">
          <cell r="G287" t="str">
            <v>BPST05310515</v>
          </cell>
          <cell r="H287" t="str">
            <v>20100531</v>
          </cell>
          <cell r="I287" t="str">
            <v>20150531</v>
          </cell>
          <cell r="J287" t="str">
            <v>3,46000000</v>
          </cell>
          <cell r="K287" t="str">
            <v>0,00000000</v>
          </cell>
          <cell r="L287" t="str">
            <v xml:space="preserve"> </v>
          </cell>
          <cell r="M287" t="str">
            <v>A</v>
          </cell>
          <cell r="N287" t="str">
            <v>VARIA</v>
          </cell>
          <cell r="O287" t="str">
            <v xml:space="preserve">COL17CB0DO61        </v>
          </cell>
          <cell r="P287" t="str">
            <v>DBVUFR</v>
          </cell>
          <cell r="R287">
            <v>53863</v>
          </cell>
          <cell r="S287">
            <v>40329</v>
          </cell>
          <cell r="T287">
            <v>42155</v>
          </cell>
        </row>
        <row r="288">
          <cell r="G288" t="str">
            <v>BPST05040615</v>
          </cell>
          <cell r="H288" t="str">
            <v>20100604</v>
          </cell>
          <cell r="I288" t="str">
            <v>20150604</v>
          </cell>
          <cell r="J288" t="str">
            <v>3,46000000</v>
          </cell>
          <cell r="K288" t="str">
            <v>0,00000000</v>
          </cell>
          <cell r="L288" t="str">
            <v xml:space="preserve"> </v>
          </cell>
          <cell r="M288" t="str">
            <v>A</v>
          </cell>
          <cell r="N288" t="str">
            <v>VARIA</v>
          </cell>
          <cell r="O288" t="str">
            <v xml:space="preserve">COL17CB0DO79        </v>
          </cell>
          <cell r="P288" t="str">
            <v>DBVUFR</v>
          </cell>
          <cell r="R288">
            <v>53864</v>
          </cell>
          <cell r="S288">
            <v>40333</v>
          </cell>
          <cell r="T288">
            <v>42159</v>
          </cell>
        </row>
        <row r="289">
          <cell r="G289" t="str">
            <v>BPST05080615</v>
          </cell>
          <cell r="H289" t="str">
            <v>20100608</v>
          </cell>
          <cell r="I289" t="str">
            <v>20150608</v>
          </cell>
          <cell r="J289" t="str">
            <v>3,46000000</v>
          </cell>
          <cell r="K289" t="str">
            <v>0,00000000</v>
          </cell>
          <cell r="L289" t="str">
            <v xml:space="preserve"> </v>
          </cell>
          <cell r="M289" t="str">
            <v>A</v>
          </cell>
          <cell r="N289" t="str">
            <v>VARIA</v>
          </cell>
          <cell r="O289" t="str">
            <v xml:space="preserve">COL17CB0DOC5        </v>
          </cell>
          <cell r="P289" t="str">
            <v>DBVUFR</v>
          </cell>
          <cell r="R289">
            <v>53868</v>
          </cell>
          <cell r="S289">
            <v>40337</v>
          </cell>
          <cell r="T289">
            <v>42163</v>
          </cell>
        </row>
        <row r="290">
          <cell r="G290" t="str">
            <v>BPST05110615</v>
          </cell>
          <cell r="H290" t="str">
            <v>20100611</v>
          </cell>
          <cell r="I290" t="str">
            <v>20150611</v>
          </cell>
          <cell r="J290" t="str">
            <v>3,46000000</v>
          </cell>
          <cell r="K290" t="str">
            <v>0,00000000</v>
          </cell>
          <cell r="L290" t="str">
            <v xml:space="preserve"> </v>
          </cell>
          <cell r="M290" t="str">
            <v>A</v>
          </cell>
          <cell r="N290" t="str">
            <v>VARIA</v>
          </cell>
          <cell r="O290" t="str">
            <v xml:space="preserve">COL17CB0DOD3        </v>
          </cell>
          <cell r="P290" t="str">
            <v>DBVUFR</v>
          </cell>
          <cell r="R290">
            <v>53869</v>
          </cell>
          <cell r="S290">
            <v>40340</v>
          </cell>
          <cell r="T290">
            <v>42166</v>
          </cell>
        </row>
        <row r="291">
          <cell r="G291" t="str">
            <v>BPST05100615</v>
          </cell>
          <cell r="H291" t="str">
            <v>20100610</v>
          </cell>
          <cell r="I291" t="str">
            <v>20150610</v>
          </cell>
          <cell r="J291" t="str">
            <v>3,46000000</v>
          </cell>
          <cell r="K291" t="str">
            <v>0,00000000</v>
          </cell>
          <cell r="L291" t="str">
            <v xml:space="preserve"> </v>
          </cell>
          <cell r="M291" t="str">
            <v>A</v>
          </cell>
          <cell r="N291" t="str">
            <v>VARIA</v>
          </cell>
          <cell r="O291" t="str">
            <v xml:space="preserve">COL17CB0DOL6        </v>
          </cell>
          <cell r="P291" t="str">
            <v>DBVUFR</v>
          </cell>
          <cell r="R291">
            <v>53872</v>
          </cell>
          <cell r="S291">
            <v>40339</v>
          </cell>
          <cell r="T291">
            <v>42165</v>
          </cell>
        </row>
        <row r="292">
          <cell r="G292" t="str">
            <v>BPST05090615</v>
          </cell>
          <cell r="H292" t="str">
            <v>20100609</v>
          </cell>
          <cell r="I292" t="str">
            <v>20150609</v>
          </cell>
          <cell r="J292" t="str">
            <v>3,46000000</v>
          </cell>
          <cell r="K292" t="str">
            <v>0,00000000</v>
          </cell>
          <cell r="L292" t="str">
            <v xml:space="preserve"> </v>
          </cell>
          <cell r="M292" t="str">
            <v>A</v>
          </cell>
          <cell r="N292" t="str">
            <v>VARIA</v>
          </cell>
          <cell r="O292" t="str">
            <v xml:space="preserve">COL17CB0DOM4        </v>
          </cell>
          <cell r="P292" t="str">
            <v>DBVUFR</v>
          </cell>
          <cell r="R292">
            <v>53873</v>
          </cell>
          <cell r="S292">
            <v>40338</v>
          </cell>
          <cell r="T292">
            <v>42164</v>
          </cell>
        </row>
        <row r="293">
          <cell r="G293" t="str">
            <v>BPST05010615</v>
          </cell>
          <cell r="H293" t="str">
            <v>20100601</v>
          </cell>
          <cell r="I293" t="str">
            <v>20150601</v>
          </cell>
          <cell r="J293" t="str">
            <v>3,46000000</v>
          </cell>
          <cell r="K293" t="str">
            <v>0,00000000</v>
          </cell>
          <cell r="L293" t="str">
            <v xml:space="preserve"> </v>
          </cell>
          <cell r="M293" t="str">
            <v>A</v>
          </cell>
          <cell r="N293" t="str">
            <v>VARIA</v>
          </cell>
          <cell r="O293" t="str">
            <v xml:space="preserve">COL17CB0E8U1        </v>
          </cell>
          <cell r="P293" t="str">
            <v>DBVUFR</v>
          </cell>
          <cell r="R293">
            <v>53897</v>
          </cell>
          <cell r="S293">
            <v>40330</v>
          </cell>
          <cell r="T293">
            <v>42156</v>
          </cell>
        </row>
        <row r="294">
          <cell r="G294" t="str">
            <v>BPST05280615</v>
          </cell>
          <cell r="H294" t="str">
            <v>20100628</v>
          </cell>
          <cell r="I294" t="str">
            <v>20150628</v>
          </cell>
          <cell r="J294" t="str">
            <v>3,46000000</v>
          </cell>
          <cell r="K294" t="str">
            <v>0,00000000</v>
          </cell>
          <cell r="L294" t="str">
            <v xml:space="preserve"> </v>
          </cell>
          <cell r="M294" t="str">
            <v>A</v>
          </cell>
          <cell r="N294" t="str">
            <v>VARIA</v>
          </cell>
          <cell r="O294" t="str">
            <v xml:space="preserve">COL17CB0E990        </v>
          </cell>
          <cell r="P294" t="str">
            <v>DBVUFR</v>
          </cell>
          <cell r="R294">
            <v>53901</v>
          </cell>
          <cell r="S294">
            <v>40357</v>
          </cell>
          <cell r="T294">
            <v>42183</v>
          </cell>
        </row>
        <row r="295">
          <cell r="G295" t="str">
            <v>BPST05130715</v>
          </cell>
          <cell r="H295" t="str">
            <v>20100713</v>
          </cell>
          <cell r="I295" t="str">
            <v>20150713</v>
          </cell>
          <cell r="J295" t="str">
            <v>3,46000000</v>
          </cell>
          <cell r="K295" t="str">
            <v>0,00000000</v>
          </cell>
          <cell r="L295" t="str">
            <v xml:space="preserve"> </v>
          </cell>
          <cell r="M295" t="str">
            <v>A</v>
          </cell>
          <cell r="N295" t="str">
            <v>VARIA</v>
          </cell>
          <cell r="O295" t="str">
            <v xml:space="preserve">COL17CB0EUM9        </v>
          </cell>
          <cell r="P295" t="str">
            <v>DBVUFR</v>
          </cell>
          <cell r="R295">
            <v>53928</v>
          </cell>
          <cell r="S295">
            <v>40372</v>
          </cell>
          <cell r="T295">
            <v>42198</v>
          </cell>
        </row>
        <row r="296">
          <cell r="G296" t="str">
            <v>BPST05270715</v>
          </cell>
          <cell r="H296" t="str">
            <v>20100727</v>
          </cell>
          <cell r="I296" t="str">
            <v>20150727</v>
          </cell>
          <cell r="J296" t="str">
            <v>3,46000000</v>
          </cell>
          <cell r="K296" t="str">
            <v>0,00000000</v>
          </cell>
          <cell r="L296" t="str">
            <v xml:space="preserve"> </v>
          </cell>
          <cell r="M296" t="str">
            <v>A</v>
          </cell>
          <cell r="N296" t="str">
            <v>VARIA</v>
          </cell>
          <cell r="O296" t="str">
            <v xml:space="preserve">COL17CB0EV95        </v>
          </cell>
          <cell r="P296" t="str">
            <v>DBVUFR</v>
          </cell>
          <cell r="R296">
            <v>53964</v>
          </cell>
          <cell r="S296">
            <v>40386</v>
          </cell>
          <cell r="T296">
            <v>42212</v>
          </cell>
        </row>
        <row r="297">
          <cell r="G297" t="str">
            <v>BPST05280715</v>
          </cell>
          <cell r="H297" t="str">
            <v>20100728</v>
          </cell>
          <cell r="I297" t="str">
            <v>20150728</v>
          </cell>
          <cell r="J297" t="str">
            <v>3,46000000</v>
          </cell>
          <cell r="K297" t="str">
            <v>0,00000000</v>
          </cell>
          <cell r="L297" t="str">
            <v xml:space="preserve"> </v>
          </cell>
          <cell r="M297" t="str">
            <v>A</v>
          </cell>
          <cell r="N297" t="str">
            <v>VARIA</v>
          </cell>
          <cell r="O297" t="str">
            <v xml:space="preserve">COL17CB0EVA2        </v>
          </cell>
          <cell r="P297" t="str">
            <v>DBVUFR</v>
          </cell>
          <cell r="R297">
            <v>53965</v>
          </cell>
          <cell r="S297">
            <v>40387</v>
          </cell>
          <cell r="T297">
            <v>42213</v>
          </cell>
        </row>
        <row r="298">
          <cell r="G298" t="str">
            <v>BPST05300715</v>
          </cell>
          <cell r="H298" t="str">
            <v>20100730</v>
          </cell>
          <cell r="I298" t="str">
            <v>20150730</v>
          </cell>
          <cell r="J298" t="str">
            <v>3,46000000</v>
          </cell>
          <cell r="K298" t="str">
            <v>0,00000000</v>
          </cell>
          <cell r="L298" t="str">
            <v xml:space="preserve"> </v>
          </cell>
          <cell r="M298" t="str">
            <v>A</v>
          </cell>
          <cell r="N298" t="str">
            <v>VARIA</v>
          </cell>
          <cell r="O298" t="str">
            <v xml:space="preserve">COL17CB0EVB0        </v>
          </cell>
          <cell r="P298" t="str">
            <v>DBVUFR</v>
          </cell>
          <cell r="R298">
            <v>53966</v>
          </cell>
          <cell r="S298">
            <v>40389</v>
          </cell>
          <cell r="T298">
            <v>42215</v>
          </cell>
        </row>
        <row r="299">
          <cell r="G299" t="str">
            <v>BPST05260715</v>
          </cell>
          <cell r="H299" t="str">
            <v>20100726</v>
          </cell>
          <cell r="I299" t="str">
            <v>20150726</v>
          </cell>
          <cell r="J299" t="str">
            <v>3,46000000</v>
          </cell>
          <cell r="K299" t="str">
            <v>0,00000000</v>
          </cell>
          <cell r="L299" t="str">
            <v xml:space="preserve"> </v>
          </cell>
          <cell r="M299" t="str">
            <v>A</v>
          </cell>
          <cell r="N299" t="str">
            <v>VARIA</v>
          </cell>
          <cell r="O299" t="str">
            <v xml:space="preserve">COL17CB0EVC8        </v>
          </cell>
          <cell r="P299" t="str">
            <v>DBVUFR</v>
          </cell>
          <cell r="R299">
            <v>53967</v>
          </cell>
          <cell r="S299">
            <v>40385</v>
          </cell>
          <cell r="T299">
            <v>42211</v>
          </cell>
        </row>
        <row r="300">
          <cell r="G300" t="str">
            <v>BPST05290715</v>
          </cell>
          <cell r="H300" t="str">
            <v>20100729</v>
          </cell>
          <cell r="I300" t="str">
            <v>20150729</v>
          </cell>
          <cell r="J300" t="str">
            <v>3,46000000</v>
          </cell>
          <cell r="K300" t="str">
            <v>0,00000000</v>
          </cell>
          <cell r="L300" t="str">
            <v xml:space="preserve"> </v>
          </cell>
          <cell r="M300" t="str">
            <v>A</v>
          </cell>
          <cell r="N300" t="str">
            <v>VARIA</v>
          </cell>
          <cell r="O300" t="str">
            <v xml:space="preserve">COL17CB0EVD6        </v>
          </cell>
          <cell r="P300" t="str">
            <v>DBVUFR</v>
          </cell>
          <cell r="R300">
            <v>53968</v>
          </cell>
          <cell r="S300">
            <v>40388</v>
          </cell>
          <cell r="T300">
            <v>42214</v>
          </cell>
        </row>
        <row r="301">
          <cell r="G301" t="str">
            <v>BPST05130815</v>
          </cell>
          <cell r="H301" t="str">
            <v>20100813</v>
          </cell>
          <cell r="I301" t="str">
            <v>20150813</v>
          </cell>
          <cell r="J301" t="str">
            <v>3,46000000</v>
          </cell>
          <cell r="K301" t="str">
            <v>0,00000000</v>
          </cell>
          <cell r="L301" t="str">
            <v xml:space="preserve"> </v>
          </cell>
          <cell r="M301" t="str">
            <v>A</v>
          </cell>
          <cell r="N301" t="str">
            <v>VARIA</v>
          </cell>
          <cell r="O301" t="str">
            <v xml:space="preserve">COL17CB0FAA3        </v>
          </cell>
          <cell r="P301" t="str">
            <v>DBVUFR</v>
          </cell>
          <cell r="R301">
            <v>53975</v>
          </cell>
          <cell r="S301">
            <v>40403</v>
          </cell>
          <cell r="T301">
            <v>42229</v>
          </cell>
        </row>
        <row r="302">
          <cell r="G302" t="str">
            <v>BPST05100815</v>
          </cell>
          <cell r="H302" t="str">
            <v>20100810</v>
          </cell>
          <cell r="I302" t="str">
            <v>20150810</v>
          </cell>
          <cell r="J302" t="str">
            <v>3,46000000</v>
          </cell>
          <cell r="K302" t="str">
            <v>0,00000000</v>
          </cell>
          <cell r="L302" t="str">
            <v xml:space="preserve"> </v>
          </cell>
          <cell r="M302" t="str">
            <v>A</v>
          </cell>
          <cell r="N302" t="str">
            <v>VARIA</v>
          </cell>
          <cell r="O302" t="str">
            <v xml:space="preserve">COL17CB0FAF2        </v>
          </cell>
          <cell r="P302" t="str">
            <v>DBVUFR</v>
          </cell>
          <cell r="R302">
            <v>53980</v>
          </cell>
          <cell r="S302">
            <v>40400</v>
          </cell>
          <cell r="T302">
            <v>42226</v>
          </cell>
        </row>
        <row r="303">
          <cell r="G303" t="str">
            <v>BPST05200815</v>
          </cell>
          <cell r="H303" t="str">
            <v>20100820</v>
          </cell>
          <cell r="I303" t="str">
            <v>20150820</v>
          </cell>
          <cell r="J303" t="str">
            <v>3,46000000</v>
          </cell>
          <cell r="K303" t="str">
            <v>0,00000000</v>
          </cell>
          <cell r="L303" t="str">
            <v xml:space="preserve"> </v>
          </cell>
          <cell r="M303" t="str">
            <v>A</v>
          </cell>
          <cell r="N303" t="str">
            <v>VARIA</v>
          </cell>
          <cell r="O303" t="str">
            <v xml:space="preserve">COL17CB0FAV9        </v>
          </cell>
          <cell r="P303" t="str">
            <v>DBVUFR</v>
          </cell>
          <cell r="R303">
            <v>53988</v>
          </cell>
          <cell r="S303">
            <v>40410</v>
          </cell>
          <cell r="T303">
            <v>42236</v>
          </cell>
        </row>
        <row r="304">
          <cell r="G304" t="str">
            <v>BPST05230815</v>
          </cell>
          <cell r="H304" t="str">
            <v>20100823</v>
          </cell>
          <cell r="I304" t="str">
            <v>20150823</v>
          </cell>
          <cell r="J304" t="str">
            <v>3,46000000</v>
          </cell>
          <cell r="K304" t="str">
            <v>0,00000000</v>
          </cell>
          <cell r="L304" t="str">
            <v xml:space="preserve"> </v>
          </cell>
          <cell r="M304" t="str">
            <v>A</v>
          </cell>
          <cell r="N304" t="str">
            <v>VARIA</v>
          </cell>
          <cell r="O304" t="str">
            <v xml:space="preserve">COL17CB0FB15        </v>
          </cell>
          <cell r="P304" t="str">
            <v>DBVUFR</v>
          </cell>
          <cell r="R304">
            <v>53996</v>
          </cell>
          <cell r="S304">
            <v>40413</v>
          </cell>
          <cell r="T304">
            <v>42239</v>
          </cell>
        </row>
        <row r="305">
          <cell r="G305" t="str">
            <v>BPST05240815</v>
          </cell>
          <cell r="H305" t="str">
            <v>20100824</v>
          </cell>
          <cell r="I305" t="str">
            <v>20150824</v>
          </cell>
          <cell r="J305" t="str">
            <v>3,46000000</v>
          </cell>
          <cell r="K305" t="str">
            <v>0,00000000</v>
          </cell>
          <cell r="L305" t="str">
            <v xml:space="preserve"> </v>
          </cell>
          <cell r="M305" t="str">
            <v>A</v>
          </cell>
          <cell r="N305" t="str">
            <v>VARIA</v>
          </cell>
          <cell r="O305" t="str">
            <v xml:space="preserve">COL17CB0FB23        </v>
          </cell>
          <cell r="P305" t="str">
            <v>DBVUFR</v>
          </cell>
          <cell r="R305">
            <v>53997</v>
          </cell>
          <cell r="S305">
            <v>40414</v>
          </cell>
          <cell r="T305">
            <v>42240</v>
          </cell>
        </row>
        <row r="306">
          <cell r="G306" t="str">
            <v>BPST05260815</v>
          </cell>
          <cell r="H306" t="str">
            <v>20100826</v>
          </cell>
          <cell r="I306" t="str">
            <v>20150826</v>
          </cell>
          <cell r="J306" t="str">
            <v>3,46000000</v>
          </cell>
          <cell r="K306" t="str">
            <v>0,00000000</v>
          </cell>
          <cell r="L306" t="str">
            <v xml:space="preserve"> </v>
          </cell>
          <cell r="M306" t="str">
            <v>A</v>
          </cell>
          <cell r="N306" t="str">
            <v>VARIA</v>
          </cell>
          <cell r="O306" t="str">
            <v xml:space="preserve">COL17CB0FB31        </v>
          </cell>
          <cell r="P306" t="str">
            <v>DBVUFR</v>
          </cell>
          <cell r="R306">
            <v>53998</v>
          </cell>
          <cell r="S306">
            <v>40416</v>
          </cell>
          <cell r="T306">
            <v>42242</v>
          </cell>
        </row>
        <row r="307">
          <cell r="G307" t="str">
            <v>BPST05270815</v>
          </cell>
          <cell r="H307" t="str">
            <v>20100827</v>
          </cell>
          <cell r="I307" t="str">
            <v>20150827</v>
          </cell>
          <cell r="J307" t="str">
            <v>3,46000000</v>
          </cell>
          <cell r="K307" t="str">
            <v>0,00000000</v>
          </cell>
          <cell r="L307" t="str">
            <v xml:space="preserve"> </v>
          </cell>
          <cell r="M307" t="str">
            <v>A</v>
          </cell>
          <cell r="N307" t="str">
            <v>VARIA</v>
          </cell>
          <cell r="O307" t="str">
            <v xml:space="preserve">COL17CB0FB49        </v>
          </cell>
          <cell r="P307" t="str">
            <v>DBVUFR</v>
          </cell>
          <cell r="R307">
            <v>53999</v>
          </cell>
          <cell r="S307">
            <v>40417</v>
          </cell>
          <cell r="T307">
            <v>42243</v>
          </cell>
        </row>
        <row r="308">
          <cell r="G308" t="str">
            <v>BPST05300815</v>
          </cell>
          <cell r="H308" t="str">
            <v>20100830</v>
          </cell>
          <cell r="I308" t="str">
            <v>20150830</v>
          </cell>
          <cell r="J308" t="str">
            <v>3,46000000</v>
          </cell>
          <cell r="K308" t="str">
            <v>0,00000000</v>
          </cell>
          <cell r="L308" t="str">
            <v xml:space="preserve"> </v>
          </cell>
          <cell r="M308" t="str">
            <v>A</v>
          </cell>
          <cell r="N308" t="str">
            <v>VARIA</v>
          </cell>
          <cell r="O308" t="str">
            <v xml:space="preserve">COL17CB0FBG8        </v>
          </cell>
          <cell r="P308" t="str">
            <v>DBVUFR</v>
          </cell>
          <cell r="R308">
            <v>54005</v>
          </cell>
          <cell r="S308">
            <v>40420</v>
          </cell>
          <cell r="T308">
            <v>42246</v>
          </cell>
        </row>
        <row r="309">
          <cell r="G309" t="str">
            <v>BPST05010915</v>
          </cell>
          <cell r="H309" t="str">
            <v>20100901</v>
          </cell>
          <cell r="I309" t="str">
            <v>20150901</v>
          </cell>
          <cell r="J309" t="str">
            <v>3,46000000</v>
          </cell>
          <cell r="K309" t="str">
            <v>0,00000000</v>
          </cell>
          <cell r="L309" t="str">
            <v xml:space="preserve"> </v>
          </cell>
          <cell r="M309" t="str">
            <v>A</v>
          </cell>
          <cell r="N309" t="str">
            <v>VARIA</v>
          </cell>
          <cell r="O309" t="str">
            <v xml:space="preserve">COL17CB0FBH6        </v>
          </cell>
          <cell r="P309" t="str">
            <v>DBVUFR</v>
          </cell>
          <cell r="R309">
            <v>54006</v>
          </cell>
          <cell r="S309">
            <v>40422</v>
          </cell>
          <cell r="T309">
            <v>42248</v>
          </cell>
        </row>
        <row r="310">
          <cell r="G310" t="str">
            <v>BPST05060915</v>
          </cell>
          <cell r="H310" t="str">
            <v>20100906</v>
          </cell>
          <cell r="I310" t="str">
            <v>20150906</v>
          </cell>
          <cell r="J310" t="str">
            <v>3,46000000</v>
          </cell>
          <cell r="K310" t="str">
            <v>0,00000000</v>
          </cell>
          <cell r="L310" t="str">
            <v xml:space="preserve"> </v>
          </cell>
          <cell r="M310" t="str">
            <v>A</v>
          </cell>
          <cell r="N310" t="str">
            <v>VARIA</v>
          </cell>
          <cell r="O310" t="str">
            <v xml:space="preserve">COL17CB0FBP9        </v>
          </cell>
          <cell r="P310" t="str">
            <v>DBVUFR</v>
          </cell>
          <cell r="R310">
            <v>54012</v>
          </cell>
          <cell r="S310">
            <v>40427</v>
          </cell>
          <cell r="T310">
            <v>42253</v>
          </cell>
        </row>
        <row r="311">
          <cell r="G311" t="str">
            <v>BPST05100915</v>
          </cell>
          <cell r="H311" t="str">
            <v>20100910</v>
          </cell>
          <cell r="I311" t="str">
            <v>20150910</v>
          </cell>
          <cell r="J311" t="str">
            <v>3,46000000</v>
          </cell>
          <cell r="K311" t="str">
            <v>0,00000000</v>
          </cell>
          <cell r="L311" t="str">
            <v xml:space="preserve"> </v>
          </cell>
          <cell r="M311" t="str">
            <v>A</v>
          </cell>
          <cell r="N311" t="str">
            <v>VARIA</v>
          </cell>
          <cell r="O311" t="str">
            <v xml:space="preserve">COL17CB0FBQ7        </v>
          </cell>
          <cell r="P311" t="str">
            <v>DBVUFR</v>
          </cell>
          <cell r="R311">
            <v>54013</v>
          </cell>
          <cell r="S311">
            <v>40431</v>
          </cell>
          <cell r="T311">
            <v>42257</v>
          </cell>
        </row>
        <row r="312">
          <cell r="G312" t="str">
            <v>BPST05090915</v>
          </cell>
          <cell r="H312" t="str">
            <v>20100909</v>
          </cell>
          <cell r="I312" t="str">
            <v>20150909</v>
          </cell>
          <cell r="J312" t="str">
            <v>3,46000000</v>
          </cell>
          <cell r="K312" t="str">
            <v>0,00000000</v>
          </cell>
          <cell r="L312" t="str">
            <v xml:space="preserve"> </v>
          </cell>
          <cell r="M312" t="str">
            <v>A</v>
          </cell>
          <cell r="N312" t="str">
            <v>VARIA</v>
          </cell>
          <cell r="O312" t="str">
            <v xml:space="preserve">COL17CB0FBR5        </v>
          </cell>
          <cell r="P312" t="str">
            <v>DBVUFR</v>
          </cell>
          <cell r="R312">
            <v>54014</v>
          </cell>
          <cell r="S312">
            <v>40430</v>
          </cell>
          <cell r="T312">
            <v>42256</v>
          </cell>
        </row>
        <row r="313">
          <cell r="G313" t="str">
            <v>BPST05140915</v>
          </cell>
          <cell r="H313" t="str">
            <v>20100914</v>
          </cell>
          <cell r="I313" t="str">
            <v>20150914</v>
          </cell>
          <cell r="J313" t="str">
            <v>0,00000000</v>
          </cell>
          <cell r="K313" t="str">
            <v>0,00000000</v>
          </cell>
          <cell r="L313" t="str">
            <v xml:space="preserve"> </v>
          </cell>
          <cell r="M313" t="str">
            <v>A</v>
          </cell>
          <cell r="N313" t="str">
            <v>VARIA</v>
          </cell>
          <cell r="O313" t="str">
            <v xml:space="preserve">COL17CB0FUP9        </v>
          </cell>
          <cell r="P313" t="str">
            <v>DBVUFR</v>
          </cell>
          <cell r="R313">
            <v>54022</v>
          </cell>
          <cell r="S313">
            <v>40435</v>
          </cell>
          <cell r="T313">
            <v>42261</v>
          </cell>
        </row>
        <row r="314">
          <cell r="G314" t="str">
            <v>BPST05150915</v>
          </cell>
          <cell r="H314" t="str">
            <v>20100915</v>
          </cell>
          <cell r="I314" t="str">
            <v>20150915</v>
          </cell>
          <cell r="J314" t="str">
            <v>3,46000000</v>
          </cell>
          <cell r="K314" t="str">
            <v>0,00000000</v>
          </cell>
          <cell r="L314" t="str">
            <v xml:space="preserve"> </v>
          </cell>
          <cell r="M314" t="str">
            <v>A</v>
          </cell>
          <cell r="N314" t="str">
            <v>VARIA</v>
          </cell>
          <cell r="O314" t="str">
            <v xml:space="preserve">COL17CB0FUQ7        </v>
          </cell>
          <cell r="P314" t="str">
            <v>DBVUFR</v>
          </cell>
          <cell r="R314">
            <v>54023</v>
          </cell>
          <cell r="S314">
            <v>40436</v>
          </cell>
          <cell r="T314">
            <v>42262</v>
          </cell>
        </row>
        <row r="315">
          <cell r="G315" t="str">
            <v>BPST05220915</v>
          </cell>
          <cell r="H315" t="str">
            <v>20100922</v>
          </cell>
          <cell r="I315" t="str">
            <v>20150922</v>
          </cell>
          <cell r="J315" t="str">
            <v>3,46000000</v>
          </cell>
          <cell r="K315" t="str">
            <v>0,00000000</v>
          </cell>
          <cell r="L315" t="str">
            <v xml:space="preserve"> </v>
          </cell>
          <cell r="M315" t="str">
            <v>A</v>
          </cell>
          <cell r="N315" t="str">
            <v>VARIA</v>
          </cell>
          <cell r="O315" t="str">
            <v xml:space="preserve">COL17CB0FUW5        </v>
          </cell>
          <cell r="P315" t="str">
            <v>DBVUFR</v>
          </cell>
          <cell r="R315">
            <v>54030</v>
          </cell>
          <cell r="S315">
            <v>40443</v>
          </cell>
          <cell r="T315">
            <v>42269</v>
          </cell>
        </row>
        <row r="316">
          <cell r="G316" t="str">
            <v>BPST05240915</v>
          </cell>
          <cell r="H316" t="str">
            <v>20100924</v>
          </cell>
          <cell r="I316" t="str">
            <v>20150924</v>
          </cell>
          <cell r="J316" t="str">
            <v>3,46000000</v>
          </cell>
          <cell r="K316" t="str">
            <v>0,00000000</v>
          </cell>
          <cell r="L316" t="str">
            <v xml:space="preserve"> </v>
          </cell>
          <cell r="M316" t="str">
            <v>A</v>
          </cell>
          <cell r="N316" t="str">
            <v>VARIA</v>
          </cell>
          <cell r="O316" t="str">
            <v xml:space="preserve">COL17CB0FUX3        </v>
          </cell>
          <cell r="P316" t="str">
            <v>DBVUFR</v>
          </cell>
          <cell r="R316">
            <v>54031</v>
          </cell>
          <cell r="S316">
            <v>40445</v>
          </cell>
          <cell r="T316">
            <v>42271</v>
          </cell>
        </row>
        <row r="317">
          <cell r="G317" t="str">
            <v>BPST05230915</v>
          </cell>
          <cell r="H317" t="str">
            <v>20100923</v>
          </cell>
          <cell r="I317" t="str">
            <v>20150923</v>
          </cell>
          <cell r="J317" t="str">
            <v>3,46000000</v>
          </cell>
          <cell r="K317" t="str">
            <v>0,00000000</v>
          </cell>
          <cell r="L317" t="str">
            <v xml:space="preserve"> </v>
          </cell>
          <cell r="M317" t="str">
            <v>A</v>
          </cell>
          <cell r="N317" t="str">
            <v>VARIA</v>
          </cell>
          <cell r="O317" t="str">
            <v xml:space="preserve">COL17CB0FUZ8        </v>
          </cell>
          <cell r="P317" t="str">
            <v>DBVUFR</v>
          </cell>
          <cell r="R317">
            <v>54033</v>
          </cell>
          <cell r="S317">
            <v>40444</v>
          </cell>
          <cell r="T317">
            <v>42270</v>
          </cell>
        </row>
        <row r="318">
          <cell r="G318" t="str">
            <v>BPST05270915</v>
          </cell>
          <cell r="H318" t="str">
            <v>20100927</v>
          </cell>
          <cell r="I318" t="str">
            <v>20150927</v>
          </cell>
          <cell r="J318" t="str">
            <v>3,46000000</v>
          </cell>
          <cell r="K318" t="str">
            <v>0,00000000</v>
          </cell>
          <cell r="L318" t="str">
            <v xml:space="preserve"> </v>
          </cell>
          <cell r="M318" t="str">
            <v>A</v>
          </cell>
          <cell r="N318" t="str">
            <v>VARIA</v>
          </cell>
          <cell r="O318" t="str">
            <v xml:space="preserve">COL17CB0FVH4        </v>
          </cell>
          <cell r="P318" t="str">
            <v>DBVUFR</v>
          </cell>
          <cell r="R318">
            <v>54040</v>
          </cell>
          <cell r="S318">
            <v>40448</v>
          </cell>
          <cell r="T318">
            <v>42274</v>
          </cell>
        </row>
        <row r="319">
          <cell r="G319" t="str">
            <v>BPST05290915</v>
          </cell>
          <cell r="H319" t="str">
            <v>20100929</v>
          </cell>
          <cell r="I319" t="str">
            <v>20150929</v>
          </cell>
          <cell r="J319" t="str">
            <v>3,46000000</v>
          </cell>
          <cell r="K319" t="str">
            <v>0,00000000</v>
          </cell>
          <cell r="L319" t="str">
            <v xml:space="preserve"> </v>
          </cell>
          <cell r="M319" t="str">
            <v>A</v>
          </cell>
          <cell r="N319" t="str">
            <v>VARIA</v>
          </cell>
          <cell r="O319" t="str">
            <v xml:space="preserve">COL17CB0FVI2        </v>
          </cell>
          <cell r="P319" t="str">
            <v>DBVUFR</v>
          </cell>
          <cell r="R319">
            <v>54041</v>
          </cell>
          <cell r="S319">
            <v>40450</v>
          </cell>
          <cell r="T319">
            <v>42276</v>
          </cell>
        </row>
        <row r="320">
          <cell r="G320" t="str">
            <v>BPST05300915</v>
          </cell>
          <cell r="H320" t="str">
            <v>20100930</v>
          </cell>
          <cell r="I320" t="str">
            <v>20150930</v>
          </cell>
          <cell r="J320" t="str">
            <v>3,46000000</v>
          </cell>
          <cell r="K320" t="str">
            <v>0,00000000</v>
          </cell>
          <cell r="L320" t="str">
            <v xml:space="preserve"> </v>
          </cell>
          <cell r="M320" t="str">
            <v>A</v>
          </cell>
          <cell r="N320" t="str">
            <v>VARIA</v>
          </cell>
          <cell r="O320" t="str">
            <v xml:space="preserve">COL17CB0FVJ0        </v>
          </cell>
          <cell r="P320" t="str">
            <v>DBVUFR</v>
          </cell>
          <cell r="R320">
            <v>54042</v>
          </cell>
          <cell r="S320">
            <v>40451</v>
          </cell>
          <cell r="T320">
            <v>42277</v>
          </cell>
        </row>
        <row r="321">
          <cell r="G321" t="str">
            <v>BPST05051015</v>
          </cell>
          <cell r="H321" t="str">
            <v>20101005</v>
          </cell>
          <cell r="I321" t="str">
            <v>20151005</v>
          </cell>
          <cell r="J321" t="str">
            <v>3,46000000</v>
          </cell>
          <cell r="K321" t="str">
            <v>0,00000000</v>
          </cell>
          <cell r="L321" t="str">
            <v xml:space="preserve"> </v>
          </cell>
          <cell r="M321" t="str">
            <v>A</v>
          </cell>
          <cell r="N321" t="str">
            <v>VARIA</v>
          </cell>
          <cell r="O321" t="str">
            <v xml:space="preserve">COL17CB0FVU7        </v>
          </cell>
          <cell r="P321" t="str">
            <v>DBVUFR</v>
          </cell>
          <cell r="R321">
            <v>54049</v>
          </cell>
          <cell r="S321">
            <v>40456</v>
          </cell>
          <cell r="T321">
            <v>42282</v>
          </cell>
        </row>
        <row r="322">
          <cell r="G322" t="str">
            <v>BPST05081015</v>
          </cell>
          <cell r="H322" t="str">
            <v>20101008</v>
          </cell>
          <cell r="I322" t="str">
            <v>20151008</v>
          </cell>
          <cell r="J322" t="str">
            <v>3,46000000</v>
          </cell>
          <cell r="K322" t="str">
            <v>0,00000000</v>
          </cell>
          <cell r="L322" t="str">
            <v xml:space="preserve"> </v>
          </cell>
          <cell r="M322" t="str">
            <v>A</v>
          </cell>
          <cell r="N322" t="str">
            <v>VARIA</v>
          </cell>
          <cell r="O322" t="str">
            <v xml:space="preserve">COL17CB0FVZ6        </v>
          </cell>
          <cell r="P322" t="str">
            <v>DBVUFR</v>
          </cell>
          <cell r="R322">
            <v>54054</v>
          </cell>
          <cell r="S322">
            <v>40459</v>
          </cell>
          <cell r="T322">
            <v>42285</v>
          </cell>
        </row>
        <row r="323">
          <cell r="G323" t="str">
            <v>BPST05111015</v>
          </cell>
          <cell r="H323" t="str">
            <v>20101011</v>
          </cell>
          <cell r="I323" t="str">
            <v>20151011</v>
          </cell>
          <cell r="J323" t="str">
            <v>3,46000000</v>
          </cell>
          <cell r="K323" t="str">
            <v>0,00000000</v>
          </cell>
          <cell r="L323" t="str">
            <v xml:space="preserve"> </v>
          </cell>
          <cell r="M323" t="str">
            <v>A</v>
          </cell>
          <cell r="N323" t="str">
            <v>VARIA</v>
          </cell>
          <cell r="O323" t="str">
            <v xml:space="preserve">COL17CB0FW85        </v>
          </cell>
          <cell r="P323" t="str">
            <v>DBVUFR</v>
          </cell>
          <cell r="R323">
            <v>54066</v>
          </cell>
          <cell r="S323">
            <v>40462</v>
          </cell>
          <cell r="T323">
            <v>42288</v>
          </cell>
        </row>
        <row r="324">
          <cell r="G324" t="str">
            <v>BPST05131015</v>
          </cell>
          <cell r="H324" t="str">
            <v>20101013</v>
          </cell>
          <cell r="I324" t="str">
            <v>20151013</v>
          </cell>
          <cell r="J324" t="str">
            <v>3,46000000</v>
          </cell>
          <cell r="K324" t="str">
            <v>0,00000000</v>
          </cell>
          <cell r="L324" t="str">
            <v xml:space="preserve"> </v>
          </cell>
          <cell r="M324" t="str">
            <v>A</v>
          </cell>
          <cell r="N324" t="str">
            <v>VARIA</v>
          </cell>
          <cell r="O324" t="str">
            <v xml:space="preserve">COL17CB0FWE9        </v>
          </cell>
          <cell r="P324" t="str">
            <v>DBVUFR</v>
          </cell>
          <cell r="R324">
            <v>54072</v>
          </cell>
          <cell r="S324">
            <v>40464</v>
          </cell>
          <cell r="T324">
            <v>42290</v>
          </cell>
        </row>
        <row r="325">
          <cell r="G325" t="str">
            <v>BPST05151015</v>
          </cell>
          <cell r="H325" t="str">
            <v>20101015</v>
          </cell>
          <cell r="I325" t="str">
            <v>20151015</v>
          </cell>
          <cell r="J325" t="str">
            <v>3,46000000</v>
          </cell>
          <cell r="K325" t="str">
            <v>0,00000000</v>
          </cell>
          <cell r="L325" t="str">
            <v xml:space="preserve"> </v>
          </cell>
          <cell r="M325" t="str">
            <v>A</v>
          </cell>
          <cell r="N325" t="str">
            <v>VARIA</v>
          </cell>
          <cell r="O325" t="str">
            <v xml:space="preserve">COL17CB0FWF6        </v>
          </cell>
          <cell r="P325" t="str">
            <v>DBVUFR</v>
          </cell>
          <cell r="R325">
            <v>54073</v>
          </cell>
          <cell r="S325">
            <v>40466</v>
          </cell>
          <cell r="T325">
            <v>42292</v>
          </cell>
        </row>
        <row r="326">
          <cell r="G326" t="str">
            <v>BPST05201015</v>
          </cell>
          <cell r="H326" t="str">
            <v>20101020</v>
          </cell>
          <cell r="I326" t="str">
            <v>20151020</v>
          </cell>
          <cell r="J326" t="str">
            <v>3,46000000</v>
          </cell>
          <cell r="K326" t="str">
            <v>0,00000000</v>
          </cell>
          <cell r="L326" t="str">
            <v xml:space="preserve"> </v>
          </cell>
          <cell r="M326" t="str">
            <v>A</v>
          </cell>
          <cell r="N326" t="str">
            <v>VARIA</v>
          </cell>
          <cell r="O326" t="str">
            <v xml:space="preserve">COL17CB0GFP8        </v>
          </cell>
          <cell r="P326" t="str">
            <v>DBVUFR</v>
          </cell>
          <cell r="R326">
            <v>54092</v>
          </cell>
          <cell r="S326">
            <v>40471</v>
          </cell>
          <cell r="T326">
            <v>42297</v>
          </cell>
        </row>
        <row r="327">
          <cell r="G327" t="str">
            <v>BPST05261015</v>
          </cell>
          <cell r="H327" t="str">
            <v>20101026</v>
          </cell>
          <cell r="I327" t="str">
            <v>20151026</v>
          </cell>
          <cell r="J327" t="str">
            <v>3,46000000</v>
          </cell>
          <cell r="K327" t="str">
            <v>0,00000000</v>
          </cell>
          <cell r="L327" t="str">
            <v xml:space="preserve"> </v>
          </cell>
          <cell r="M327" t="str">
            <v>A</v>
          </cell>
          <cell r="N327" t="str">
            <v>VARIA</v>
          </cell>
          <cell r="O327" t="str">
            <v xml:space="preserve">COL17CB0GFS2        </v>
          </cell>
          <cell r="P327" t="str">
            <v>DBVUFR</v>
          </cell>
          <cell r="R327">
            <v>54105</v>
          </cell>
          <cell r="S327">
            <v>40477</v>
          </cell>
          <cell r="T327">
            <v>42303</v>
          </cell>
        </row>
        <row r="328">
          <cell r="G328" t="str">
            <v>BPST05271015</v>
          </cell>
          <cell r="H328" t="str">
            <v>20101027</v>
          </cell>
          <cell r="I328" t="str">
            <v>20151027</v>
          </cell>
          <cell r="J328" t="str">
            <v>3,46000000</v>
          </cell>
          <cell r="K328" t="str">
            <v>0,00000000</v>
          </cell>
          <cell r="L328" t="str">
            <v xml:space="preserve"> </v>
          </cell>
          <cell r="M328" t="str">
            <v>A</v>
          </cell>
          <cell r="N328" t="str">
            <v>VARIA</v>
          </cell>
          <cell r="O328" t="str">
            <v xml:space="preserve">COL17CB0GFT0        </v>
          </cell>
          <cell r="P328" t="str">
            <v>DBVUFR</v>
          </cell>
          <cell r="R328">
            <v>54106</v>
          </cell>
          <cell r="S328">
            <v>40478</v>
          </cell>
          <cell r="T328">
            <v>42304</v>
          </cell>
        </row>
        <row r="329">
          <cell r="G329" t="str">
            <v>BPST05281015</v>
          </cell>
          <cell r="H329" t="str">
            <v>20101028</v>
          </cell>
          <cell r="I329" t="str">
            <v>20151028</v>
          </cell>
          <cell r="J329" t="str">
            <v>3,46000000</v>
          </cell>
          <cell r="K329" t="str">
            <v>0,00000000</v>
          </cell>
          <cell r="L329" t="str">
            <v xml:space="preserve"> </v>
          </cell>
          <cell r="M329" t="str">
            <v>A</v>
          </cell>
          <cell r="N329" t="str">
            <v>VARIA</v>
          </cell>
          <cell r="O329" t="str">
            <v xml:space="preserve">COL17CB0GFW4        </v>
          </cell>
          <cell r="P329" t="str">
            <v>DBVUFR</v>
          </cell>
          <cell r="R329">
            <v>54109</v>
          </cell>
          <cell r="S329">
            <v>40479</v>
          </cell>
          <cell r="T329">
            <v>42305</v>
          </cell>
        </row>
        <row r="330">
          <cell r="G330" t="str">
            <v>BPST05031115</v>
          </cell>
          <cell r="H330" t="str">
            <v>20101103</v>
          </cell>
          <cell r="I330" t="str">
            <v>20151103</v>
          </cell>
          <cell r="J330" t="str">
            <v>3,46000000</v>
          </cell>
          <cell r="K330" t="str">
            <v>0,00000000</v>
          </cell>
          <cell r="L330" t="str">
            <v xml:space="preserve"> </v>
          </cell>
          <cell r="M330" t="str">
            <v>A</v>
          </cell>
          <cell r="N330" t="str">
            <v>VARIA</v>
          </cell>
          <cell r="O330" t="str">
            <v xml:space="preserve">COL17CB0GG01        </v>
          </cell>
          <cell r="P330" t="str">
            <v>DBVUFR</v>
          </cell>
          <cell r="R330">
            <v>54116</v>
          </cell>
          <cell r="S330">
            <v>40485</v>
          </cell>
          <cell r="T330">
            <v>42311</v>
          </cell>
        </row>
        <row r="331">
          <cell r="G331" t="str">
            <v>BPST05041115</v>
          </cell>
          <cell r="H331" t="str">
            <v>20101104</v>
          </cell>
          <cell r="I331" t="str">
            <v>20151104</v>
          </cell>
          <cell r="J331" t="str">
            <v>3,46000000</v>
          </cell>
          <cell r="K331" t="str">
            <v>0,00000000</v>
          </cell>
          <cell r="L331" t="str">
            <v xml:space="preserve"> </v>
          </cell>
          <cell r="M331" t="str">
            <v>A</v>
          </cell>
          <cell r="N331" t="str">
            <v>VARIA</v>
          </cell>
          <cell r="O331" t="str">
            <v xml:space="preserve">COL17CB0GG19        </v>
          </cell>
          <cell r="P331" t="str">
            <v>DBVUFR</v>
          </cell>
          <cell r="R331">
            <v>54117</v>
          </cell>
          <cell r="S331">
            <v>40486</v>
          </cell>
          <cell r="T331">
            <v>42312</v>
          </cell>
        </row>
        <row r="332">
          <cell r="G332" t="str">
            <v>BPST05051115</v>
          </cell>
          <cell r="H332" t="str">
            <v>20101105</v>
          </cell>
          <cell r="I332" t="str">
            <v>20151105</v>
          </cell>
          <cell r="J332" t="str">
            <v>3,46000000</v>
          </cell>
          <cell r="K332" t="str">
            <v>0,00000000</v>
          </cell>
          <cell r="L332" t="str">
            <v xml:space="preserve"> </v>
          </cell>
          <cell r="M332" t="str">
            <v>A</v>
          </cell>
          <cell r="N332" t="str">
            <v>VARIA</v>
          </cell>
          <cell r="O332" t="str">
            <v xml:space="preserve">COL17CB0GG27        </v>
          </cell>
          <cell r="P332" t="str">
            <v>DBVUFR</v>
          </cell>
          <cell r="R332">
            <v>54118</v>
          </cell>
          <cell r="S332">
            <v>40487</v>
          </cell>
          <cell r="T332">
            <v>42313</v>
          </cell>
        </row>
        <row r="333">
          <cell r="G333" t="str">
            <v>BPST05081115</v>
          </cell>
          <cell r="H333" t="str">
            <v>20101108</v>
          </cell>
          <cell r="I333" t="str">
            <v>20151108</v>
          </cell>
          <cell r="J333" t="str">
            <v>3,46000000</v>
          </cell>
          <cell r="K333" t="str">
            <v>0,00000000</v>
          </cell>
          <cell r="L333" t="str">
            <v xml:space="preserve"> </v>
          </cell>
          <cell r="M333" t="str">
            <v>A</v>
          </cell>
          <cell r="N333" t="str">
            <v>VARIA</v>
          </cell>
          <cell r="O333" t="str">
            <v xml:space="preserve">COL17CB0GGF7        </v>
          </cell>
          <cell r="P333" t="str">
            <v>DBVUFR</v>
          </cell>
          <cell r="R333">
            <v>54123</v>
          </cell>
          <cell r="S333">
            <v>40490</v>
          </cell>
          <cell r="T333">
            <v>42316</v>
          </cell>
        </row>
        <row r="334">
          <cell r="G334" t="str">
            <v>BPST05181115</v>
          </cell>
          <cell r="H334" t="str">
            <v>20101118</v>
          </cell>
          <cell r="I334" t="str">
            <v>20151118</v>
          </cell>
          <cell r="J334" t="str">
            <v>3,46000000</v>
          </cell>
          <cell r="K334" t="str">
            <v>0,00000000</v>
          </cell>
          <cell r="L334" t="str">
            <v xml:space="preserve"> </v>
          </cell>
          <cell r="M334" t="str">
            <v>A</v>
          </cell>
          <cell r="N334" t="str">
            <v>VARIA</v>
          </cell>
          <cell r="O334" t="str">
            <v xml:space="preserve">COL17CB0GWJ6        </v>
          </cell>
          <cell r="P334" t="str">
            <v>DBVUFR</v>
          </cell>
          <cell r="R334">
            <v>54136</v>
          </cell>
          <cell r="S334">
            <v>40500</v>
          </cell>
          <cell r="T334">
            <v>42326</v>
          </cell>
        </row>
        <row r="335">
          <cell r="G335" t="str">
            <v>BPST05161115</v>
          </cell>
          <cell r="H335" t="str">
            <v>20101116</v>
          </cell>
          <cell r="I335" t="str">
            <v>20151116</v>
          </cell>
          <cell r="J335" t="str">
            <v>0,00000000</v>
          </cell>
          <cell r="K335" t="str">
            <v>0,00000000</v>
          </cell>
          <cell r="L335" t="str">
            <v xml:space="preserve"> </v>
          </cell>
          <cell r="M335" t="str">
            <v>A</v>
          </cell>
          <cell r="N335" t="str">
            <v>VARIA</v>
          </cell>
          <cell r="O335" t="str">
            <v xml:space="preserve">COL17CB0GWK4        </v>
          </cell>
          <cell r="P335" t="str">
            <v>DBVUFR</v>
          </cell>
          <cell r="R335">
            <v>54137</v>
          </cell>
          <cell r="S335">
            <v>40498</v>
          </cell>
          <cell r="T335">
            <v>42324</v>
          </cell>
        </row>
        <row r="336">
          <cell r="G336" t="str">
            <v>BPST05191115</v>
          </cell>
          <cell r="H336" t="str">
            <v>20101119</v>
          </cell>
          <cell r="I336" t="str">
            <v>20151119</v>
          </cell>
          <cell r="J336" t="str">
            <v>3,46000000</v>
          </cell>
          <cell r="K336" t="str">
            <v>0,00000000</v>
          </cell>
          <cell r="L336" t="str">
            <v xml:space="preserve"> </v>
          </cell>
          <cell r="M336" t="str">
            <v>A</v>
          </cell>
          <cell r="N336" t="str">
            <v>VARIA</v>
          </cell>
          <cell r="O336" t="str">
            <v xml:space="preserve">COL17CB0GWL2        </v>
          </cell>
          <cell r="P336" t="str">
            <v>DBVUFR</v>
          </cell>
          <cell r="R336">
            <v>54138</v>
          </cell>
          <cell r="S336">
            <v>40501</v>
          </cell>
          <cell r="T336">
            <v>42327</v>
          </cell>
        </row>
        <row r="337">
          <cell r="G337" t="str">
            <v>BPST05241115</v>
          </cell>
          <cell r="H337" t="str">
            <v>20101124</v>
          </cell>
          <cell r="I337" t="str">
            <v>20151124</v>
          </cell>
          <cell r="J337" t="str">
            <v>3,46000000</v>
          </cell>
          <cell r="K337" t="str">
            <v>0,00000000</v>
          </cell>
          <cell r="L337" t="str">
            <v xml:space="preserve"> </v>
          </cell>
          <cell r="M337" t="str">
            <v>A</v>
          </cell>
          <cell r="N337" t="str">
            <v>VARIA</v>
          </cell>
          <cell r="O337" t="str">
            <v xml:space="preserve">COL17CB0GWP3        </v>
          </cell>
          <cell r="P337" t="str">
            <v>DBVUFR</v>
          </cell>
          <cell r="R337">
            <v>54144</v>
          </cell>
          <cell r="S337">
            <v>40506</v>
          </cell>
          <cell r="T337">
            <v>42332</v>
          </cell>
        </row>
        <row r="338">
          <cell r="G338" t="str">
            <v>BPST05301115</v>
          </cell>
          <cell r="H338" t="str">
            <v>20101130</v>
          </cell>
          <cell r="I338" t="str">
            <v>20151130</v>
          </cell>
          <cell r="J338" t="str">
            <v>3,46000000</v>
          </cell>
          <cell r="K338" t="str">
            <v>0,00000000</v>
          </cell>
          <cell r="L338" t="str">
            <v xml:space="preserve"> </v>
          </cell>
          <cell r="M338" t="str">
            <v>A</v>
          </cell>
          <cell r="N338" t="str">
            <v>VARIA</v>
          </cell>
          <cell r="O338" t="str">
            <v xml:space="preserve">COL17CB0GWU3        </v>
          </cell>
          <cell r="P338" t="str">
            <v>DBVUFR</v>
          </cell>
          <cell r="R338">
            <v>54150</v>
          </cell>
          <cell r="S338">
            <v>40512</v>
          </cell>
          <cell r="T338">
            <v>42338</v>
          </cell>
        </row>
        <row r="339">
          <cell r="G339" t="str">
            <v>BPST05071215</v>
          </cell>
          <cell r="H339" t="str">
            <v>20101207</v>
          </cell>
          <cell r="I339" t="str">
            <v>20151207</v>
          </cell>
          <cell r="J339" t="str">
            <v>3,46000000</v>
          </cell>
          <cell r="K339" t="str">
            <v>0,00000000</v>
          </cell>
          <cell r="L339" t="str">
            <v xml:space="preserve"> </v>
          </cell>
          <cell r="M339" t="str">
            <v>A</v>
          </cell>
          <cell r="N339" t="str">
            <v>VARIA</v>
          </cell>
          <cell r="O339" t="str">
            <v xml:space="preserve">COL17CB0GX18        </v>
          </cell>
          <cell r="P339" t="str">
            <v>DBVUFR</v>
          </cell>
          <cell r="R339">
            <v>54156</v>
          </cell>
          <cell r="S339">
            <v>40519</v>
          </cell>
          <cell r="T339">
            <v>42345</v>
          </cell>
        </row>
        <row r="340">
          <cell r="G340" t="str">
            <v>BPST05171215</v>
          </cell>
          <cell r="H340" t="str">
            <v>20101217</v>
          </cell>
          <cell r="I340" t="str">
            <v>20151217</v>
          </cell>
          <cell r="J340" t="str">
            <v>3,46000000</v>
          </cell>
          <cell r="K340" t="str">
            <v>0,00000000</v>
          </cell>
          <cell r="L340" t="str">
            <v xml:space="preserve"> </v>
          </cell>
          <cell r="M340" t="str">
            <v>A</v>
          </cell>
          <cell r="N340" t="str">
            <v>VARIA</v>
          </cell>
          <cell r="O340" t="str">
            <v xml:space="preserve">COL17CB0HCG2        </v>
          </cell>
          <cell r="P340" t="str">
            <v>DBVUFR</v>
          </cell>
          <cell r="R340">
            <v>54161</v>
          </cell>
          <cell r="S340">
            <v>40529</v>
          </cell>
          <cell r="T340">
            <v>42355</v>
          </cell>
        </row>
        <row r="341">
          <cell r="G341" t="str">
            <v>BPST05211215</v>
          </cell>
          <cell r="H341" t="str">
            <v>20101221</v>
          </cell>
          <cell r="I341" t="str">
            <v>20151221</v>
          </cell>
          <cell r="J341" t="str">
            <v>3,46000000</v>
          </cell>
          <cell r="K341" t="str">
            <v>0,00000000</v>
          </cell>
          <cell r="L341" t="str">
            <v xml:space="preserve"> </v>
          </cell>
          <cell r="M341" t="str">
            <v>A</v>
          </cell>
          <cell r="N341" t="str">
            <v>VARIA</v>
          </cell>
          <cell r="O341" t="str">
            <v xml:space="preserve">COL17CB0HCM0        </v>
          </cell>
          <cell r="P341" t="str">
            <v>DBVUFR</v>
          </cell>
          <cell r="R341">
            <v>54167</v>
          </cell>
          <cell r="S341">
            <v>40533</v>
          </cell>
          <cell r="T341">
            <v>42359</v>
          </cell>
        </row>
        <row r="342">
          <cell r="G342" t="str">
            <v>BPST05221215</v>
          </cell>
          <cell r="H342" t="str">
            <v>20101222</v>
          </cell>
          <cell r="I342" t="str">
            <v>20151222</v>
          </cell>
          <cell r="J342" t="str">
            <v>3,46000000</v>
          </cell>
          <cell r="K342" t="str">
            <v>0,00000000</v>
          </cell>
          <cell r="L342" t="str">
            <v xml:space="preserve"> </v>
          </cell>
          <cell r="M342" t="str">
            <v>A</v>
          </cell>
          <cell r="N342" t="str">
            <v>VARIA</v>
          </cell>
          <cell r="O342" t="str">
            <v xml:space="preserve">COL17CB0HCN8        </v>
          </cell>
          <cell r="P342" t="str">
            <v>DBVUFR</v>
          </cell>
          <cell r="R342">
            <v>54168</v>
          </cell>
          <cell r="S342">
            <v>40534</v>
          </cell>
          <cell r="T342">
            <v>42360</v>
          </cell>
        </row>
        <row r="343">
          <cell r="G343" t="str">
            <v>BPST05271215</v>
          </cell>
          <cell r="H343" t="str">
            <v>20101227</v>
          </cell>
          <cell r="I343" t="str">
            <v>20151227</v>
          </cell>
          <cell r="J343" t="str">
            <v>3,46000000</v>
          </cell>
          <cell r="K343" t="str">
            <v>0,00000000</v>
          </cell>
          <cell r="L343" t="str">
            <v xml:space="preserve"> </v>
          </cell>
          <cell r="M343" t="str">
            <v>A</v>
          </cell>
          <cell r="N343" t="str">
            <v>VARIA</v>
          </cell>
          <cell r="O343" t="str">
            <v xml:space="preserve">COL17CB0HCR9        </v>
          </cell>
          <cell r="P343" t="str">
            <v>DBVUFR</v>
          </cell>
          <cell r="R343">
            <v>54177</v>
          </cell>
          <cell r="S343">
            <v>40539</v>
          </cell>
          <cell r="T343">
            <v>42365</v>
          </cell>
        </row>
        <row r="344">
          <cell r="G344" t="str">
            <v>BPST05281215</v>
          </cell>
          <cell r="H344" t="str">
            <v>20101228</v>
          </cell>
          <cell r="I344" t="str">
            <v>20151228</v>
          </cell>
          <cell r="J344" t="str">
            <v>3,46000000</v>
          </cell>
          <cell r="K344" t="str">
            <v>0,00000000</v>
          </cell>
          <cell r="L344" t="str">
            <v xml:space="preserve"> </v>
          </cell>
          <cell r="M344" t="str">
            <v>A</v>
          </cell>
          <cell r="N344" t="str">
            <v>VARIA</v>
          </cell>
          <cell r="O344" t="str">
            <v xml:space="preserve">COL17CB0HCS7        </v>
          </cell>
          <cell r="P344" t="str">
            <v>DBVUFR</v>
          </cell>
          <cell r="R344">
            <v>54178</v>
          </cell>
          <cell r="S344">
            <v>40540</v>
          </cell>
          <cell r="T344">
            <v>42366</v>
          </cell>
        </row>
        <row r="345">
          <cell r="G345" t="str">
            <v>BPST05301215</v>
          </cell>
          <cell r="H345" t="str">
            <v>20101230</v>
          </cell>
          <cell r="I345" t="str">
            <v>20151230</v>
          </cell>
          <cell r="J345" t="str">
            <v>3,46000000</v>
          </cell>
          <cell r="K345" t="str">
            <v>0,00000000</v>
          </cell>
          <cell r="L345" t="str">
            <v xml:space="preserve"> </v>
          </cell>
          <cell r="M345" t="str">
            <v>A</v>
          </cell>
          <cell r="N345" t="str">
            <v>VARIA</v>
          </cell>
          <cell r="O345" t="str">
            <v xml:space="preserve">COL17CB0HCT5        </v>
          </cell>
          <cell r="P345" t="str">
            <v>DBVUFR</v>
          </cell>
          <cell r="R345">
            <v>54179</v>
          </cell>
          <cell r="S345">
            <v>40542</v>
          </cell>
          <cell r="T345">
            <v>42368</v>
          </cell>
        </row>
        <row r="346">
          <cell r="G346" t="str">
            <v>BPST05140116</v>
          </cell>
          <cell r="H346" t="str">
            <v>20110114</v>
          </cell>
          <cell r="I346" t="str">
            <v>20160114</v>
          </cell>
          <cell r="J346" t="str">
            <v>3,46000000</v>
          </cell>
          <cell r="K346" t="str">
            <v>0,00000000</v>
          </cell>
          <cell r="L346" t="str">
            <v xml:space="preserve"> </v>
          </cell>
          <cell r="M346" t="str">
            <v>A</v>
          </cell>
          <cell r="N346" t="str">
            <v>VARIA</v>
          </cell>
          <cell r="O346" t="str">
            <v xml:space="preserve">COL17CB0HDI6        </v>
          </cell>
          <cell r="P346" t="str">
            <v>DBVUFR</v>
          </cell>
          <cell r="R346">
            <v>54209</v>
          </cell>
          <cell r="S346">
            <v>40557</v>
          </cell>
          <cell r="T346">
            <v>42383</v>
          </cell>
        </row>
        <row r="347">
          <cell r="G347" t="str">
            <v>BPST05210116</v>
          </cell>
          <cell r="H347" t="str">
            <v>20110121</v>
          </cell>
          <cell r="I347" t="str">
            <v>20160121</v>
          </cell>
          <cell r="J347" t="str">
            <v>3,46000000</v>
          </cell>
          <cell r="K347" t="str">
            <v>0,00000000</v>
          </cell>
          <cell r="L347" t="str">
            <v xml:space="preserve"> </v>
          </cell>
          <cell r="M347" t="str">
            <v>A</v>
          </cell>
          <cell r="N347" t="str">
            <v>VARIA</v>
          </cell>
          <cell r="O347" t="str">
            <v xml:space="preserve">COL17CB0HDS5        </v>
          </cell>
          <cell r="P347" t="str">
            <v>DBVUFR</v>
          </cell>
          <cell r="R347">
            <v>54224</v>
          </cell>
          <cell r="S347">
            <v>40564</v>
          </cell>
          <cell r="T347">
            <v>42390</v>
          </cell>
        </row>
        <row r="348">
          <cell r="G348" t="str">
            <v>BPST05260116</v>
          </cell>
          <cell r="H348" t="str">
            <v>20110126</v>
          </cell>
          <cell r="I348" t="str">
            <v>20160126</v>
          </cell>
          <cell r="J348" t="str">
            <v>3,46000000</v>
          </cell>
          <cell r="K348" t="str">
            <v>0,00000000</v>
          </cell>
          <cell r="L348" t="str">
            <v xml:space="preserve"> </v>
          </cell>
          <cell r="M348" t="str">
            <v>A</v>
          </cell>
          <cell r="N348" t="str">
            <v>VARIA</v>
          </cell>
          <cell r="O348" t="str">
            <v xml:space="preserve">COL17CB0HSO2        </v>
          </cell>
          <cell r="P348" t="str">
            <v>DBVUFR</v>
          </cell>
          <cell r="R348">
            <v>54241</v>
          </cell>
          <cell r="S348">
            <v>40569</v>
          </cell>
          <cell r="T348">
            <v>42395</v>
          </cell>
        </row>
        <row r="349">
          <cell r="G349" t="str">
            <v>BPST05280116</v>
          </cell>
          <cell r="H349" t="str">
            <v>20110128</v>
          </cell>
          <cell r="I349" t="str">
            <v>20160128</v>
          </cell>
          <cell r="J349" t="str">
            <v>3,46000000</v>
          </cell>
          <cell r="K349" t="str">
            <v>0,00000000</v>
          </cell>
          <cell r="L349" t="str">
            <v xml:space="preserve"> </v>
          </cell>
          <cell r="M349" t="str">
            <v>A</v>
          </cell>
          <cell r="N349" t="str">
            <v>VARIA</v>
          </cell>
          <cell r="O349" t="str">
            <v xml:space="preserve">COL17CB0HT21        </v>
          </cell>
          <cell r="P349" t="str">
            <v>DBVUFR</v>
          </cell>
          <cell r="R349">
            <v>54242</v>
          </cell>
          <cell r="S349">
            <v>40571</v>
          </cell>
          <cell r="T349">
            <v>42397</v>
          </cell>
        </row>
        <row r="350">
          <cell r="G350" t="str">
            <v>BPST05310116</v>
          </cell>
          <cell r="H350" t="str">
            <v>20110131</v>
          </cell>
          <cell r="I350" t="str">
            <v>20160131</v>
          </cell>
          <cell r="J350" t="str">
            <v>3,46000000</v>
          </cell>
          <cell r="K350" t="str">
            <v>0,00000000</v>
          </cell>
          <cell r="L350" t="str">
            <v xml:space="preserve"> </v>
          </cell>
          <cell r="M350" t="str">
            <v>A</v>
          </cell>
          <cell r="N350" t="str">
            <v>VARIA</v>
          </cell>
          <cell r="O350" t="str">
            <v xml:space="preserve">COL17CB0HT88        </v>
          </cell>
          <cell r="P350" t="str">
            <v>DBVUFR</v>
          </cell>
          <cell r="R350">
            <v>54255</v>
          </cell>
          <cell r="S350">
            <v>40574</v>
          </cell>
          <cell r="T350">
            <v>42400</v>
          </cell>
        </row>
        <row r="351">
          <cell r="G351" t="str">
            <v>BPST05010216</v>
          </cell>
          <cell r="H351" t="str">
            <v>20110201</v>
          </cell>
          <cell r="I351" t="str">
            <v>20160201</v>
          </cell>
          <cell r="J351" t="str">
            <v>3,46000000</v>
          </cell>
          <cell r="K351" t="str">
            <v>0,00000000</v>
          </cell>
          <cell r="L351" t="str">
            <v xml:space="preserve"> </v>
          </cell>
          <cell r="M351" t="str">
            <v>A</v>
          </cell>
          <cell r="N351" t="str">
            <v>VARIA</v>
          </cell>
          <cell r="O351" t="str">
            <v xml:space="preserve">COL17CB0HT96        </v>
          </cell>
          <cell r="P351" t="str">
            <v>DBVUFR</v>
          </cell>
          <cell r="R351">
            <v>54256</v>
          </cell>
          <cell r="S351">
            <v>40575</v>
          </cell>
          <cell r="T351">
            <v>42401</v>
          </cell>
        </row>
        <row r="352">
          <cell r="G352" t="str">
            <v>BPST05030216</v>
          </cell>
          <cell r="H352" t="str">
            <v>20110203</v>
          </cell>
          <cell r="I352" t="str">
            <v>20160203</v>
          </cell>
          <cell r="J352" t="str">
            <v>3,46000000</v>
          </cell>
          <cell r="K352" t="str">
            <v>0,00000000</v>
          </cell>
          <cell r="L352" t="str">
            <v xml:space="preserve"> </v>
          </cell>
          <cell r="M352" t="str">
            <v>A</v>
          </cell>
          <cell r="N352" t="str">
            <v>VARIA</v>
          </cell>
          <cell r="O352" t="str">
            <v xml:space="preserve">COL17CB0HTA9        </v>
          </cell>
          <cell r="P352" t="str">
            <v>DBVUFR</v>
          </cell>
          <cell r="R352">
            <v>54257</v>
          </cell>
          <cell r="S352">
            <v>40577</v>
          </cell>
          <cell r="T352">
            <v>42403</v>
          </cell>
        </row>
        <row r="353">
          <cell r="G353" t="str">
            <v>BPST05040216</v>
          </cell>
          <cell r="H353" t="str">
            <v>20110204</v>
          </cell>
          <cell r="I353" t="str">
            <v>20160204</v>
          </cell>
          <cell r="J353" t="str">
            <v>3,46000000</v>
          </cell>
          <cell r="K353" t="str">
            <v>0,00000000</v>
          </cell>
          <cell r="L353" t="str">
            <v xml:space="preserve"> </v>
          </cell>
          <cell r="M353" t="str">
            <v>A</v>
          </cell>
          <cell r="N353" t="str">
            <v>VARIA</v>
          </cell>
          <cell r="O353" t="str">
            <v xml:space="preserve">COL17CB0HTB7        </v>
          </cell>
          <cell r="P353" t="str">
            <v>DBVUFR</v>
          </cell>
          <cell r="R353">
            <v>54258</v>
          </cell>
          <cell r="S353">
            <v>40578</v>
          </cell>
          <cell r="T353">
            <v>42404</v>
          </cell>
        </row>
        <row r="354">
          <cell r="G354" t="str">
            <v>BPST05080216</v>
          </cell>
          <cell r="H354" t="str">
            <v>20110208</v>
          </cell>
          <cell r="I354" t="str">
            <v>20160208</v>
          </cell>
          <cell r="J354" t="str">
            <v>3,46000000</v>
          </cell>
          <cell r="K354" t="str">
            <v>0,00000000</v>
          </cell>
          <cell r="L354" t="str">
            <v xml:space="preserve"> </v>
          </cell>
          <cell r="M354" t="str">
            <v>A</v>
          </cell>
          <cell r="N354" t="str">
            <v>VARIA</v>
          </cell>
          <cell r="O354" t="str">
            <v xml:space="preserve">COL17CB0HTC5        </v>
          </cell>
          <cell r="P354" t="str">
            <v>DBVUFR</v>
          </cell>
          <cell r="R354">
            <v>54259</v>
          </cell>
          <cell r="S354">
            <v>40582</v>
          </cell>
          <cell r="T354">
            <v>42408</v>
          </cell>
        </row>
        <row r="355">
          <cell r="G355" t="str">
            <v>BPST05110216</v>
          </cell>
          <cell r="H355" t="str">
            <v>20110211</v>
          </cell>
          <cell r="I355" t="str">
            <v>20160211</v>
          </cell>
          <cell r="J355" t="str">
            <v>3,46000000</v>
          </cell>
          <cell r="K355" t="str">
            <v>0,00000000</v>
          </cell>
          <cell r="L355" t="str">
            <v xml:space="preserve"> </v>
          </cell>
          <cell r="M355" t="str">
            <v>A</v>
          </cell>
          <cell r="N355" t="str">
            <v>VARIA</v>
          </cell>
          <cell r="O355" t="str">
            <v xml:space="preserve">COL17CB0HTG6        </v>
          </cell>
          <cell r="P355" t="str">
            <v>DBVUFR</v>
          </cell>
          <cell r="R355">
            <v>54262</v>
          </cell>
          <cell r="S355">
            <v>40585</v>
          </cell>
          <cell r="T355">
            <v>42411</v>
          </cell>
        </row>
        <row r="356">
          <cell r="G356" t="str">
            <v>BPST05250216</v>
          </cell>
          <cell r="H356" t="str">
            <v>20110225</v>
          </cell>
          <cell r="I356" t="str">
            <v>20160225</v>
          </cell>
          <cell r="J356" t="str">
            <v>3,46000000</v>
          </cell>
          <cell r="K356" t="str">
            <v>0,00000000</v>
          </cell>
          <cell r="L356" t="str">
            <v xml:space="preserve"> </v>
          </cell>
          <cell r="M356" t="str">
            <v>A</v>
          </cell>
          <cell r="N356" t="str">
            <v>VARIA</v>
          </cell>
          <cell r="O356" t="str">
            <v xml:space="preserve">COL17CB0IBE7        </v>
          </cell>
          <cell r="P356" t="str">
            <v>DBVUFR</v>
          </cell>
          <cell r="R356">
            <v>54278</v>
          </cell>
          <cell r="S356">
            <v>40599</v>
          </cell>
          <cell r="T356">
            <v>42425</v>
          </cell>
        </row>
        <row r="357">
          <cell r="G357" t="str">
            <v>BPST05210216</v>
          </cell>
          <cell r="H357" t="str">
            <v>20110221</v>
          </cell>
          <cell r="I357" t="str">
            <v>20160221</v>
          </cell>
          <cell r="J357" t="str">
            <v>3,46000000</v>
          </cell>
          <cell r="K357" t="str">
            <v>0,00000000</v>
          </cell>
          <cell r="L357" t="str">
            <v xml:space="preserve"> </v>
          </cell>
          <cell r="M357" t="str">
            <v>A</v>
          </cell>
          <cell r="N357" t="str">
            <v>VARIA</v>
          </cell>
          <cell r="O357" t="str">
            <v xml:space="preserve">COL17CB0IBF4        </v>
          </cell>
          <cell r="P357" t="str">
            <v>DBVUFR</v>
          </cell>
          <cell r="R357">
            <v>54279</v>
          </cell>
          <cell r="S357">
            <v>40595</v>
          </cell>
          <cell r="T357">
            <v>42421</v>
          </cell>
        </row>
        <row r="358">
          <cell r="G358" t="str">
            <v>BPST05030316</v>
          </cell>
          <cell r="H358" t="str">
            <v>20110303</v>
          </cell>
          <cell r="I358" t="str">
            <v>20160303</v>
          </cell>
          <cell r="J358" t="str">
            <v>3,46000000</v>
          </cell>
          <cell r="K358" t="str">
            <v>0,00000000</v>
          </cell>
          <cell r="L358" t="str">
            <v xml:space="preserve"> </v>
          </cell>
          <cell r="M358" t="str">
            <v>A</v>
          </cell>
          <cell r="N358" t="str">
            <v>VARIA</v>
          </cell>
          <cell r="O358" t="str">
            <v xml:space="preserve">COL17CB0IBL2        </v>
          </cell>
          <cell r="P358" t="str">
            <v>DBVUFR</v>
          </cell>
          <cell r="R358">
            <v>54286</v>
          </cell>
          <cell r="S358">
            <v>40605</v>
          </cell>
          <cell r="T358">
            <v>42432</v>
          </cell>
        </row>
        <row r="359">
          <cell r="G359" t="str">
            <v>BPST05280216</v>
          </cell>
          <cell r="H359" t="str">
            <v>20110228</v>
          </cell>
          <cell r="I359" t="str">
            <v>20160228</v>
          </cell>
          <cell r="J359" t="str">
            <v>3,46000000</v>
          </cell>
          <cell r="K359" t="str">
            <v>0,00000000</v>
          </cell>
          <cell r="L359" t="str">
            <v xml:space="preserve"> </v>
          </cell>
          <cell r="M359" t="str">
            <v>A</v>
          </cell>
          <cell r="N359" t="str">
            <v>VARIA</v>
          </cell>
          <cell r="O359" t="str">
            <v xml:space="preserve">COL17CB0IBP3        </v>
          </cell>
          <cell r="P359" t="str">
            <v>DBVUFR</v>
          </cell>
          <cell r="R359">
            <v>54290</v>
          </cell>
          <cell r="S359">
            <v>40602</v>
          </cell>
          <cell r="T359">
            <v>42428</v>
          </cell>
        </row>
        <row r="360">
          <cell r="G360" t="str">
            <v>BPST05070316</v>
          </cell>
          <cell r="H360" t="str">
            <v>20110307</v>
          </cell>
          <cell r="I360" t="str">
            <v>20160307</v>
          </cell>
          <cell r="J360" t="str">
            <v>3,46000000</v>
          </cell>
          <cell r="K360" t="str">
            <v>0,00000000</v>
          </cell>
          <cell r="L360" t="str">
            <v xml:space="preserve"> </v>
          </cell>
          <cell r="M360" t="str">
            <v>A</v>
          </cell>
          <cell r="N360" t="str">
            <v>VARIA</v>
          </cell>
          <cell r="O360" t="str">
            <v xml:space="preserve">COL17CB0IC03        </v>
          </cell>
          <cell r="P360" t="str">
            <v>DBVUFR</v>
          </cell>
          <cell r="R360">
            <v>54297</v>
          </cell>
          <cell r="S360">
            <v>40609</v>
          </cell>
          <cell r="T360">
            <v>42436</v>
          </cell>
        </row>
        <row r="361">
          <cell r="G361" t="str">
            <v>BPST05080316</v>
          </cell>
          <cell r="H361" t="str">
            <v>20110308</v>
          </cell>
          <cell r="I361" t="str">
            <v>20160308</v>
          </cell>
          <cell r="J361" t="str">
            <v>3,46000000</v>
          </cell>
          <cell r="K361" t="str">
            <v>0,00000000</v>
          </cell>
          <cell r="L361" t="str">
            <v xml:space="preserve"> </v>
          </cell>
          <cell r="M361" t="str">
            <v>A</v>
          </cell>
          <cell r="N361" t="str">
            <v>VARIA</v>
          </cell>
          <cell r="O361" t="str">
            <v xml:space="preserve">COL17CB0IC11        </v>
          </cell>
          <cell r="P361" t="str">
            <v>DBVUFR</v>
          </cell>
          <cell r="R361">
            <v>54298</v>
          </cell>
          <cell r="S361">
            <v>40610</v>
          </cell>
          <cell r="T361">
            <v>42437</v>
          </cell>
        </row>
        <row r="362">
          <cell r="G362" t="str">
            <v>BPST05140316</v>
          </cell>
          <cell r="H362" t="str">
            <v>20110314</v>
          </cell>
          <cell r="I362" t="str">
            <v>20160314</v>
          </cell>
          <cell r="J362" t="str">
            <v>3,46000000</v>
          </cell>
          <cell r="K362" t="str">
            <v>0,00000000</v>
          </cell>
          <cell r="L362" t="str">
            <v xml:space="preserve"> </v>
          </cell>
          <cell r="M362" t="str">
            <v>A</v>
          </cell>
          <cell r="N362" t="str">
            <v>VARIA</v>
          </cell>
          <cell r="O362" t="str">
            <v xml:space="preserve">COL17CB0IC52        </v>
          </cell>
          <cell r="P362" t="str">
            <v>DBVUFR</v>
          </cell>
          <cell r="R362">
            <v>54303</v>
          </cell>
          <cell r="S362">
            <v>40616</v>
          </cell>
          <cell r="T362">
            <v>42443</v>
          </cell>
        </row>
        <row r="363">
          <cell r="G363" t="str">
            <v>BPST05150316</v>
          </cell>
          <cell r="H363" t="str">
            <v>20110315</v>
          </cell>
          <cell r="I363" t="str">
            <v>20160315</v>
          </cell>
          <cell r="J363" t="str">
            <v>3,46000000</v>
          </cell>
          <cell r="K363" t="str">
            <v>0,00000000</v>
          </cell>
          <cell r="L363" t="str">
            <v xml:space="preserve"> </v>
          </cell>
          <cell r="M363" t="str">
            <v>A</v>
          </cell>
          <cell r="N363" t="str">
            <v>VARIA</v>
          </cell>
          <cell r="O363" t="str">
            <v xml:space="preserve">COL17CB0IC60        </v>
          </cell>
          <cell r="P363" t="str">
            <v>DBVUFR</v>
          </cell>
          <cell r="R363">
            <v>54304</v>
          </cell>
          <cell r="S363">
            <v>40617</v>
          </cell>
          <cell r="T363">
            <v>42444</v>
          </cell>
        </row>
        <row r="364">
          <cell r="G364" t="str">
            <v>BPST05180316</v>
          </cell>
          <cell r="H364" t="str">
            <v>20110318</v>
          </cell>
          <cell r="I364" t="str">
            <v>20160318</v>
          </cell>
          <cell r="J364" t="str">
            <v>0,00000000</v>
          </cell>
          <cell r="K364" t="str">
            <v>0,00000000</v>
          </cell>
          <cell r="L364" t="str">
            <v xml:space="preserve"> </v>
          </cell>
          <cell r="M364" t="str">
            <v>A</v>
          </cell>
          <cell r="N364" t="str">
            <v>VARIA</v>
          </cell>
          <cell r="O364" t="str">
            <v xml:space="preserve">COL17CB0IC78        </v>
          </cell>
          <cell r="P364" t="str">
            <v>DBVUFR</v>
          </cell>
          <cell r="R364">
            <v>54305</v>
          </cell>
          <cell r="S364">
            <v>40620</v>
          </cell>
          <cell r="T364">
            <v>42447</v>
          </cell>
        </row>
        <row r="365">
          <cell r="G365" t="str">
            <v>BPST05170316</v>
          </cell>
          <cell r="H365" t="str">
            <v>20110317</v>
          </cell>
          <cell r="I365" t="str">
            <v>20160317</v>
          </cell>
          <cell r="J365" t="str">
            <v>3,46000000</v>
          </cell>
          <cell r="K365" t="str">
            <v>0,00000000</v>
          </cell>
          <cell r="L365" t="str">
            <v xml:space="preserve"> </v>
          </cell>
          <cell r="M365" t="str">
            <v>A</v>
          </cell>
          <cell r="N365" t="str">
            <v>VARIA</v>
          </cell>
          <cell r="O365" t="str">
            <v xml:space="preserve">COL17CB0IPP3        </v>
          </cell>
          <cell r="P365" t="str">
            <v>DBVUFR</v>
          </cell>
          <cell r="R365">
            <v>54306</v>
          </cell>
          <cell r="S365">
            <v>40619</v>
          </cell>
          <cell r="T365">
            <v>42446</v>
          </cell>
        </row>
        <row r="366">
          <cell r="G366" t="str">
            <v>BPST05240316</v>
          </cell>
          <cell r="H366" t="str">
            <v>20110324</v>
          </cell>
          <cell r="I366" t="str">
            <v>20160324</v>
          </cell>
          <cell r="J366" t="str">
            <v>3,46000000</v>
          </cell>
          <cell r="K366" t="str">
            <v>0,00000000</v>
          </cell>
          <cell r="L366" t="str">
            <v xml:space="preserve"> </v>
          </cell>
          <cell r="M366" t="str">
            <v>A</v>
          </cell>
          <cell r="N366" t="str">
            <v>VARIA</v>
          </cell>
          <cell r="O366" t="str">
            <v xml:space="preserve">COL17CB0IQ23        </v>
          </cell>
          <cell r="P366" t="str">
            <v>DBVUFR</v>
          </cell>
          <cell r="R366">
            <v>54313</v>
          </cell>
          <cell r="S366">
            <v>40626</v>
          </cell>
          <cell r="T366">
            <v>42453</v>
          </cell>
        </row>
        <row r="367">
          <cell r="G367" t="str">
            <v>BPST05310316</v>
          </cell>
          <cell r="H367" t="str">
            <v>20110331</v>
          </cell>
          <cell r="I367" t="str">
            <v>20160331</v>
          </cell>
          <cell r="J367" t="str">
            <v>3,46000000</v>
          </cell>
          <cell r="K367" t="str">
            <v>0,00000000</v>
          </cell>
          <cell r="L367" t="str">
            <v xml:space="preserve"> </v>
          </cell>
          <cell r="M367" t="str">
            <v>A</v>
          </cell>
          <cell r="N367" t="str">
            <v>VARIA</v>
          </cell>
          <cell r="O367" t="str">
            <v xml:space="preserve">COL17CB0IQD7        </v>
          </cell>
          <cell r="P367" t="str">
            <v>DBVUFR</v>
          </cell>
          <cell r="R367">
            <v>54320</v>
          </cell>
          <cell r="S367">
            <v>40633</v>
          </cell>
          <cell r="T367">
            <v>42460</v>
          </cell>
        </row>
        <row r="368">
          <cell r="G368" t="str">
            <v>BPST05070416</v>
          </cell>
          <cell r="H368" t="str">
            <v>20110407</v>
          </cell>
          <cell r="I368" t="str">
            <v>20160407</v>
          </cell>
          <cell r="J368" t="str">
            <v>3,46000000</v>
          </cell>
          <cell r="K368" t="str">
            <v>0,00000000</v>
          </cell>
          <cell r="L368" t="str">
            <v xml:space="preserve"> </v>
          </cell>
          <cell r="M368" t="str">
            <v>A</v>
          </cell>
          <cell r="N368" t="str">
            <v>VARIA</v>
          </cell>
          <cell r="O368" t="str">
            <v xml:space="preserve">COL17CB0IQI6        </v>
          </cell>
          <cell r="P368" t="str">
            <v>DBVUFR</v>
          </cell>
          <cell r="R368">
            <v>54329</v>
          </cell>
          <cell r="S368">
            <v>40640</v>
          </cell>
          <cell r="T368">
            <v>42467</v>
          </cell>
        </row>
        <row r="369">
          <cell r="G369" t="str">
            <v>BPST05060416</v>
          </cell>
          <cell r="H369" t="str">
            <v>20110406</v>
          </cell>
          <cell r="I369" t="str">
            <v>20160406</v>
          </cell>
          <cell r="J369" t="str">
            <v>2,76000000</v>
          </cell>
          <cell r="K369" t="str">
            <v>0,00000000</v>
          </cell>
          <cell r="L369" t="str">
            <v xml:space="preserve"> </v>
          </cell>
          <cell r="M369" t="str">
            <v>A</v>
          </cell>
          <cell r="N369" t="str">
            <v>VARIA</v>
          </cell>
          <cell r="O369" t="str">
            <v xml:space="preserve">COL17CB0IQK2        </v>
          </cell>
          <cell r="P369" t="str">
            <v>DBVUFR</v>
          </cell>
          <cell r="R369">
            <v>54331</v>
          </cell>
          <cell r="S369">
            <v>40639</v>
          </cell>
          <cell r="T369">
            <v>42466</v>
          </cell>
        </row>
        <row r="370">
          <cell r="G370" t="str">
            <v>BPST05150416</v>
          </cell>
          <cell r="H370" t="str">
            <v>20110415</v>
          </cell>
          <cell r="I370" t="str">
            <v>20160415</v>
          </cell>
          <cell r="J370" t="str">
            <v>3,46000000</v>
          </cell>
          <cell r="K370" t="str">
            <v>0,00000000</v>
          </cell>
          <cell r="L370" t="str">
            <v xml:space="preserve"> </v>
          </cell>
          <cell r="M370" t="str">
            <v>A</v>
          </cell>
          <cell r="N370" t="str">
            <v>VARIA</v>
          </cell>
          <cell r="O370" t="str">
            <v xml:space="preserve">COL17CB0IQV9        </v>
          </cell>
          <cell r="P370" t="str">
            <v>DBVUFR</v>
          </cell>
          <cell r="R370">
            <v>54346</v>
          </cell>
          <cell r="S370">
            <v>40648</v>
          </cell>
          <cell r="T370">
            <v>42475</v>
          </cell>
        </row>
        <row r="371">
          <cell r="G371" t="str">
            <v>BPST05180416</v>
          </cell>
          <cell r="H371" t="str">
            <v>20110418</v>
          </cell>
          <cell r="I371" t="str">
            <v>20160418</v>
          </cell>
          <cell r="J371" t="str">
            <v>3,46000000</v>
          </cell>
          <cell r="K371" t="str">
            <v>0,00000000</v>
          </cell>
          <cell r="L371" t="str">
            <v xml:space="preserve"> </v>
          </cell>
          <cell r="M371" t="str">
            <v>A</v>
          </cell>
          <cell r="N371" t="str">
            <v>VARIA</v>
          </cell>
          <cell r="O371" t="str">
            <v xml:space="preserve">COL17CB0J9G3        </v>
          </cell>
          <cell r="P371" t="str">
            <v>DBVUFR</v>
          </cell>
          <cell r="R371">
            <v>54359</v>
          </cell>
          <cell r="S371">
            <v>40651</v>
          </cell>
          <cell r="T371">
            <v>42478</v>
          </cell>
        </row>
        <row r="372">
          <cell r="G372" t="str">
            <v>BPST05290416</v>
          </cell>
          <cell r="H372" t="str">
            <v>20110429</v>
          </cell>
          <cell r="I372" t="str">
            <v>20160429</v>
          </cell>
          <cell r="J372" t="str">
            <v>3,46000000</v>
          </cell>
          <cell r="K372" t="str">
            <v>0,00000000</v>
          </cell>
          <cell r="L372" t="str">
            <v xml:space="preserve"> </v>
          </cell>
          <cell r="M372" t="str">
            <v>A</v>
          </cell>
          <cell r="N372" t="str">
            <v>VARIA</v>
          </cell>
          <cell r="O372" t="str">
            <v xml:space="preserve">COL17CB0JA12        </v>
          </cell>
          <cell r="P372" t="str">
            <v>DBVUFR</v>
          </cell>
          <cell r="R372">
            <v>54374</v>
          </cell>
          <cell r="S372">
            <v>40662</v>
          </cell>
          <cell r="T372">
            <v>42489</v>
          </cell>
        </row>
        <row r="373">
          <cell r="G373" t="str">
            <v>BPST05060516</v>
          </cell>
          <cell r="H373" t="str">
            <v>20110506</v>
          </cell>
          <cell r="I373" t="str">
            <v>20160506</v>
          </cell>
          <cell r="J373" t="str">
            <v>3,46000000</v>
          </cell>
          <cell r="K373" t="str">
            <v>0,00000000</v>
          </cell>
          <cell r="L373" t="str">
            <v xml:space="preserve"> </v>
          </cell>
          <cell r="M373" t="str">
            <v>A</v>
          </cell>
          <cell r="N373" t="str">
            <v>VARIA</v>
          </cell>
          <cell r="O373" t="str">
            <v xml:space="preserve">COL17CB0JA20        </v>
          </cell>
          <cell r="P373" t="str">
            <v>DBVUFR</v>
          </cell>
          <cell r="R373">
            <v>54380</v>
          </cell>
          <cell r="S373">
            <v>40669</v>
          </cell>
          <cell r="T373">
            <v>42496</v>
          </cell>
        </row>
        <row r="374">
          <cell r="G374" t="str">
            <v>BPST05180516</v>
          </cell>
          <cell r="H374" t="str">
            <v>20110518</v>
          </cell>
          <cell r="I374" t="str">
            <v>20160518</v>
          </cell>
          <cell r="J374" t="str">
            <v>3,46000000</v>
          </cell>
          <cell r="K374" t="str">
            <v>0,00000000</v>
          </cell>
          <cell r="L374" t="str">
            <v xml:space="preserve"> </v>
          </cell>
          <cell r="M374" t="str">
            <v>A</v>
          </cell>
          <cell r="N374" t="str">
            <v>VARIA</v>
          </cell>
          <cell r="O374" t="str">
            <v xml:space="preserve">COL17CB0JAX7        </v>
          </cell>
          <cell r="P374" t="str">
            <v>DBVUFR</v>
          </cell>
          <cell r="R374">
            <v>54396</v>
          </cell>
          <cell r="S374">
            <v>40681</v>
          </cell>
          <cell r="T374">
            <v>42508</v>
          </cell>
        </row>
        <row r="375">
          <cell r="G375" t="str">
            <v>BPST05190516</v>
          </cell>
          <cell r="H375" t="str">
            <v>20110519</v>
          </cell>
          <cell r="I375" t="str">
            <v>20160519</v>
          </cell>
          <cell r="J375" t="str">
            <v>3,46000000</v>
          </cell>
          <cell r="K375" t="str">
            <v>0,00000000</v>
          </cell>
          <cell r="L375" t="str">
            <v xml:space="preserve"> </v>
          </cell>
          <cell r="M375" t="str">
            <v>A</v>
          </cell>
          <cell r="N375" t="str">
            <v>VARIA</v>
          </cell>
          <cell r="O375" t="str">
            <v xml:space="preserve">COL17CB0JAY5        </v>
          </cell>
          <cell r="P375" t="str">
            <v>DBVUFR</v>
          </cell>
          <cell r="R375">
            <v>54397</v>
          </cell>
          <cell r="S375">
            <v>40682</v>
          </cell>
          <cell r="T375">
            <v>42509</v>
          </cell>
        </row>
        <row r="376">
          <cell r="G376" t="str">
            <v>BPST05270516</v>
          </cell>
          <cell r="H376" t="str">
            <v>20110527</v>
          </cell>
          <cell r="I376" t="str">
            <v>20160527</v>
          </cell>
          <cell r="J376" t="str">
            <v>3,46000000</v>
          </cell>
          <cell r="K376" t="str">
            <v>0,00000000</v>
          </cell>
          <cell r="L376" t="str">
            <v xml:space="preserve"> </v>
          </cell>
          <cell r="M376" t="str">
            <v>A</v>
          </cell>
          <cell r="N376" t="str">
            <v>VARIA</v>
          </cell>
          <cell r="O376" t="str">
            <v xml:space="preserve">COL17CB0JP80        </v>
          </cell>
          <cell r="P376" t="str">
            <v>DBVUFR</v>
          </cell>
          <cell r="R376">
            <v>54407</v>
          </cell>
          <cell r="S376">
            <v>40690</v>
          </cell>
          <cell r="T376">
            <v>42517</v>
          </cell>
        </row>
        <row r="377">
          <cell r="G377" t="str">
            <v>BPST05310516</v>
          </cell>
          <cell r="H377" t="str">
            <v>20110531</v>
          </cell>
          <cell r="I377" t="str">
            <v>20160531</v>
          </cell>
          <cell r="J377" t="str">
            <v>3,46000000</v>
          </cell>
          <cell r="K377" t="str">
            <v>0,00000000</v>
          </cell>
          <cell r="L377" t="str">
            <v xml:space="preserve"> </v>
          </cell>
          <cell r="M377" t="str">
            <v>A</v>
          </cell>
          <cell r="N377" t="str">
            <v>VARIA</v>
          </cell>
          <cell r="O377" t="str">
            <v xml:space="preserve">COL17CB0JPP1        </v>
          </cell>
          <cell r="P377" t="str">
            <v>DBVUFR</v>
          </cell>
          <cell r="R377">
            <v>54414</v>
          </cell>
          <cell r="S377">
            <v>40694</v>
          </cell>
          <cell r="T377">
            <v>42521</v>
          </cell>
        </row>
        <row r="378">
          <cell r="G378" t="str">
            <v>BPST05010616</v>
          </cell>
          <cell r="H378" t="str">
            <v>20110601</v>
          </cell>
          <cell r="I378" t="str">
            <v>20160601</v>
          </cell>
          <cell r="J378" t="str">
            <v>3,46000000</v>
          </cell>
          <cell r="K378" t="str">
            <v>0,00000000</v>
          </cell>
          <cell r="L378" t="str">
            <v xml:space="preserve"> </v>
          </cell>
          <cell r="M378" t="str">
            <v>A</v>
          </cell>
          <cell r="N378" t="str">
            <v>VARIA</v>
          </cell>
          <cell r="O378" t="str">
            <v xml:space="preserve">COL17CB0JPQ9        </v>
          </cell>
          <cell r="P378" t="str">
            <v>DBVUFR</v>
          </cell>
          <cell r="R378">
            <v>54415</v>
          </cell>
          <cell r="S378">
            <v>40695</v>
          </cell>
          <cell r="T378">
            <v>42522</v>
          </cell>
        </row>
        <row r="379">
          <cell r="G379" t="str">
            <v>BPST05130616</v>
          </cell>
          <cell r="H379" t="str">
            <v>20110613</v>
          </cell>
          <cell r="I379" t="str">
            <v>20160613</v>
          </cell>
          <cell r="J379" t="str">
            <v>3,46000000</v>
          </cell>
          <cell r="K379" t="str">
            <v>0,00000000</v>
          </cell>
          <cell r="L379" t="str">
            <v xml:space="preserve"> </v>
          </cell>
          <cell r="M379" t="str">
            <v>A</v>
          </cell>
          <cell r="N379" t="str">
            <v>VARIA</v>
          </cell>
          <cell r="O379" t="str">
            <v xml:space="preserve">COL17CB0K5B9        </v>
          </cell>
          <cell r="P379" t="str">
            <v>DBVUFR</v>
          </cell>
          <cell r="R379">
            <v>54429</v>
          </cell>
          <cell r="S379">
            <v>40707</v>
          </cell>
          <cell r="T379">
            <v>42534</v>
          </cell>
        </row>
        <row r="380">
          <cell r="G380" t="str">
            <v>BPST05200616</v>
          </cell>
          <cell r="H380" t="str">
            <v>20110620</v>
          </cell>
          <cell r="I380" t="str">
            <v>20160620</v>
          </cell>
          <cell r="J380" t="str">
            <v>3,46000000</v>
          </cell>
          <cell r="K380" t="str">
            <v>0,00000000</v>
          </cell>
          <cell r="L380" t="str">
            <v xml:space="preserve"> </v>
          </cell>
          <cell r="M380" t="str">
            <v>A</v>
          </cell>
          <cell r="N380" t="str">
            <v>VARIA</v>
          </cell>
          <cell r="O380" t="str">
            <v xml:space="preserve">COL17CB0K5N4        </v>
          </cell>
          <cell r="P380" t="str">
            <v>DBVUFR</v>
          </cell>
          <cell r="R380">
            <v>54437</v>
          </cell>
          <cell r="S380">
            <v>40714</v>
          </cell>
          <cell r="T380">
            <v>42541</v>
          </cell>
        </row>
        <row r="381">
          <cell r="G381" t="str">
            <v>BPST05210616</v>
          </cell>
          <cell r="H381" t="str">
            <v>20110621</v>
          </cell>
          <cell r="I381" t="str">
            <v>20160621</v>
          </cell>
          <cell r="J381" t="str">
            <v>3,46000000</v>
          </cell>
          <cell r="K381" t="str">
            <v>0,00000000</v>
          </cell>
          <cell r="L381" t="str">
            <v xml:space="preserve"> </v>
          </cell>
          <cell r="M381" t="str">
            <v>A</v>
          </cell>
          <cell r="N381" t="str">
            <v>VARIA</v>
          </cell>
          <cell r="O381" t="str">
            <v xml:space="preserve">COL17CB0K5O2        </v>
          </cell>
          <cell r="P381" t="str">
            <v>DBVUFR</v>
          </cell>
          <cell r="R381">
            <v>54438</v>
          </cell>
          <cell r="S381">
            <v>40715</v>
          </cell>
          <cell r="T381">
            <v>42542</v>
          </cell>
        </row>
        <row r="382">
          <cell r="G382" t="str">
            <v>BPST05220616</v>
          </cell>
          <cell r="H382" t="str">
            <v>20110622</v>
          </cell>
          <cell r="I382" t="str">
            <v>20160622</v>
          </cell>
          <cell r="J382" t="str">
            <v>3,46000000</v>
          </cell>
          <cell r="K382" t="str">
            <v>0,00000000</v>
          </cell>
          <cell r="L382" t="str">
            <v xml:space="preserve"> </v>
          </cell>
          <cell r="M382" t="str">
            <v>A</v>
          </cell>
          <cell r="N382" t="str">
            <v>VARIA</v>
          </cell>
          <cell r="O382" t="str">
            <v xml:space="preserve">COL17CB0K5P9        </v>
          </cell>
          <cell r="P382" t="str">
            <v>DBVUFR</v>
          </cell>
          <cell r="R382">
            <v>54439</v>
          </cell>
          <cell r="S382">
            <v>40716</v>
          </cell>
          <cell r="T382">
            <v>42543</v>
          </cell>
        </row>
        <row r="383">
          <cell r="G383" t="str">
            <v>BPST05240616</v>
          </cell>
          <cell r="H383" t="str">
            <v>20110624</v>
          </cell>
          <cell r="I383" t="str">
            <v>20160624</v>
          </cell>
          <cell r="J383" t="str">
            <v>3,46000000</v>
          </cell>
          <cell r="K383" t="str">
            <v>0,00000000</v>
          </cell>
          <cell r="L383" t="str">
            <v xml:space="preserve"> </v>
          </cell>
          <cell r="M383" t="str">
            <v>A</v>
          </cell>
          <cell r="N383" t="str">
            <v>VARIA</v>
          </cell>
          <cell r="O383" t="str">
            <v xml:space="preserve">COL17CB0K5Q7        </v>
          </cell>
          <cell r="P383" t="str">
            <v>DBVUFR</v>
          </cell>
          <cell r="R383">
            <v>54440</v>
          </cell>
          <cell r="S383">
            <v>40718</v>
          </cell>
          <cell r="T383">
            <v>42545</v>
          </cell>
        </row>
        <row r="384">
          <cell r="G384" t="str">
            <v>BPST05290616</v>
          </cell>
          <cell r="H384" t="str">
            <v>20110629</v>
          </cell>
          <cell r="I384" t="str">
            <v>20160629</v>
          </cell>
          <cell r="J384" t="str">
            <v>3,46000000</v>
          </cell>
          <cell r="K384" t="str">
            <v>0,00000000</v>
          </cell>
          <cell r="L384" t="str">
            <v xml:space="preserve"> </v>
          </cell>
          <cell r="M384" t="str">
            <v>A</v>
          </cell>
          <cell r="N384" t="str">
            <v>VARIA</v>
          </cell>
          <cell r="O384" t="str">
            <v xml:space="preserve">COL17CB0K666        </v>
          </cell>
          <cell r="P384" t="str">
            <v>DBVUFR</v>
          </cell>
          <cell r="R384">
            <v>54450</v>
          </cell>
          <cell r="S384">
            <v>40723</v>
          </cell>
          <cell r="T384">
            <v>42550</v>
          </cell>
        </row>
        <row r="385">
          <cell r="G385" t="str">
            <v>BPST05280616</v>
          </cell>
          <cell r="H385" t="str">
            <v>20110628</v>
          </cell>
          <cell r="I385" t="str">
            <v>20160628</v>
          </cell>
          <cell r="J385" t="str">
            <v>3,46000000</v>
          </cell>
          <cell r="K385" t="str">
            <v>0,00000000</v>
          </cell>
          <cell r="L385" t="str">
            <v xml:space="preserve"> </v>
          </cell>
          <cell r="M385" t="str">
            <v>A</v>
          </cell>
          <cell r="N385" t="str">
            <v>VARIA</v>
          </cell>
          <cell r="O385" t="str">
            <v xml:space="preserve">COL17CB0K674        </v>
          </cell>
          <cell r="P385" t="str">
            <v>DBVUFR</v>
          </cell>
          <cell r="R385">
            <v>54451</v>
          </cell>
          <cell r="S385">
            <v>40722</v>
          </cell>
          <cell r="T385">
            <v>42549</v>
          </cell>
        </row>
        <row r="386">
          <cell r="G386" t="str">
            <v>BPST05250716</v>
          </cell>
          <cell r="H386" t="str">
            <v>20110725</v>
          </cell>
          <cell r="I386" t="str">
            <v>20160725</v>
          </cell>
          <cell r="J386" t="str">
            <v>3,46000000</v>
          </cell>
          <cell r="K386" t="str">
            <v>0,00000000</v>
          </cell>
          <cell r="L386" t="str">
            <v xml:space="preserve"> </v>
          </cell>
          <cell r="M386" t="str">
            <v>A</v>
          </cell>
          <cell r="N386" t="str">
            <v>VARIA</v>
          </cell>
          <cell r="O386" t="str">
            <v xml:space="preserve">COL17CB0KMD2        </v>
          </cell>
          <cell r="P386" t="str">
            <v>DBVUFR</v>
          </cell>
          <cell r="R386">
            <v>54507</v>
          </cell>
          <cell r="S386">
            <v>40749</v>
          </cell>
          <cell r="T386">
            <v>42576</v>
          </cell>
        </row>
        <row r="387">
          <cell r="G387" t="str">
            <v>BPST05030816</v>
          </cell>
          <cell r="H387" t="str">
            <v>20110803</v>
          </cell>
          <cell r="I387" t="str">
            <v>20160803</v>
          </cell>
          <cell r="J387" t="str">
            <v>3,46000000</v>
          </cell>
          <cell r="K387" t="str">
            <v>0,00000000</v>
          </cell>
          <cell r="L387" t="str">
            <v xml:space="preserve"> </v>
          </cell>
          <cell r="M387" t="str">
            <v>A</v>
          </cell>
          <cell r="N387" t="str">
            <v>VARIA</v>
          </cell>
          <cell r="O387" t="str">
            <v xml:space="preserve">COL17CB0KMJ9        </v>
          </cell>
          <cell r="P387" t="str">
            <v>DBVUFR</v>
          </cell>
          <cell r="R387">
            <v>54512</v>
          </cell>
          <cell r="S387">
            <v>40758</v>
          </cell>
          <cell r="T387">
            <v>42585</v>
          </cell>
        </row>
        <row r="388">
          <cell r="G388" t="str">
            <v>BPST05040816</v>
          </cell>
          <cell r="H388" t="str">
            <v>20110804</v>
          </cell>
          <cell r="I388" t="str">
            <v>20160804</v>
          </cell>
          <cell r="J388" t="str">
            <v>3,46000000</v>
          </cell>
          <cell r="K388" t="str">
            <v>0,00000000</v>
          </cell>
          <cell r="L388" t="str">
            <v xml:space="preserve"> </v>
          </cell>
          <cell r="M388" t="str">
            <v>A</v>
          </cell>
          <cell r="N388" t="str">
            <v>VARIA</v>
          </cell>
          <cell r="O388" t="str">
            <v xml:space="preserve">COL17CB0KMK7        </v>
          </cell>
          <cell r="P388" t="str">
            <v>DBVUFR</v>
          </cell>
          <cell r="R388">
            <v>54513</v>
          </cell>
          <cell r="S388">
            <v>40759</v>
          </cell>
          <cell r="T388">
            <v>42586</v>
          </cell>
        </row>
        <row r="389">
          <cell r="G389" t="str">
            <v>BPST05160816</v>
          </cell>
          <cell r="H389" t="str">
            <v>20110816</v>
          </cell>
          <cell r="I389" t="str">
            <v>20160816</v>
          </cell>
          <cell r="J389" t="str">
            <v>3,46000000</v>
          </cell>
          <cell r="K389" t="str">
            <v>0,00000000</v>
          </cell>
          <cell r="L389" t="str">
            <v xml:space="preserve"> </v>
          </cell>
          <cell r="M389" t="str">
            <v>A</v>
          </cell>
          <cell r="N389" t="str">
            <v>VARIA</v>
          </cell>
          <cell r="O389" t="str">
            <v xml:space="preserve">COL17CB0KN89        </v>
          </cell>
          <cell r="P389" t="str">
            <v>DBVUFR</v>
          </cell>
          <cell r="R389">
            <v>54524</v>
          </cell>
          <cell r="S389">
            <v>40771</v>
          </cell>
          <cell r="T389">
            <v>42598</v>
          </cell>
        </row>
        <row r="390">
          <cell r="G390" t="str">
            <v>BPST05170816</v>
          </cell>
          <cell r="H390" t="str">
            <v>20110817</v>
          </cell>
          <cell r="I390" t="str">
            <v>20160817</v>
          </cell>
          <cell r="J390" t="str">
            <v>3,46000000</v>
          </cell>
          <cell r="K390" t="str">
            <v>0,00000000</v>
          </cell>
          <cell r="L390" t="str">
            <v xml:space="preserve"> </v>
          </cell>
          <cell r="M390" t="str">
            <v>A</v>
          </cell>
          <cell r="N390" t="str">
            <v>VARIA</v>
          </cell>
          <cell r="O390" t="str">
            <v xml:space="preserve">COL17CB0KN97        </v>
          </cell>
          <cell r="P390" t="str">
            <v>DBVUFR</v>
          </cell>
          <cell r="R390">
            <v>54525</v>
          </cell>
          <cell r="S390">
            <v>40772</v>
          </cell>
          <cell r="T390">
            <v>42599</v>
          </cell>
        </row>
        <row r="391">
          <cell r="G391" t="str">
            <v>BPST05180816</v>
          </cell>
          <cell r="H391" t="str">
            <v>20110818</v>
          </cell>
          <cell r="I391" t="str">
            <v>20160818</v>
          </cell>
          <cell r="J391" t="str">
            <v>3,46000000</v>
          </cell>
          <cell r="K391" t="str">
            <v>0,00000000</v>
          </cell>
          <cell r="L391" t="str">
            <v xml:space="preserve"> </v>
          </cell>
          <cell r="M391" t="str">
            <v>A</v>
          </cell>
          <cell r="N391" t="str">
            <v>VARIA</v>
          </cell>
          <cell r="O391" t="str">
            <v xml:space="preserve">COL17CB0KNA6        </v>
          </cell>
          <cell r="P391" t="str">
            <v>DBVUFR</v>
          </cell>
          <cell r="R391">
            <v>54526</v>
          </cell>
          <cell r="S391">
            <v>40773</v>
          </cell>
          <cell r="T391">
            <v>42600</v>
          </cell>
        </row>
        <row r="392">
          <cell r="G392" t="str">
            <v>BPST05310816</v>
          </cell>
          <cell r="H392" t="str">
            <v>20110831</v>
          </cell>
          <cell r="I392" t="str">
            <v>20160831</v>
          </cell>
          <cell r="J392" t="str">
            <v>3,46000000</v>
          </cell>
          <cell r="K392" t="str">
            <v>0,00000000</v>
          </cell>
          <cell r="L392" t="str">
            <v xml:space="preserve"> </v>
          </cell>
          <cell r="M392" t="str">
            <v>A</v>
          </cell>
          <cell r="N392" t="str">
            <v>VARIA</v>
          </cell>
          <cell r="O392" t="str">
            <v xml:space="preserve">COL17CB0LAH6        </v>
          </cell>
          <cell r="P392" t="str">
            <v>DBVUFR</v>
          </cell>
          <cell r="R392">
            <v>54537</v>
          </cell>
          <cell r="S392">
            <v>40786</v>
          </cell>
          <cell r="T392">
            <v>42613</v>
          </cell>
        </row>
        <row r="393">
          <cell r="G393" t="str">
            <v>BPST05010916</v>
          </cell>
          <cell r="H393" t="str">
            <v>20110901</v>
          </cell>
          <cell r="I393" t="str">
            <v>20160901</v>
          </cell>
          <cell r="J393" t="str">
            <v>3,46000000</v>
          </cell>
          <cell r="K393" t="str">
            <v>0,00000000</v>
          </cell>
          <cell r="L393" t="str">
            <v xml:space="preserve"> </v>
          </cell>
          <cell r="M393" t="str">
            <v>A</v>
          </cell>
          <cell r="N393" t="str">
            <v>VARIA</v>
          </cell>
          <cell r="O393" t="str">
            <v xml:space="preserve">COL17CB0LAI4        </v>
          </cell>
          <cell r="P393" t="str">
            <v>DBVUFR</v>
          </cell>
          <cell r="R393">
            <v>54538</v>
          </cell>
          <cell r="S393">
            <v>40787</v>
          </cell>
          <cell r="T393">
            <v>42614</v>
          </cell>
        </row>
        <row r="394">
          <cell r="G394" t="str">
            <v>BPST05220916</v>
          </cell>
          <cell r="H394" t="str">
            <v>20110922</v>
          </cell>
          <cell r="I394" t="str">
            <v>20160922</v>
          </cell>
          <cell r="J394" t="str">
            <v>0,00000000</v>
          </cell>
          <cell r="K394" t="str">
            <v>0,00000000</v>
          </cell>
          <cell r="L394" t="str">
            <v xml:space="preserve"> </v>
          </cell>
          <cell r="M394" t="str">
            <v>A</v>
          </cell>
          <cell r="N394" t="str">
            <v>VARIA</v>
          </cell>
          <cell r="O394" t="str">
            <v xml:space="preserve">COL17CB0LB82        </v>
          </cell>
          <cell r="P394" t="str">
            <v>DBVUFR</v>
          </cell>
          <cell r="R394">
            <v>54547</v>
          </cell>
          <cell r="S394">
            <v>40808</v>
          </cell>
          <cell r="T394">
            <v>42635</v>
          </cell>
        </row>
        <row r="395">
          <cell r="G395" t="str">
            <v>BPST05230916</v>
          </cell>
          <cell r="H395" t="str">
            <v>20110923</v>
          </cell>
          <cell r="I395" t="str">
            <v>20160923</v>
          </cell>
          <cell r="J395" t="str">
            <v>3,46000000</v>
          </cell>
          <cell r="K395" t="str">
            <v>0,00000000</v>
          </cell>
          <cell r="L395" t="str">
            <v xml:space="preserve"> </v>
          </cell>
          <cell r="M395" t="str">
            <v>A</v>
          </cell>
          <cell r="N395" t="str">
            <v>VARIA</v>
          </cell>
          <cell r="O395" t="str">
            <v xml:space="preserve">COL17CB0LB90        </v>
          </cell>
          <cell r="P395" t="str">
            <v>DBVUFR</v>
          </cell>
          <cell r="R395">
            <v>54548</v>
          </cell>
          <cell r="S395">
            <v>40809</v>
          </cell>
          <cell r="T395">
            <v>42636</v>
          </cell>
        </row>
        <row r="396">
          <cell r="G396" t="str">
            <v>BPST05200916</v>
          </cell>
          <cell r="H396" t="str">
            <v>20110920</v>
          </cell>
          <cell r="I396" t="str">
            <v>20160920</v>
          </cell>
          <cell r="J396" t="str">
            <v>3,46000000</v>
          </cell>
          <cell r="K396" t="str">
            <v>0,00000000</v>
          </cell>
          <cell r="L396" t="str">
            <v xml:space="preserve"> </v>
          </cell>
          <cell r="M396" t="str">
            <v>A</v>
          </cell>
          <cell r="N396" t="str">
            <v>VARIA</v>
          </cell>
          <cell r="O396" t="str">
            <v xml:space="preserve">COL17CB0LUM4        </v>
          </cell>
          <cell r="P396" t="str">
            <v>DBVUFR</v>
          </cell>
          <cell r="R396">
            <v>54549</v>
          </cell>
          <cell r="S396">
            <v>40806</v>
          </cell>
          <cell r="T396">
            <v>42633</v>
          </cell>
        </row>
        <row r="397">
          <cell r="G397" t="str">
            <v>BPST05190916</v>
          </cell>
          <cell r="H397" t="str">
            <v>20110919</v>
          </cell>
          <cell r="I397" t="str">
            <v>20160919</v>
          </cell>
          <cell r="J397" t="str">
            <v>3,46000000</v>
          </cell>
          <cell r="K397" t="str">
            <v>0,00000000</v>
          </cell>
          <cell r="L397" t="str">
            <v xml:space="preserve"> </v>
          </cell>
          <cell r="M397" t="str">
            <v>A</v>
          </cell>
          <cell r="N397" t="str">
            <v>VARIA</v>
          </cell>
          <cell r="O397" t="str">
            <v xml:space="preserve">COL17CB0LUN2        </v>
          </cell>
          <cell r="P397" t="str">
            <v>DBVUFR</v>
          </cell>
          <cell r="R397">
            <v>54550</v>
          </cell>
          <cell r="S397">
            <v>40805</v>
          </cell>
          <cell r="T397">
            <v>42632</v>
          </cell>
        </row>
        <row r="398">
          <cell r="G398" t="str">
            <v>BPST05181016</v>
          </cell>
          <cell r="H398" t="str">
            <v>20111018</v>
          </cell>
          <cell r="I398" t="str">
            <v>20161018</v>
          </cell>
          <cell r="J398" t="str">
            <v>3,46000000</v>
          </cell>
          <cell r="K398" t="str">
            <v>0,00000000</v>
          </cell>
          <cell r="L398" t="str">
            <v xml:space="preserve"> </v>
          </cell>
          <cell r="M398" t="str">
            <v>A</v>
          </cell>
          <cell r="N398" t="str">
            <v>VARIA</v>
          </cell>
          <cell r="O398" t="str">
            <v xml:space="preserve">COL17CB0LVG4        </v>
          </cell>
          <cell r="P398" t="str">
            <v>DBVUFR</v>
          </cell>
          <cell r="R398">
            <v>54587</v>
          </cell>
          <cell r="S398">
            <v>40834</v>
          </cell>
          <cell r="T398">
            <v>42661</v>
          </cell>
        </row>
        <row r="399">
          <cell r="G399" t="str">
            <v>BPST05191016</v>
          </cell>
          <cell r="H399" t="str">
            <v>20111019</v>
          </cell>
          <cell r="I399" t="str">
            <v>20161019</v>
          </cell>
          <cell r="J399" t="str">
            <v>3,46000000</v>
          </cell>
          <cell r="K399" t="str">
            <v>0,00000000</v>
          </cell>
          <cell r="L399" t="str">
            <v xml:space="preserve"> </v>
          </cell>
          <cell r="M399" t="str">
            <v>A</v>
          </cell>
          <cell r="N399" t="str">
            <v>VARIA</v>
          </cell>
          <cell r="O399" t="str">
            <v xml:space="preserve">COL17CB0LVH2        </v>
          </cell>
          <cell r="P399" t="str">
            <v>DBVUFR</v>
          </cell>
          <cell r="R399">
            <v>54588</v>
          </cell>
          <cell r="S399">
            <v>40835</v>
          </cell>
          <cell r="T399">
            <v>42662</v>
          </cell>
        </row>
        <row r="400">
          <cell r="G400" t="str">
            <v>BPST05311016</v>
          </cell>
          <cell r="H400" t="str">
            <v>20111031</v>
          </cell>
          <cell r="I400" t="str">
            <v>20161031</v>
          </cell>
          <cell r="J400" t="str">
            <v>3,46000000</v>
          </cell>
          <cell r="K400" t="str">
            <v>0,00000000</v>
          </cell>
          <cell r="L400" t="str">
            <v xml:space="preserve"> </v>
          </cell>
          <cell r="M400" t="str">
            <v>A</v>
          </cell>
          <cell r="N400" t="str">
            <v>VARIA</v>
          </cell>
          <cell r="O400" t="str">
            <v xml:space="preserve">COL17CB0MEZ8        </v>
          </cell>
          <cell r="P400" t="str">
            <v>DBVUFR</v>
          </cell>
          <cell r="R400">
            <v>54607</v>
          </cell>
          <cell r="S400">
            <v>40847</v>
          </cell>
          <cell r="T400">
            <v>42674</v>
          </cell>
        </row>
        <row r="401">
          <cell r="G401" t="str">
            <v>BPST05031116</v>
          </cell>
          <cell r="H401" t="str">
            <v>20111103</v>
          </cell>
          <cell r="I401" t="str">
            <v>20161103</v>
          </cell>
          <cell r="J401" t="str">
            <v>3,46000000</v>
          </cell>
          <cell r="K401" t="str">
            <v>0,00000000</v>
          </cell>
          <cell r="L401" t="str">
            <v xml:space="preserve"> </v>
          </cell>
          <cell r="M401" t="str">
            <v>A</v>
          </cell>
          <cell r="N401" t="str">
            <v>VARIA</v>
          </cell>
          <cell r="O401" t="str">
            <v xml:space="preserve">COL17CB0MF04        </v>
          </cell>
          <cell r="P401" t="str">
            <v>DBVUFR</v>
          </cell>
          <cell r="R401">
            <v>54608</v>
          </cell>
          <cell r="S401">
            <v>40850</v>
          </cell>
          <cell r="T401">
            <v>42677</v>
          </cell>
        </row>
        <row r="402">
          <cell r="G402" t="str">
            <v>BPST05111116</v>
          </cell>
          <cell r="H402" t="str">
            <v>20111111</v>
          </cell>
          <cell r="I402" t="str">
            <v>20161111</v>
          </cell>
          <cell r="J402" t="str">
            <v>3,46000000</v>
          </cell>
          <cell r="K402" t="str">
            <v>0,00000000</v>
          </cell>
          <cell r="L402" t="str">
            <v xml:space="preserve"> </v>
          </cell>
          <cell r="M402" t="str">
            <v>A</v>
          </cell>
          <cell r="N402" t="str">
            <v>VARIA</v>
          </cell>
          <cell r="O402" t="str">
            <v xml:space="preserve">COL17CB0MF46        </v>
          </cell>
          <cell r="P402" t="str">
            <v>DBVUFR</v>
          </cell>
          <cell r="R402">
            <v>54612</v>
          </cell>
          <cell r="S402">
            <v>40858</v>
          </cell>
          <cell r="T402">
            <v>42685</v>
          </cell>
        </row>
        <row r="403">
          <cell r="G403" t="str">
            <v>BPST05211116</v>
          </cell>
          <cell r="H403" t="str">
            <v>20111121</v>
          </cell>
          <cell r="I403" t="str">
            <v>20161121</v>
          </cell>
          <cell r="J403" t="str">
            <v>3,46000000</v>
          </cell>
          <cell r="K403" t="str">
            <v>0,00000000</v>
          </cell>
          <cell r="L403" t="str">
            <v xml:space="preserve"> </v>
          </cell>
          <cell r="M403" t="str">
            <v>A</v>
          </cell>
          <cell r="N403" t="str">
            <v>VARIA</v>
          </cell>
          <cell r="O403" t="str">
            <v xml:space="preserve">COL17CB0MTT9        </v>
          </cell>
          <cell r="P403" t="str">
            <v>DBVUFR</v>
          </cell>
          <cell r="R403">
            <v>54634</v>
          </cell>
          <cell r="S403">
            <v>40868</v>
          </cell>
          <cell r="T403">
            <v>42695</v>
          </cell>
        </row>
        <row r="404">
          <cell r="G404" t="str">
            <v>BPST05281116</v>
          </cell>
          <cell r="H404" t="str">
            <v>20111128</v>
          </cell>
          <cell r="I404" t="str">
            <v>20161128</v>
          </cell>
          <cell r="J404" t="str">
            <v>3,46000000</v>
          </cell>
          <cell r="K404" t="str">
            <v>0,00000000</v>
          </cell>
          <cell r="L404" t="str">
            <v xml:space="preserve"> </v>
          </cell>
          <cell r="M404" t="str">
            <v>A</v>
          </cell>
          <cell r="N404" t="str">
            <v>VARIA</v>
          </cell>
          <cell r="O404" t="str">
            <v xml:space="preserve">COL17CB0MUJ8        </v>
          </cell>
          <cell r="P404" t="str">
            <v>DBVUFR</v>
          </cell>
          <cell r="R404">
            <v>54641</v>
          </cell>
          <cell r="S404">
            <v>40875</v>
          </cell>
          <cell r="T404">
            <v>42702</v>
          </cell>
        </row>
        <row r="405">
          <cell r="G405" t="str">
            <v>BPST05301116</v>
          </cell>
          <cell r="H405" t="str">
            <v>20111130</v>
          </cell>
          <cell r="I405" t="str">
            <v>20161130</v>
          </cell>
          <cell r="J405" t="str">
            <v>3,46000000</v>
          </cell>
          <cell r="K405" t="str">
            <v>0,00000000</v>
          </cell>
          <cell r="L405" t="str">
            <v xml:space="preserve"> </v>
          </cell>
          <cell r="M405" t="str">
            <v>A</v>
          </cell>
          <cell r="N405" t="str">
            <v>VARIA</v>
          </cell>
          <cell r="O405" t="str">
            <v xml:space="preserve">COL17CB0MUK6        </v>
          </cell>
          <cell r="P405" t="str">
            <v>DBVUFR</v>
          </cell>
          <cell r="R405">
            <v>54642</v>
          </cell>
          <cell r="S405">
            <v>40877</v>
          </cell>
          <cell r="T405">
            <v>42704</v>
          </cell>
        </row>
        <row r="406">
          <cell r="G406" t="str">
            <v>BPST05091216</v>
          </cell>
          <cell r="H406" t="str">
            <v>20111209</v>
          </cell>
          <cell r="I406" t="str">
            <v>20161209</v>
          </cell>
          <cell r="J406" t="str">
            <v>3,46000000</v>
          </cell>
          <cell r="K406" t="str">
            <v>0,00000000</v>
          </cell>
          <cell r="L406" t="str">
            <v xml:space="preserve"> </v>
          </cell>
          <cell r="M406" t="str">
            <v>A</v>
          </cell>
          <cell r="N406" t="str">
            <v>VARIA</v>
          </cell>
          <cell r="O406" t="str">
            <v xml:space="preserve">COL17CB0MUM2        </v>
          </cell>
          <cell r="P406" t="str">
            <v>DBVUFR</v>
          </cell>
          <cell r="R406">
            <v>54645</v>
          </cell>
          <cell r="S406">
            <v>40886</v>
          </cell>
          <cell r="T406">
            <v>42713</v>
          </cell>
        </row>
        <row r="407">
          <cell r="G407" t="str">
            <v>BPST05131216</v>
          </cell>
          <cell r="H407" t="str">
            <v>20111213</v>
          </cell>
          <cell r="I407" t="str">
            <v>20161213</v>
          </cell>
          <cell r="J407" t="str">
            <v>3,46000000</v>
          </cell>
          <cell r="K407" t="str">
            <v>0,00000000</v>
          </cell>
          <cell r="L407" t="str">
            <v xml:space="preserve"> </v>
          </cell>
          <cell r="M407" t="str">
            <v>A</v>
          </cell>
          <cell r="N407" t="str">
            <v>VARIA</v>
          </cell>
          <cell r="O407" t="str">
            <v xml:space="preserve">COL17CB0NBO6        </v>
          </cell>
          <cell r="P407" t="str">
            <v>DBVUFR</v>
          </cell>
          <cell r="R407">
            <v>54654</v>
          </cell>
          <cell r="S407">
            <v>40890</v>
          </cell>
          <cell r="T407">
            <v>42717</v>
          </cell>
        </row>
        <row r="408">
          <cell r="G408" t="str">
            <v>BPST05130117</v>
          </cell>
          <cell r="H408" t="str">
            <v>20120113</v>
          </cell>
          <cell r="I408" t="str">
            <v>20170113</v>
          </cell>
          <cell r="J408" t="str">
            <v>3,46000000</v>
          </cell>
          <cell r="K408" t="str">
            <v>0,00000000</v>
          </cell>
          <cell r="L408" t="str">
            <v xml:space="preserve"> </v>
          </cell>
          <cell r="M408" t="str">
            <v>A</v>
          </cell>
          <cell r="N408" t="str">
            <v>VARIA</v>
          </cell>
          <cell r="O408" t="str">
            <v xml:space="preserve">COL17CB0NSF8        </v>
          </cell>
          <cell r="P408" t="str">
            <v>DBVUFR</v>
          </cell>
          <cell r="R408">
            <v>54712</v>
          </cell>
          <cell r="S408">
            <v>40921</v>
          </cell>
          <cell r="T408">
            <v>42748</v>
          </cell>
        </row>
        <row r="409">
          <cell r="G409" t="str">
            <v>BPST05060217</v>
          </cell>
          <cell r="H409" t="str">
            <v>20120206</v>
          </cell>
          <cell r="I409" t="str">
            <v>20170206</v>
          </cell>
          <cell r="J409" t="str">
            <v>3,46000000</v>
          </cell>
          <cell r="K409" t="str">
            <v>0,00000000</v>
          </cell>
          <cell r="L409" t="str">
            <v xml:space="preserve"> </v>
          </cell>
          <cell r="M409" t="str">
            <v>A</v>
          </cell>
          <cell r="N409" t="str">
            <v>VARIA</v>
          </cell>
          <cell r="O409" t="str">
            <v xml:space="preserve">COL17CB0NTN0        </v>
          </cell>
          <cell r="P409" t="str">
            <v>DBVUFR</v>
          </cell>
          <cell r="R409">
            <v>54736</v>
          </cell>
          <cell r="S409">
            <v>40945</v>
          </cell>
          <cell r="T409">
            <v>42772</v>
          </cell>
        </row>
        <row r="410">
          <cell r="G410" t="str">
            <v>BPST05080217</v>
          </cell>
          <cell r="H410" t="str">
            <v>20120208</v>
          </cell>
          <cell r="I410" t="str">
            <v>20170208</v>
          </cell>
          <cell r="J410" t="str">
            <v>3,46000000</v>
          </cell>
          <cell r="K410" t="str">
            <v>0,00000000</v>
          </cell>
          <cell r="L410" t="str">
            <v xml:space="preserve"> </v>
          </cell>
          <cell r="M410" t="str">
            <v>A</v>
          </cell>
          <cell r="N410" t="str">
            <v>VARIA</v>
          </cell>
          <cell r="O410" t="str">
            <v xml:space="preserve">COL17CB0NTO8        </v>
          </cell>
          <cell r="P410" t="str">
            <v>DBVUFR</v>
          </cell>
          <cell r="R410">
            <v>54737</v>
          </cell>
          <cell r="S410">
            <v>40947</v>
          </cell>
          <cell r="T410">
            <v>42774</v>
          </cell>
        </row>
        <row r="411">
          <cell r="G411" t="str">
            <v>BPST05200217</v>
          </cell>
          <cell r="H411" t="str">
            <v>20120220</v>
          </cell>
          <cell r="I411" t="str">
            <v>20170220</v>
          </cell>
          <cell r="J411" t="str">
            <v>3,46000000</v>
          </cell>
          <cell r="K411" t="str">
            <v>0,00000000</v>
          </cell>
          <cell r="L411" t="str">
            <v xml:space="preserve"> </v>
          </cell>
          <cell r="M411" t="str">
            <v>A</v>
          </cell>
          <cell r="N411" t="str">
            <v>VARIA</v>
          </cell>
          <cell r="O411" t="str">
            <v xml:space="preserve">COL17CB0OB89        </v>
          </cell>
          <cell r="P411" t="str">
            <v>DBVUFR</v>
          </cell>
          <cell r="R411">
            <v>54744</v>
          </cell>
          <cell r="S411">
            <v>40959</v>
          </cell>
          <cell r="T411">
            <v>42786</v>
          </cell>
        </row>
        <row r="412">
          <cell r="G412" t="str">
            <v>BPST05280217</v>
          </cell>
          <cell r="H412" t="str">
            <v>20120229</v>
          </cell>
          <cell r="I412" t="str">
            <v>20170228</v>
          </cell>
          <cell r="J412" t="str">
            <v>3,46000000</v>
          </cell>
          <cell r="K412" t="str">
            <v>0,00000000</v>
          </cell>
          <cell r="L412" t="str">
            <v xml:space="preserve"> </v>
          </cell>
          <cell r="M412" t="str">
            <v>A</v>
          </cell>
          <cell r="N412" t="str">
            <v>VARIA</v>
          </cell>
          <cell r="O412" t="str">
            <v xml:space="preserve">COL17CB0OBI6        </v>
          </cell>
          <cell r="P412" t="str">
            <v>DBVUFR</v>
          </cell>
          <cell r="R412">
            <v>54753</v>
          </cell>
          <cell r="S412">
            <v>40968</v>
          </cell>
          <cell r="T412">
            <v>42794</v>
          </cell>
        </row>
        <row r="413">
          <cell r="G413" t="str">
            <v>BPST05220317</v>
          </cell>
          <cell r="H413" t="str">
            <v>20120322</v>
          </cell>
          <cell r="I413" t="str">
            <v>20170322</v>
          </cell>
          <cell r="J413" t="str">
            <v>3,46000000</v>
          </cell>
          <cell r="K413" t="str">
            <v>0,00000000</v>
          </cell>
          <cell r="L413" t="str">
            <v xml:space="preserve"> </v>
          </cell>
          <cell r="M413" t="str">
            <v>A</v>
          </cell>
          <cell r="N413" t="str">
            <v>VARIA</v>
          </cell>
          <cell r="O413" t="str">
            <v xml:space="preserve">COL17CB0OXF6        </v>
          </cell>
          <cell r="P413" t="str">
            <v>DBVUFR</v>
          </cell>
          <cell r="R413">
            <v>54763</v>
          </cell>
          <cell r="S413">
            <v>40990</v>
          </cell>
          <cell r="T413">
            <v>42816</v>
          </cell>
        </row>
        <row r="414">
          <cell r="G414" t="str">
            <v>BPST05280317</v>
          </cell>
          <cell r="H414" t="str">
            <v>20120328</v>
          </cell>
          <cell r="I414" t="str">
            <v>20170328</v>
          </cell>
          <cell r="J414" t="str">
            <v>3,46000000</v>
          </cell>
          <cell r="K414" t="str">
            <v>0,00000000</v>
          </cell>
          <cell r="L414" t="str">
            <v xml:space="preserve"> </v>
          </cell>
          <cell r="M414" t="str">
            <v>A</v>
          </cell>
          <cell r="N414" t="str">
            <v>VARIA</v>
          </cell>
          <cell r="O414" t="str">
            <v xml:space="preserve">COL17CB0OXI0        </v>
          </cell>
          <cell r="P414" t="str">
            <v>DBVUFR</v>
          </cell>
          <cell r="R414">
            <v>54768</v>
          </cell>
          <cell r="S414">
            <v>40996</v>
          </cell>
          <cell r="T414">
            <v>42822</v>
          </cell>
        </row>
        <row r="415">
          <cell r="G415" t="str">
            <v>BPST05110417</v>
          </cell>
          <cell r="H415" t="str">
            <v>20120411</v>
          </cell>
          <cell r="I415" t="str">
            <v>20170411</v>
          </cell>
          <cell r="J415" t="str">
            <v>3,46000000</v>
          </cell>
          <cell r="K415" t="str">
            <v>0,00000000</v>
          </cell>
          <cell r="L415" t="str">
            <v xml:space="preserve"> </v>
          </cell>
          <cell r="M415" t="str">
            <v>A</v>
          </cell>
          <cell r="N415" t="str">
            <v>VARIA</v>
          </cell>
          <cell r="O415" t="str">
            <v xml:space="preserve">COL17CB0OXZ4        </v>
          </cell>
          <cell r="P415" t="str">
            <v>DBVUFR</v>
          </cell>
          <cell r="R415">
            <v>54781</v>
          </cell>
          <cell r="S415">
            <v>41010</v>
          </cell>
          <cell r="T415">
            <v>42836</v>
          </cell>
        </row>
        <row r="416">
          <cell r="G416" t="str">
            <v>BPST05230517</v>
          </cell>
          <cell r="H416" t="str">
            <v>20120523</v>
          </cell>
          <cell r="I416" t="str">
            <v>20170523</v>
          </cell>
          <cell r="J416" t="str">
            <v>3,46000000</v>
          </cell>
          <cell r="K416" t="str">
            <v>0,00000000</v>
          </cell>
          <cell r="L416" t="str">
            <v xml:space="preserve"> </v>
          </cell>
          <cell r="M416" t="str">
            <v>A</v>
          </cell>
          <cell r="N416" t="str">
            <v>VARIA</v>
          </cell>
          <cell r="O416" t="str">
            <v xml:space="preserve">COL17CB0QA62        </v>
          </cell>
          <cell r="P416" t="str">
            <v>DBVUFR</v>
          </cell>
          <cell r="R416">
            <v>54836</v>
          </cell>
          <cell r="S416">
            <v>41052</v>
          </cell>
          <cell r="T416">
            <v>42878</v>
          </cell>
        </row>
        <row r="417">
          <cell r="G417" t="str">
            <v>BPST05240517</v>
          </cell>
          <cell r="H417" t="str">
            <v>20120524</v>
          </cell>
          <cell r="I417" t="str">
            <v>20170524</v>
          </cell>
          <cell r="J417" t="str">
            <v>3,46000000</v>
          </cell>
          <cell r="K417" t="str">
            <v>0,00000000</v>
          </cell>
          <cell r="L417" t="str">
            <v xml:space="preserve"> </v>
          </cell>
          <cell r="M417" t="str">
            <v>A</v>
          </cell>
          <cell r="N417" t="str">
            <v>VARIA</v>
          </cell>
          <cell r="O417" t="str">
            <v xml:space="preserve">COL17CB0QA70        </v>
          </cell>
          <cell r="P417" t="str">
            <v>DBVUFR</v>
          </cell>
          <cell r="R417">
            <v>54837</v>
          </cell>
          <cell r="S417">
            <v>41053</v>
          </cell>
          <cell r="T417">
            <v>42879</v>
          </cell>
        </row>
        <row r="418">
          <cell r="G418" t="str">
            <v>BPST05290517</v>
          </cell>
          <cell r="H418" t="str">
            <v>20120529</v>
          </cell>
          <cell r="I418" t="str">
            <v>20170529</v>
          </cell>
          <cell r="J418" t="str">
            <v>3,46000000</v>
          </cell>
          <cell r="K418" t="str">
            <v>0,00000000</v>
          </cell>
          <cell r="L418" t="str">
            <v xml:space="preserve"> </v>
          </cell>
          <cell r="M418" t="str">
            <v>A</v>
          </cell>
          <cell r="N418" t="str">
            <v>VARIA</v>
          </cell>
          <cell r="O418" t="str">
            <v xml:space="preserve">COL17CB0QAX2        </v>
          </cell>
          <cell r="P418" t="str">
            <v>DBVUFR</v>
          </cell>
          <cell r="R418">
            <v>54842</v>
          </cell>
          <cell r="S418">
            <v>41058</v>
          </cell>
          <cell r="T418">
            <v>42884</v>
          </cell>
        </row>
        <row r="419">
          <cell r="G419" t="str">
            <v>BPST05080617</v>
          </cell>
          <cell r="H419" t="str">
            <v>20120608</v>
          </cell>
          <cell r="I419" t="str">
            <v>20170608</v>
          </cell>
          <cell r="J419" t="str">
            <v>3,46000000</v>
          </cell>
          <cell r="K419" t="str">
            <v>0,00000000</v>
          </cell>
          <cell r="L419" t="str">
            <v xml:space="preserve"> </v>
          </cell>
          <cell r="M419" t="str">
            <v>A</v>
          </cell>
          <cell r="N419" t="str">
            <v>VARIA</v>
          </cell>
          <cell r="O419" t="str">
            <v xml:space="preserve">COL17CB0QB04        </v>
          </cell>
          <cell r="P419" t="str">
            <v>DBVUFR</v>
          </cell>
          <cell r="R419">
            <v>54846</v>
          </cell>
          <cell r="S419">
            <v>41068</v>
          </cell>
          <cell r="T419">
            <v>42894</v>
          </cell>
        </row>
        <row r="420">
          <cell r="G420" t="str">
            <v>BPST05140617</v>
          </cell>
          <cell r="H420" t="str">
            <v>20120614</v>
          </cell>
          <cell r="I420" t="str">
            <v>20170614</v>
          </cell>
          <cell r="J420" t="str">
            <v>3,46000000</v>
          </cell>
          <cell r="K420" t="str">
            <v>0,00000000</v>
          </cell>
          <cell r="L420" t="str">
            <v xml:space="preserve"> </v>
          </cell>
          <cell r="M420" t="str">
            <v>A</v>
          </cell>
          <cell r="N420" t="str">
            <v>VARIA</v>
          </cell>
          <cell r="O420" t="str">
            <v xml:space="preserve">COL17CB0QBE0        </v>
          </cell>
          <cell r="P420" t="str">
            <v>DBVUFR</v>
          </cell>
          <cell r="R420">
            <v>54852</v>
          </cell>
          <cell r="S420">
            <v>41074</v>
          </cell>
          <cell r="T420">
            <v>42900</v>
          </cell>
        </row>
        <row r="421">
          <cell r="G421" t="str">
            <v>BPST05150617</v>
          </cell>
          <cell r="H421" t="str">
            <v>20120615</v>
          </cell>
          <cell r="I421" t="str">
            <v>20170615</v>
          </cell>
          <cell r="J421" t="str">
            <v>3,46000000</v>
          </cell>
          <cell r="K421" t="str">
            <v>0,00000000</v>
          </cell>
          <cell r="L421" t="str">
            <v xml:space="preserve"> </v>
          </cell>
          <cell r="M421" t="str">
            <v>A</v>
          </cell>
          <cell r="N421" t="str">
            <v>VARIA</v>
          </cell>
          <cell r="O421" t="str">
            <v xml:space="preserve">COL17CB0QBF7        </v>
          </cell>
          <cell r="P421" t="str">
            <v>DBVUFR</v>
          </cell>
          <cell r="R421">
            <v>54853</v>
          </cell>
          <cell r="S421">
            <v>41075</v>
          </cell>
          <cell r="T421">
            <v>42901</v>
          </cell>
        </row>
        <row r="422">
          <cell r="G422" t="str">
            <v>BPST05040717</v>
          </cell>
          <cell r="H422" t="str">
            <v>20120704</v>
          </cell>
          <cell r="I422" t="str">
            <v>20170704</v>
          </cell>
          <cell r="J422" t="str">
            <v>3,46000000</v>
          </cell>
          <cell r="K422" t="str">
            <v>0,00000000</v>
          </cell>
          <cell r="L422" t="str">
            <v xml:space="preserve"> </v>
          </cell>
          <cell r="M422" t="str">
            <v>A</v>
          </cell>
          <cell r="N422" t="str">
            <v>VARIA</v>
          </cell>
          <cell r="O422" t="str">
            <v xml:space="preserve">COL17CB0R1D7        </v>
          </cell>
          <cell r="P422" t="str">
            <v>DBVUFR</v>
          </cell>
          <cell r="R422">
            <v>54870</v>
          </cell>
          <cell r="S422">
            <v>41094</v>
          </cell>
          <cell r="T422">
            <v>42920</v>
          </cell>
        </row>
        <row r="423">
          <cell r="G423" t="str">
            <v>BPST05130717</v>
          </cell>
          <cell r="H423" t="str">
            <v>20120713</v>
          </cell>
          <cell r="I423" t="str">
            <v>20170713</v>
          </cell>
          <cell r="J423" t="str">
            <v>3,46000000</v>
          </cell>
          <cell r="K423" t="str">
            <v>0,00000000</v>
          </cell>
          <cell r="L423" t="str">
            <v xml:space="preserve"> </v>
          </cell>
          <cell r="M423" t="str">
            <v>A</v>
          </cell>
          <cell r="N423" t="str">
            <v>VARIA</v>
          </cell>
          <cell r="O423" t="str">
            <v xml:space="preserve">COL17CB0R1G0        </v>
          </cell>
          <cell r="P423" t="str">
            <v>DBVUFR</v>
          </cell>
          <cell r="R423">
            <v>54883</v>
          </cell>
          <cell r="S423">
            <v>41103</v>
          </cell>
          <cell r="T423">
            <v>42929</v>
          </cell>
        </row>
        <row r="424">
          <cell r="G424" t="str">
            <v>BPST05310717</v>
          </cell>
          <cell r="H424" t="str">
            <v>20120731</v>
          </cell>
          <cell r="I424" t="str">
            <v>20170731</v>
          </cell>
          <cell r="J424" t="str">
            <v>3,46000000</v>
          </cell>
          <cell r="K424" t="str">
            <v>0,00000000</v>
          </cell>
          <cell r="L424" t="str">
            <v xml:space="preserve"> </v>
          </cell>
          <cell r="M424" t="str">
            <v>A</v>
          </cell>
          <cell r="N424" t="str">
            <v>VARIA</v>
          </cell>
          <cell r="O424" t="str">
            <v xml:space="preserve">COL17CB0RKA7        </v>
          </cell>
          <cell r="P424" t="str">
            <v>DBVUFR</v>
          </cell>
          <cell r="R424">
            <v>54913</v>
          </cell>
          <cell r="S424">
            <v>41121</v>
          </cell>
          <cell r="T424">
            <v>42947</v>
          </cell>
        </row>
        <row r="425">
          <cell r="G425" t="str">
            <v>BPST05060817</v>
          </cell>
          <cell r="H425" t="str">
            <v>20120806</v>
          </cell>
          <cell r="I425" t="str">
            <v>20170806</v>
          </cell>
          <cell r="J425" t="str">
            <v>3,46000000</v>
          </cell>
          <cell r="K425" t="str">
            <v>0,00000000</v>
          </cell>
          <cell r="L425" t="str">
            <v xml:space="preserve"> </v>
          </cell>
          <cell r="M425" t="str">
            <v>A</v>
          </cell>
          <cell r="N425" t="str">
            <v>VARIA</v>
          </cell>
          <cell r="O425" t="str">
            <v xml:space="preserve">COL17CB0RKL4        </v>
          </cell>
          <cell r="P425" t="str">
            <v>DBVUFR</v>
          </cell>
          <cell r="R425">
            <v>54915</v>
          </cell>
          <cell r="S425">
            <v>41127</v>
          </cell>
          <cell r="T425">
            <v>42953</v>
          </cell>
        </row>
        <row r="426">
          <cell r="G426" t="str">
            <v>BPST05300817</v>
          </cell>
          <cell r="H426" t="str">
            <v>20120830</v>
          </cell>
          <cell r="I426" t="str">
            <v>20170830</v>
          </cell>
          <cell r="J426" t="str">
            <v>3,46000000</v>
          </cell>
          <cell r="K426" t="str">
            <v>0,00000000</v>
          </cell>
          <cell r="L426" t="str">
            <v xml:space="preserve"> </v>
          </cell>
          <cell r="M426" t="str">
            <v>A</v>
          </cell>
          <cell r="N426" t="str">
            <v>VARIA</v>
          </cell>
          <cell r="O426" t="str">
            <v xml:space="preserve">COL17CB0S6R5        </v>
          </cell>
          <cell r="P426" t="str">
            <v>DBVUFR</v>
          </cell>
          <cell r="R426">
            <v>54924</v>
          </cell>
          <cell r="S426">
            <v>41151</v>
          </cell>
          <cell r="T426">
            <v>42977</v>
          </cell>
        </row>
        <row r="427">
          <cell r="G427" t="str">
            <v>BPST05070917</v>
          </cell>
          <cell r="H427" t="str">
            <v>20120907</v>
          </cell>
          <cell r="I427" t="str">
            <v>20170907</v>
          </cell>
          <cell r="J427" t="str">
            <v>3,46000000</v>
          </cell>
          <cell r="K427" t="str">
            <v>0,00000000</v>
          </cell>
          <cell r="L427" t="str">
            <v xml:space="preserve"> </v>
          </cell>
          <cell r="M427" t="str">
            <v>A</v>
          </cell>
          <cell r="N427" t="str">
            <v>VARIA</v>
          </cell>
          <cell r="O427" t="str">
            <v xml:space="preserve">COL17CB0S7F8        </v>
          </cell>
          <cell r="P427" t="str">
            <v>DBVUFR</v>
          </cell>
          <cell r="R427">
            <v>54926</v>
          </cell>
          <cell r="S427">
            <v>41159</v>
          </cell>
          <cell r="T427">
            <v>42985</v>
          </cell>
        </row>
        <row r="428">
          <cell r="G428" t="str">
            <v>BPST05140917</v>
          </cell>
          <cell r="H428" t="str">
            <v>20120914</v>
          </cell>
          <cell r="I428" t="str">
            <v>20170914</v>
          </cell>
          <cell r="J428" t="str">
            <v>3,46000000</v>
          </cell>
          <cell r="K428" t="str">
            <v>0,00000000</v>
          </cell>
          <cell r="L428" t="str">
            <v xml:space="preserve"> </v>
          </cell>
          <cell r="M428" t="str">
            <v>A</v>
          </cell>
          <cell r="N428" t="str">
            <v>VARIA</v>
          </cell>
          <cell r="O428" t="str">
            <v xml:space="preserve">COL17CB0S7M4        </v>
          </cell>
          <cell r="P428" t="str">
            <v>DBVUFR</v>
          </cell>
          <cell r="R428">
            <v>54927</v>
          </cell>
          <cell r="S428">
            <v>41166</v>
          </cell>
          <cell r="T428">
            <v>42992</v>
          </cell>
        </row>
        <row r="429">
          <cell r="G429" t="str">
            <v>BPST05291017</v>
          </cell>
          <cell r="H429" t="str">
            <v>20121029</v>
          </cell>
          <cell r="I429" t="str">
            <v>20171029</v>
          </cell>
          <cell r="J429" t="str">
            <v>3,46000000</v>
          </cell>
          <cell r="K429" t="str">
            <v>0,00000000</v>
          </cell>
          <cell r="L429" t="str">
            <v xml:space="preserve"> </v>
          </cell>
          <cell r="M429" t="str">
            <v>A</v>
          </cell>
          <cell r="N429" t="str">
            <v>VARIA</v>
          </cell>
          <cell r="O429" t="str">
            <v xml:space="preserve">COL17CB0TDE0        </v>
          </cell>
          <cell r="P429" t="str">
            <v>DBVUFR</v>
          </cell>
          <cell r="R429">
            <v>54991</v>
          </cell>
          <cell r="S429">
            <v>41211</v>
          </cell>
          <cell r="T429">
            <v>43037</v>
          </cell>
        </row>
        <row r="430">
          <cell r="G430" t="str">
            <v>BPST05311017</v>
          </cell>
          <cell r="H430" t="str">
            <v>20121031</v>
          </cell>
          <cell r="I430" t="str">
            <v>20171031</v>
          </cell>
          <cell r="J430" t="str">
            <v>3,46000000</v>
          </cell>
          <cell r="K430" t="str">
            <v>0,00000000</v>
          </cell>
          <cell r="L430" t="str">
            <v xml:space="preserve"> </v>
          </cell>
          <cell r="M430" t="str">
            <v>A</v>
          </cell>
          <cell r="N430" t="str">
            <v>VARIA</v>
          </cell>
          <cell r="O430" t="str">
            <v xml:space="preserve">COL17CB0TDF7        </v>
          </cell>
          <cell r="P430" t="str">
            <v>DBVUFR</v>
          </cell>
          <cell r="R430">
            <v>54992</v>
          </cell>
          <cell r="S430">
            <v>41213</v>
          </cell>
          <cell r="T430">
            <v>43039</v>
          </cell>
        </row>
        <row r="431">
          <cell r="G431" t="str">
            <v>BPST05281117</v>
          </cell>
          <cell r="H431" t="str">
            <v>20121128</v>
          </cell>
          <cell r="I431" t="str">
            <v>20171128</v>
          </cell>
          <cell r="J431" t="str">
            <v>3,46000000</v>
          </cell>
          <cell r="K431" t="str">
            <v>0,00000000</v>
          </cell>
          <cell r="L431" t="str">
            <v xml:space="preserve"> </v>
          </cell>
          <cell r="M431" t="str">
            <v>A</v>
          </cell>
          <cell r="N431" t="str">
            <v>VARIA</v>
          </cell>
          <cell r="O431" t="str">
            <v xml:space="preserve">COL17CB0U2U4        </v>
          </cell>
          <cell r="P431" t="str">
            <v>DBVUFR</v>
          </cell>
          <cell r="R431">
            <v>55013</v>
          </cell>
          <cell r="S431">
            <v>41241</v>
          </cell>
          <cell r="T431">
            <v>43067</v>
          </cell>
        </row>
        <row r="432">
          <cell r="G432" t="str">
            <v>BPST05191217</v>
          </cell>
          <cell r="H432" t="str">
            <v>20121219</v>
          </cell>
          <cell r="I432" t="str">
            <v>20171219</v>
          </cell>
          <cell r="J432" t="str">
            <v>3,46000000</v>
          </cell>
          <cell r="K432" t="str">
            <v>0,00000000</v>
          </cell>
          <cell r="L432" t="str">
            <v xml:space="preserve"> </v>
          </cell>
          <cell r="M432" t="str">
            <v>A</v>
          </cell>
          <cell r="N432" t="str">
            <v>VARIA</v>
          </cell>
          <cell r="O432" t="str">
            <v xml:space="preserve">COL17CB0UP36        </v>
          </cell>
          <cell r="P432" t="str">
            <v>DBVUFR</v>
          </cell>
          <cell r="R432">
            <v>55019</v>
          </cell>
          <cell r="S432">
            <v>41262</v>
          </cell>
          <cell r="T432">
            <v>43088</v>
          </cell>
        </row>
        <row r="433">
          <cell r="G433" t="str">
            <v>BPST05241217</v>
          </cell>
          <cell r="H433" t="str">
            <v>20121224</v>
          </cell>
          <cell r="I433" t="str">
            <v>20171224</v>
          </cell>
          <cell r="J433" t="str">
            <v>3,46000000</v>
          </cell>
          <cell r="K433" t="str">
            <v>0,00000000</v>
          </cell>
          <cell r="L433" t="str">
            <v xml:space="preserve"> </v>
          </cell>
          <cell r="M433" t="str">
            <v>A</v>
          </cell>
          <cell r="N433" t="str">
            <v>VARIA</v>
          </cell>
          <cell r="O433" t="str">
            <v xml:space="preserve">COL17CB0UP69        </v>
          </cell>
          <cell r="P433" t="str">
            <v>DBVUFR</v>
          </cell>
          <cell r="R433">
            <v>55022</v>
          </cell>
          <cell r="S433">
            <v>41267</v>
          </cell>
          <cell r="T433">
            <v>43093</v>
          </cell>
        </row>
        <row r="434">
          <cell r="G434" t="str">
            <v>BPST05150218</v>
          </cell>
          <cell r="H434" t="str">
            <v>20130215</v>
          </cell>
          <cell r="I434" t="str">
            <v>20180215</v>
          </cell>
          <cell r="J434" t="str">
            <v>3,46000000</v>
          </cell>
          <cell r="K434" t="str">
            <v>0,00000000</v>
          </cell>
          <cell r="L434" t="str">
            <v xml:space="preserve"> </v>
          </cell>
          <cell r="M434" t="str">
            <v>A</v>
          </cell>
          <cell r="N434" t="str">
            <v>VARIA</v>
          </cell>
          <cell r="O434" t="str">
            <v xml:space="preserve">COL17CB0V7N7        </v>
          </cell>
          <cell r="P434" t="str">
            <v>DBVUFR</v>
          </cell>
          <cell r="R434">
            <v>55091</v>
          </cell>
          <cell r="S434">
            <v>41320</v>
          </cell>
          <cell r="T434">
            <v>43146</v>
          </cell>
        </row>
        <row r="435">
          <cell r="G435" t="str">
            <v>BPST05200218</v>
          </cell>
          <cell r="H435" t="str">
            <v>20130220</v>
          </cell>
          <cell r="I435" t="str">
            <v>20180220</v>
          </cell>
          <cell r="J435" t="str">
            <v>3,46000000</v>
          </cell>
          <cell r="K435" t="str">
            <v>0,00000000</v>
          </cell>
          <cell r="L435" t="str">
            <v xml:space="preserve"> </v>
          </cell>
          <cell r="M435" t="str">
            <v>A</v>
          </cell>
          <cell r="N435" t="str">
            <v>VARIA</v>
          </cell>
          <cell r="O435" t="str">
            <v xml:space="preserve">COL17CB0VPV4        </v>
          </cell>
          <cell r="P435" t="str">
            <v>DBVUFR</v>
          </cell>
          <cell r="R435">
            <v>55096</v>
          </cell>
          <cell r="S435">
            <v>41325</v>
          </cell>
          <cell r="T435">
            <v>43151</v>
          </cell>
        </row>
        <row r="436">
          <cell r="G436" t="str">
            <v>BPST05210218</v>
          </cell>
          <cell r="H436" t="str">
            <v>20130221</v>
          </cell>
          <cell r="I436" t="str">
            <v>20180221</v>
          </cell>
          <cell r="J436" t="str">
            <v>3,46000000</v>
          </cell>
          <cell r="K436" t="str">
            <v>0,00000000</v>
          </cell>
          <cell r="L436" t="str">
            <v xml:space="preserve"> </v>
          </cell>
          <cell r="M436" t="str">
            <v>A</v>
          </cell>
          <cell r="N436" t="str">
            <v>VARIA</v>
          </cell>
          <cell r="O436" t="str">
            <v xml:space="preserve">COL17CB0VPW2        </v>
          </cell>
          <cell r="P436" t="str">
            <v>DBVUFR</v>
          </cell>
          <cell r="R436">
            <v>55097</v>
          </cell>
          <cell r="S436">
            <v>41326</v>
          </cell>
          <cell r="T436">
            <v>43152</v>
          </cell>
        </row>
        <row r="437">
          <cell r="G437" t="str">
            <v>BPST05220218</v>
          </cell>
          <cell r="H437" t="str">
            <v>20130222</v>
          </cell>
          <cell r="I437" t="str">
            <v>20180222</v>
          </cell>
          <cell r="J437" t="str">
            <v>3,46000000</v>
          </cell>
          <cell r="K437" t="str">
            <v>0,00000000</v>
          </cell>
          <cell r="L437" t="str">
            <v xml:space="preserve"> </v>
          </cell>
          <cell r="M437" t="str">
            <v>A</v>
          </cell>
          <cell r="N437" t="str">
            <v>VARIA</v>
          </cell>
          <cell r="O437" t="str">
            <v xml:space="preserve">COL17CB0VPX0        </v>
          </cell>
          <cell r="P437" t="str">
            <v>DBVUFR</v>
          </cell>
          <cell r="R437">
            <v>55098</v>
          </cell>
          <cell r="S437">
            <v>41327</v>
          </cell>
          <cell r="T437">
            <v>43153</v>
          </cell>
        </row>
        <row r="438">
          <cell r="G438" t="str">
            <v>BPST05250218</v>
          </cell>
          <cell r="H438" t="str">
            <v>20130225</v>
          </cell>
          <cell r="I438" t="str">
            <v>20180225</v>
          </cell>
          <cell r="J438" t="str">
            <v>3,46000000</v>
          </cell>
          <cell r="K438" t="str">
            <v>0,00000000</v>
          </cell>
          <cell r="L438" t="str">
            <v xml:space="preserve"> </v>
          </cell>
          <cell r="M438" t="str">
            <v>A</v>
          </cell>
          <cell r="N438" t="str">
            <v>VARIA</v>
          </cell>
          <cell r="O438" t="str">
            <v xml:space="preserve">COL17CB0VQ26        </v>
          </cell>
          <cell r="P438" t="str">
            <v>DBVUFR</v>
          </cell>
          <cell r="R438">
            <v>55105</v>
          </cell>
          <cell r="S438">
            <v>41330</v>
          </cell>
          <cell r="T438">
            <v>43156</v>
          </cell>
        </row>
        <row r="439">
          <cell r="G439" t="str">
            <v>BPST05050318</v>
          </cell>
          <cell r="H439" t="str">
            <v>20130305</v>
          </cell>
          <cell r="I439" t="str">
            <v>20180305</v>
          </cell>
          <cell r="J439" t="str">
            <v>3,46000000</v>
          </cell>
          <cell r="K439" t="str">
            <v>0,00000000</v>
          </cell>
          <cell r="L439" t="str">
            <v xml:space="preserve"> </v>
          </cell>
          <cell r="M439" t="str">
            <v>A</v>
          </cell>
          <cell r="N439" t="str">
            <v>VARIA</v>
          </cell>
          <cell r="O439" t="str">
            <v xml:space="preserve">COL17CB0VQU4        </v>
          </cell>
          <cell r="P439" t="str">
            <v>DBVUFR</v>
          </cell>
          <cell r="R439">
            <v>55111</v>
          </cell>
          <cell r="S439">
            <v>41338</v>
          </cell>
          <cell r="T439">
            <v>43164</v>
          </cell>
        </row>
        <row r="440">
          <cell r="G440" t="str">
            <v>BPST05130318</v>
          </cell>
          <cell r="H440" t="str">
            <v>20130313</v>
          </cell>
          <cell r="I440" t="str">
            <v>20180313</v>
          </cell>
          <cell r="J440" t="str">
            <v>3,46000000</v>
          </cell>
          <cell r="K440" t="str">
            <v>0,00000000</v>
          </cell>
          <cell r="L440" t="str">
            <v xml:space="preserve"> </v>
          </cell>
          <cell r="M440" t="str">
            <v>A</v>
          </cell>
          <cell r="N440" t="str">
            <v>VARIA</v>
          </cell>
          <cell r="O440" t="str">
            <v xml:space="preserve">COL17CB0VR33        </v>
          </cell>
          <cell r="P440" t="str">
            <v>DBVUFR</v>
          </cell>
          <cell r="R440">
            <v>55114</v>
          </cell>
          <cell r="S440">
            <v>41346</v>
          </cell>
          <cell r="T440">
            <v>43172</v>
          </cell>
        </row>
        <row r="441">
          <cell r="G441" t="str">
            <v>BPST05120318</v>
          </cell>
          <cell r="H441" t="str">
            <v>20130312</v>
          </cell>
          <cell r="I441" t="str">
            <v>20180312</v>
          </cell>
          <cell r="J441" t="str">
            <v>3,46000000</v>
          </cell>
          <cell r="K441" t="str">
            <v>0,00000000</v>
          </cell>
          <cell r="L441" t="str">
            <v xml:space="preserve"> </v>
          </cell>
          <cell r="M441" t="str">
            <v>A</v>
          </cell>
          <cell r="N441" t="str">
            <v>VARIA</v>
          </cell>
          <cell r="O441" t="str">
            <v xml:space="preserve">COL17CB0VR41        </v>
          </cell>
          <cell r="P441" t="str">
            <v>DBVUFR</v>
          </cell>
          <cell r="R441">
            <v>55115</v>
          </cell>
          <cell r="S441">
            <v>41345</v>
          </cell>
          <cell r="T441">
            <v>43171</v>
          </cell>
        </row>
        <row r="442">
          <cell r="G442" t="str">
            <v>BPST05190318</v>
          </cell>
          <cell r="H442" t="str">
            <v>20130319</v>
          </cell>
          <cell r="I442" t="str">
            <v>20180319</v>
          </cell>
          <cell r="J442" t="str">
            <v>3,46000000</v>
          </cell>
          <cell r="K442" t="str">
            <v>0,00000000</v>
          </cell>
          <cell r="L442" t="str">
            <v xml:space="preserve"> </v>
          </cell>
          <cell r="M442" t="str">
            <v>A</v>
          </cell>
          <cell r="N442" t="str">
            <v>VARIA</v>
          </cell>
          <cell r="O442" t="str">
            <v xml:space="preserve">COL17CB0WCO5        </v>
          </cell>
          <cell r="P442" t="str">
            <v>DBVUFR</v>
          </cell>
          <cell r="R442">
            <v>55118</v>
          </cell>
          <cell r="S442">
            <v>41352</v>
          </cell>
          <cell r="T442">
            <v>43178</v>
          </cell>
        </row>
        <row r="443">
          <cell r="G443" t="str">
            <v>BPST05080418</v>
          </cell>
          <cell r="H443" t="str">
            <v>20130408</v>
          </cell>
          <cell r="I443" t="str">
            <v>20180408</v>
          </cell>
          <cell r="J443" t="str">
            <v>3,46000000</v>
          </cell>
          <cell r="K443" t="str">
            <v>0,00000000</v>
          </cell>
          <cell r="L443" t="str">
            <v xml:space="preserve"> </v>
          </cell>
          <cell r="M443" t="str">
            <v>A</v>
          </cell>
          <cell r="N443" t="str">
            <v>VARIA</v>
          </cell>
          <cell r="O443" t="str">
            <v xml:space="preserve">COL17CB0WDZ9        </v>
          </cell>
          <cell r="P443" t="str">
            <v>DBVUFR</v>
          </cell>
          <cell r="R443">
            <v>55135</v>
          </cell>
          <cell r="S443">
            <v>41372</v>
          </cell>
          <cell r="T443">
            <v>43198</v>
          </cell>
        </row>
        <row r="444">
          <cell r="G444" t="str">
            <v>BPST05100418</v>
          </cell>
          <cell r="H444" t="str">
            <v>20130410</v>
          </cell>
          <cell r="I444" t="str">
            <v>20180410</v>
          </cell>
          <cell r="J444" t="str">
            <v>3,46000000</v>
          </cell>
          <cell r="K444" t="str">
            <v>0,00000000</v>
          </cell>
          <cell r="L444" t="str">
            <v xml:space="preserve"> </v>
          </cell>
          <cell r="M444" t="str">
            <v>A</v>
          </cell>
          <cell r="N444" t="str">
            <v>VARIA</v>
          </cell>
          <cell r="O444" t="str">
            <v xml:space="preserve">COL17CB0WE03        </v>
          </cell>
          <cell r="P444" t="str">
            <v>DBVUFR</v>
          </cell>
          <cell r="R444">
            <v>55136</v>
          </cell>
          <cell r="S444">
            <v>41374</v>
          </cell>
          <cell r="T444">
            <v>43200</v>
          </cell>
        </row>
        <row r="445">
          <cell r="G445" t="str">
            <v>BPST05190418</v>
          </cell>
          <cell r="H445" t="str">
            <v>20130419</v>
          </cell>
          <cell r="I445" t="str">
            <v>20180419</v>
          </cell>
          <cell r="J445" t="str">
            <v>3,46000000</v>
          </cell>
          <cell r="K445" t="str">
            <v>0,00000000</v>
          </cell>
          <cell r="L445" t="str">
            <v xml:space="preserve"> </v>
          </cell>
          <cell r="M445" t="str">
            <v>A</v>
          </cell>
          <cell r="N445" t="str">
            <v>VARIA</v>
          </cell>
          <cell r="O445" t="str">
            <v xml:space="preserve">COL17CB0WE29        </v>
          </cell>
          <cell r="P445" t="str">
            <v>DBVUFR</v>
          </cell>
          <cell r="R445">
            <v>55150</v>
          </cell>
          <cell r="S445">
            <v>41383</v>
          </cell>
          <cell r="T445">
            <v>43209</v>
          </cell>
        </row>
        <row r="446">
          <cell r="G446" t="str">
            <v>BPST05250418</v>
          </cell>
          <cell r="H446" t="str">
            <v>20130425</v>
          </cell>
          <cell r="I446" t="str">
            <v>20180425</v>
          </cell>
          <cell r="J446" t="str">
            <v>3,46000000</v>
          </cell>
          <cell r="K446" t="str">
            <v>0,00000000</v>
          </cell>
          <cell r="L446" t="str">
            <v xml:space="preserve"> </v>
          </cell>
          <cell r="M446" t="str">
            <v>A</v>
          </cell>
          <cell r="N446" t="str">
            <v>VARIA</v>
          </cell>
          <cell r="O446" t="str">
            <v xml:space="preserve">COL17CB0X0R1        </v>
          </cell>
          <cell r="P446" t="str">
            <v>DBVUFR</v>
          </cell>
          <cell r="R446">
            <v>55164</v>
          </cell>
          <cell r="S446">
            <v>41389</v>
          </cell>
          <cell r="T446">
            <v>43215</v>
          </cell>
        </row>
        <row r="447">
          <cell r="G447" t="str">
            <v>BPST05030518</v>
          </cell>
          <cell r="H447" t="str">
            <v>20130503</v>
          </cell>
          <cell r="I447" t="str">
            <v>20180503</v>
          </cell>
          <cell r="J447" t="str">
            <v>3,46000000</v>
          </cell>
          <cell r="K447" t="str">
            <v>0,00000000</v>
          </cell>
          <cell r="L447" t="str">
            <v xml:space="preserve"> </v>
          </cell>
          <cell r="M447" t="str">
            <v>A</v>
          </cell>
          <cell r="N447" t="str">
            <v>VARIA</v>
          </cell>
          <cell r="O447" t="str">
            <v xml:space="preserve">COL17CB0X0V3        </v>
          </cell>
          <cell r="P447" t="str">
            <v>DBVUFR</v>
          </cell>
          <cell r="R447">
            <v>55174</v>
          </cell>
          <cell r="S447">
            <v>41397</v>
          </cell>
          <cell r="T447">
            <v>43223</v>
          </cell>
        </row>
        <row r="448">
          <cell r="G448" t="str">
            <v>BPST05090518</v>
          </cell>
          <cell r="H448" t="str">
            <v>20130509</v>
          </cell>
          <cell r="I448" t="str">
            <v>20180509</v>
          </cell>
          <cell r="J448" t="str">
            <v>3,46000000</v>
          </cell>
          <cell r="K448" t="str">
            <v>0,00000000</v>
          </cell>
          <cell r="L448" t="str">
            <v xml:space="preserve"> </v>
          </cell>
          <cell r="M448" t="str">
            <v>A</v>
          </cell>
          <cell r="N448" t="str">
            <v>VARIA</v>
          </cell>
          <cell r="O448" t="str">
            <v xml:space="preserve">COL17CB0X1N8        </v>
          </cell>
          <cell r="P448" t="str">
            <v>DBVUFR</v>
          </cell>
          <cell r="R448">
            <v>55188</v>
          </cell>
          <cell r="S448">
            <v>41403</v>
          </cell>
          <cell r="T448">
            <v>43229</v>
          </cell>
        </row>
        <row r="449">
          <cell r="G449" t="str">
            <v>BPST05310518</v>
          </cell>
          <cell r="H449" t="str">
            <v>20130531</v>
          </cell>
          <cell r="I449" t="str">
            <v>20180531</v>
          </cell>
          <cell r="J449" t="str">
            <v>3,46000000</v>
          </cell>
          <cell r="K449" t="str">
            <v>0,00000000</v>
          </cell>
          <cell r="L449" t="str">
            <v xml:space="preserve"> </v>
          </cell>
          <cell r="M449" t="str">
            <v>A</v>
          </cell>
          <cell r="N449" t="str">
            <v>VARIA</v>
          </cell>
          <cell r="O449" t="str">
            <v xml:space="preserve">COL17CB0XW83        </v>
          </cell>
          <cell r="P449" t="str">
            <v>DBVUFR</v>
          </cell>
          <cell r="R449">
            <v>55200</v>
          </cell>
          <cell r="S449">
            <v>41425</v>
          </cell>
          <cell r="T449">
            <v>43251</v>
          </cell>
        </row>
        <row r="450">
          <cell r="G450" t="str">
            <v>BPST05170618</v>
          </cell>
          <cell r="H450" t="str">
            <v>20130617</v>
          </cell>
          <cell r="I450" t="str">
            <v>20180617</v>
          </cell>
          <cell r="J450" t="str">
            <v>3,46000000</v>
          </cell>
          <cell r="K450" t="str">
            <v>0,00000000</v>
          </cell>
          <cell r="L450" t="str">
            <v xml:space="preserve"> </v>
          </cell>
          <cell r="M450" t="str">
            <v>A</v>
          </cell>
          <cell r="N450" t="str">
            <v>VARIA</v>
          </cell>
          <cell r="O450" t="str">
            <v xml:space="preserve">COL17CB0XXK7        </v>
          </cell>
          <cell r="P450" t="str">
            <v>DBVUFR</v>
          </cell>
          <cell r="R450">
            <v>55214</v>
          </cell>
          <cell r="S450">
            <v>41442</v>
          </cell>
          <cell r="T450">
            <v>43268</v>
          </cell>
        </row>
        <row r="451">
          <cell r="G451" t="str">
            <v>BPST05120718</v>
          </cell>
          <cell r="H451" t="str">
            <v>20130712</v>
          </cell>
          <cell r="I451" t="str">
            <v>20180712</v>
          </cell>
          <cell r="J451" t="str">
            <v>3,46000000</v>
          </cell>
          <cell r="K451" t="str">
            <v>0,00000000</v>
          </cell>
          <cell r="L451" t="str">
            <v xml:space="preserve"> </v>
          </cell>
          <cell r="M451" t="str">
            <v>A</v>
          </cell>
          <cell r="N451" t="str">
            <v>VARIA</v>
          </cell>
          <cell r="O451" t="str">
            <v xml:space="preserve">COL17CB0YHI2        </v>
          </cell>
          <cell r="P451" t="str">
            <v>DBVUFR</v>
          </cell>
          <cell r="R451">
            <v>55238</v>
          </cell>
          <cell r="S451">
            <v>41467</v>
          </cell>
          <cell r="T451">
            <v>43293</v>
          </cell>
        </row>
        <row r="452">
          <cell r="G452" t="str">
            <v>BPST05130718</v>
          </cell>
          <cell r="H452" t="str">
            <v>20130713</v>
          </cell>
          <cell r="I452" t="str">
            <v>20180713</v>
          </cell>
          <cell r="J452" t="str">
            <v>0,00000000</v>
          </cell>
          <cell r="K452" t="str">
            <v>0,00000000</v>
          </cell>
          <cell r="L452" t="str">
            <v xml:space="preserve"> </v>
          </cell>
          <cell r="M452" t="str">
            <v>A</v>
          </cell>
          <cell r="N452" t="str">
            <v>VARIA</v>
          </cell>
          <cell r="O452" t="str">
            <v xml:space="preserve">COL17CB0YI23        </v>
          </cell>
          <cell r="P452" t="str">
            <v>DBVUFR</v>
          </cell>
          <cell r="R452">
            <v>55239</v>
          </cell>
          <cell r="S452">
            <v>41468</v>
          </cell>
          <cell r="T452">
            <v>43294</v>
          </cell>
        </row>
        <row r="453">
          <cell r="G453" t="str">
            <v>BPST05110718</v>
          </cell>
          <cell r="H453" t="str">
            <v>20130711</v>
          </cell>
          <cell r="I453" t="str">
            <v>20180711</v>
          </cell>
          <cell r="J453" t="str">
            <v>3,46000000</v>
          </cell>
          <cell r="K453" t="str">
            <v>0,00000000</v>
          </cell>
          <cell r="L453" t="str">
            <v xml:space="preserve"> </v>
          </cell>
          <cell r="M453" t="str">
            <v>A</v>
          </cell>
          <cell r="N453" t="str">
            <v>VARIA</v>
          </cell>
          <cell r="O453" t="str">
            <v xml:space="preserve">COL17CB0YI31        </v>
          </cell>
          <cell r="P453" t="str">
            <v>DBVUFR</v>
          </cell>
          <cell r="R453">
            <v>55241</v>
          </cell>
          <cell r="S453">
            <v>41466</v>
          </cell>
          <cell r="T453">
            <v>43292</v>
          </cell>
        </row>
        <row r="454">
          <cell r="G454" t="str">
            <v>BPST05160718</v>
          </cell>
          <cell r="H454" t="str">
            <v>20130716</v>
          </cell>
          <cell r="I454" t="str">
            <v>20180716</v>
          </cell>
          <cell r="J454" t="str">
            <v>3,46000000</v>
          </cell>
          <cell r="K454" t="str">
            <v>0,00000000</v>
          </cell>
          <cell r="L454" t="str">
            <v xml:space="preserve"> </v>
          </cell>
          <cell r="M454" t="str">
            <v>A</v>
          </cell>
          <cell r="N454" t="str">
            <v>VARIA</v>
          </cell>
          <cell r="O454" t="str">
            <v xml:space="preserve">COL17CB0YIB5        </v>
          </cell>
          <cell r="P454" t="str">
            <v>DBVUFR</v>
          </cell>
          <cell r="R454">
            <v>55256</v>
          </cell>
          <cell r="S454">
            <v>41471</v>
          </cell>
          <cell r="T454">
            <v>43297</v>
          </cell>
        </row>
        <row r="455">
          <cell r="G455" t="str">
            <v>BPST05260718</v>
          </cell>
          <cell r="H455" t="str">
            <v>20130726</v>
          </cell>
          <cell r="I455" t="str">
            <v>20180726</v>
          </cell>
          <cell r="J455" t="str">
            <v>3,46000000</v>
          </cell>
          <cell r="K455" t="str">
            <v>0,00000000</v>
          </cell>
          <cell r="L455" t="str">
            <v xml:space="preserve"> </v>
          </cell>
          <cell r="M455" t="str">
            <v>A</v>
          </cell>
          <cell r="N455" t="str">
            <v>VARIA</v>
          </cell>
          <cell r="O455" t="str">
            <v xml:space="preserve">COL17CB0Z3J0        </v>
          </cell>
          <cell r="P455" t="str">
            <v>DBVUFR</v>
          </cell>
          <cell r="R455">
            <v>55273</v>
          </cell>
          <cell r="S455">
            <v>41481</v>
          </cell>
          <cell r="T455">
            <v>43307</v>
          </cell>
        </row>
        <row r="456">
          <cell r="G456" t="str">
            <v>BPST05310718</v>
          </cell>
          <cell r="H456" t="str">
            <v>20130731</v>
          </cell>
          <cell r="I456" t="str">
            <v>20180731</v>
          </cell>
          <cell r="J456" t="str">
            <v>3,46000000</v>
          </cell>
          <cell r="K456" t="str">
            <v>0,00000000</v>
          </cell>
          <cell r="L456" t="str">
            <v xml:space="preserve"> </v>
          </cell>
          <cell r="M456" t="str">
            <v>A</v>
          </cell>
          <cell r="N456" t="str">
            <v>VARIA</v>
          </cell>
          <cell r="O456" t="str">
            <v xml:space="preserve">COL17CB0Z3M4        </v>
          </cell>
          <cell r="P456" t="str">
            <v>DBVUFR</v>
          </cell>
          <cell r="R456">
            <v>55278</v>
          </cell>
          <cell r="S456">
            <v>41486</v>
          </cell>
          <cell r="T456">
            <v>43312</v>
          </cell>
        </row>
        <row r="457">
          <cell r="G457" t="str">
            <v>BPST05290718</v>
          </cell>
          <cell r="H457" t="str">
            <v>20130729</v>
          </cell>
          <cell r="I457" t="str">
            <v>20180729</v>
          </cell>
          <cell r="J457" t="str">
            <v>3,46000000</v>
          </cell>
          <cell r="K457" t="str">
            <v>0,00000000</v>
          </cell>
          <cell r="L457" t="str">
            <v xml:space="preserve"> </v>
          </cell>
          <cell r="M457" t="str">
            <v>A</v>
          </cell>
          <cell r="N457" t="str">
            <v>VARIA</v>
          </cell>
          <cell r="O457" t="str">
            <v xml:space="preserve">COL17CB0Z3N2        </v>
          </cell>
          <cell r="P457" t="str">
            <v>DBVUFR</v>
          </cell>
          <cell r="R457">
            <v>55279</v>
          </cell>
          <cell r="S457">
            <v>41484</v>
          </cell>
          <cell r="T457">
            <v>43310</v>
          </cell>
        </row>
        <row r="458">
          <cell r="G458" t="str">
            <v>BPST05300718</v>
          </cell>
          <cell r="H458" t="str">
            <v>20130730</v>
          </cell>
          <cell r="I458" t="str">
            <v>20180730</v>
          </cell>
          <cell r="J458" t="str">
            <v>3,46000000</v>
          </cell>
          <cell r="K458" t="str">
            <v>0,00000000</v>
          </cell>
          <cell r="L458" t="str">
            <v xml:space="preserve"> </v>
          </cell>
          <cell r="M458" t="str">
            <v>A</v>
          </cell>
          <cell r="N458" t="str">
            <v>VARIA</v>
          </cell>
          <cell r="O458" t="str">
            <v xml:space="preserve">COL17CB0Z3O0        </v>
          </cell>
          <cell r="P458" t="str">
            <v>DBVUFR</v>
          </cell>
          <cell r="R458">
            <v>55280</v>
          </cell>
          <cell r="S458">
            <v>41485</v>
          </cell>
          <cell r="T458">
            <v>43311</v>
          </cell>
        </row>
        <row r="459">
          <cell r="G459" t="str">
            <v>BPST05080818</v>
          </cell>
          <cell r="H459" t="str">
            <v>20130808</v>
          </cell>
          <cell r="I459" t="str">
            <v>20180808</v>
          </cell>
          <cell r="J459" t="str">
            <v>3,46000000</v>
          </cell>
          <cell r="K459" t="str">
            <v>0,00000000</v>
          </cell>
          <cell r="L459" t="str">
            <v xml:space="preserve"> </v>
          </cell>
          <cell r="M459" t="str">
            <v>A</v>
          </cell>
          <cell r="N459" t="str">
            <v>VARIA</v>
          </cell>
          <cell r="O459" t="str">
            <v xml:space="preserve">COL17CB0Z4B5        </v>
          </cell>
          <cell r="P459" t="str">
            <v>DBVUFR</v>
          </cell>
          <cell r="R459">
            <v>55287</v>
          </cell>
          <cell r="S459">
            <v>41494</v>
          </cell>
          <cell r="T459">
            <v>43320</v>
          </cell>
        </row>
        <row r="460">
          <cell r="G460" t="str">
            <v>BPST05200818</v>
          </cell>
          <cell r="H460" t="str">
            <v>20130820</v>
          </cell>
          <cell r="I460" t="str">
            <v>20180820</v>
          </cell>
          <cell r="J460" t="str">
            <v>3,46000000</v>
          </cell>
          <cell r="K460" t="str">
            <v>0,00000000</v>
          </cell>
          <cell r="L460" t="str">
            <v xml:space="preserve"> </v>
          </cell>
          <cell r="M460" t="str">
            <v>A</v>
          </cell>
          <cell r="N460" t="str">
            <v>VARIA</v>
          </cell>
          <cell r="O460" t="str">
            <v xml:space="preserve">COL17CB0Z8I1        </v>
          </cell>
          <cell r="P460" t="str">
            <v>DBVUFR</v>
          </cell>
          <cell r="R460">
            <v>55301</v>
          </cell>
          <cell r="S460">
            <v>41506</v>
          </cell>
          <cell r="T460">
            <v>43332</v>
          </cell>
        </row>
        <row r="461">
          <cell r="G461" t="str">
            <v>BPST05310818</v>
          </cell>
          <cell r="H461" t="str">
            <v>20130831</v>
          </cell>
          <cell r="I461" t="str">
            <v>20180831</v>
          </cell>
          <cell r="J461" t="str">
            <v>3,46000000</v>
          </cell>
          <cell r="K461" t="str">
            <v>0,00000000</v>
          </cell>
          <cell r="L461" t="str">
            <v xml:space="preserve"> </v>
          </cell>
          <cell r="M461" t="str">
            <v>A</v>
          </cell>
          <cell r="N461" t="str">
            <v>VARIA</v>
          </cell>
          <cell r="O461" t="str">
            <v xml:space="preserve">COL17CB0ZUN2        </v>
          </cell>
          <cell r="P461" t="str">
            <v>DBVUFR</v>
          </cell>
          <cell r="R461">
            <v>55307</v>
          </cell>
          <cell r="S461">
            <v>41517</v>
          </cell>
          <cell r="T461">
            <v>43343</v>
          </cell>
        </row>
        <row r="462">
          <cell r="G462" t="str">
            <v>BPST05110918</v>
          </cell>
          <cell r="H462" t="str">
            <v>20130911</v>
          </cell>
          <cell r="I462" t="str">
            <v>20180911</v>
          </cell>
          <cell r="J462" t="str">
            <v>3,46000000</v>
          </cell>
          <cell r="K462" t="str">
            <v>0,00000000</v>
          </cell>
          <cell r="L462" t="str">
            <v xml:space="preserve"> </v>
          </cell>
          <cell r="M462" t="str">
            <v>A</v>
          </cell>
          <cell r="N462" t="str">
            <v>VARIA</v>
          </cell>
          <cell r="O462" t="str">
            <v xml:space="preserve">COL17CB0ZVK6        </v>
          </cell>
          <cell r="P462" t="str">
            <v>DBVUFR</v>
          </cell>
          <cell r="R462">
            <v>55317</v>
          </cell>
          <cell r="S462">
            <v>41528</v>
          </cell>
          <cell r="T462">
            <v>43354</v>
          </cell>
        </row>
        <row r="463">
          <cell r="G463" t="str">
            <v>BPST05130918</v>
          </cell>
          <cell r="H463" t="str">
            <v>20130913</v>
          </cell>
          <cell r="I463" t="str">
            <v>20180913</v>
          </cell>
          <cell r="J463" t="str">
            <v>3,46000000</v>
          </cell>
          <cell r="K463" t="str">
            <v>0,00000000</v>
          </cell>
          <cell r="L463" t="str">
            <v xml:space="preserve"> </v>
          </cell>
          <cell r="M463" t="str">
            <v>A</v>
          </cell>
          <cell r="N463" t="str">
            <v>VARIA</v>
          </cell>
          <cell r="O463" t="str">
            <v xml:space="preserve">COL17CB0ZVL4        </v>
          </cell>
          <cell r="P463" t="str">
            <v>DBVUFR</v>
          </cell>
          <cell r="R463">
            <v>55318</v>
          </cell>
          <cell r="S463">
            <v>41530</v>
          </cell>
          <cell r="T463">
            <v>43356</v>
          </cell>
        </row>
        <row r="464">
          <cell r="G464" t="str">
            <v>BPST05100918</v>
          </cell>
          <cell r="H464" t="str">
            <v>20130910</v>
          </cell>
          <cell r="I464" t="str">
            <v>20180910</v>
          </cell>
          <cell r="J464" t="str">
            <v>3,46000000</v>
          </cell>
          <cell r="K464" t="str">
            <v>0,00000000</v>
          </cell>
          <cell r="L464" t="str">
            <v xml:space="preserve"> </v>
          </cell>
          <cell r="M464" t="str">
            <v>A</v>
          </cell>
          <cell r="N464" t="str">
            <v>VARIA</v>
          </cell>
          <cell r="O464" t="str">
            <v xml:space="preserve">COL17CB0ZVM2        </v>
          </cell>
          <cell r="P464" t="str">
            <v>DBVUFR</v>
          </cell>
          <cell r="R464">
            <v>55319</v>
          </cell>
          <cell r="S464">
            <v>41527</v>
          </cell>
          <cell r="T464">
            <v>43353</v>
          </cell>
        </row>
        <row r="465">
          <cell r="G465" t="str">
            <v>BPST05170918</v>
          </cell>
          <cell r="H465" t="str">
            <v>20130917</v>
          </cell>
          <cell r="I465" t="str">
            <v>20180917</v>
          </cell>
          <cell r="J465" t="str">
            <v>3,46000000</v>
          </cell>
          <cell r="K465" t="str">
            <v>0,00000000</v>
          </cell>
          <cell r="L465" t="str">
            <v xml:space="preserve"> </v>
          </cell>
          <cell r="M465" t="str">
            <v>A</v>
          </cell>
          <cell r="N465" t="str">
            <v>VARIA</v>
          </cell>
          <cell r="O465" t="str">
            <v xml:space="preserve">COL17CB104X8        </v>
          </cell>
          <cell r="P465" t="str">
            <v>DBVUFR</v>
          </cell>
          <cell r="R465">
            <v>55324</v>
          </cell>
          <cell r="S465">
            <v>41534</v>
          </cell>
          <cell r="T465">
            <v>43360</v>
          </cell>
        </row>
        <row r="466">
          <cell r="G466" t="str">
            <v>BPST05230918</v>
          </cell>
          <cell r="H466" t="str">
            <v>20130923</v>
          </cell>
          <cell r="I466" t="str">
            <v>20180923</v>
          </cell>
          <cell r="J466" t="str">
            <v>3,46000000</v>
          </cell>
          <cell r="K466" t="str">
            <v>0,00000000</v>
          </cell>
          <cell r="L466" t="str">
            <v xml:space="preserve"> </v>
          </cell>
          <cell r="M466" t="str">
            <v>A</v>
          </cell>
          <cell r="N466" t="str">
            <v>VARIA</v>
          </cell>
          <cell r="O466" t="str">
            <v xml:space="preserve">COL17CB10IF6        </v>
          </cell>
          <cell r="P466" t="str">
            <v>DBVUFR</v>
          </cell>
          <cell r="R466">
            <v>55329</v>
          </cell>
          <cell r="S466">
            <v>41540</v>
          </cell>
          <cell r="T466">
            <v>43366</v>
          </cell>
        </row>
        <row r="467">
          <cell r="G467" t="str">
            <v>BPST05260918</v>
          </cell>
          <cell r="H467" t="str">
            <v>20130926</v>
          </cell>
          <cell r="I467" t="str">
            <v>20180926</v>
          </cell>
          <cell r="J467" t="str">
            <v>3,46000000</v>
          </cell>
          <cell r="K467" t="str">
            <v>0,00000000</v>
          </cell>
          <cell r="L467" t="str">
            <v xml:space="preserve"> </v>
          </cell>
          <cell r="M467" t="str">
            <v>A</v>
          </cell>
          <cell r="N467" t="str">
            <v>VARIA</v>
          </cell>
          <cell r="O467" t="str">
            <v xml:space="preserve">COL17CB10IG4        </v>
          </cell>
          <cell r="P467" t="str">
            <v>DBVUFR</v>
          </cell>
          <cell r="R467">
            <v>55330</v>
          </cell>
          <cell r="S467">
            <v>41543</v>
          </cell>
          <cell r="T467">
            <v>43369</v>
          </cell>
        </row>
        <row r="468">
          <cell r="G468" t="str">
            <v>BPST05240918</v>
          </cell>
          <cell r="H468" t="str">
            <v>20130924</v>
          </cell>
          <cell r="I468" t="str">
            <v>20180924</v>
          </cell>
          <cell r="J468" t="str">
            <v>3,46000000</v>
          </cell>
          <cell r="K468" t="str">
            <v>0,00000000</v>
          </cell>
          <cell r="L468" t="str">
            <v xml:space="preserve"> </v>
          </cell>
          <cell r="M468" t="str">
            <v>A</v>
          </cell>
          <cell r="N468" t="str">
            <v>VARIA</v>
          </cell>
          <cell r="O468" t="str">
            <v xml:space="preserve">COL17CB10IH2        </v>
          </cell>
          <cell r="P468" t="str">
            <v>DBVUFR</v>
          </cell>
          <cell r="R468">
            <v>55331</v>
          </cell>
          <cell r="S468">
            <v>41541</v>
          </cell>
          <cell r="T468">
            <v>43367</v>
          </cell>
        </row>
        <row r="469">
          <cell r="G469" t="str">
            <v>BPST05250918</v>
          </cell>
          <cell r="H469" t="str">
            <v>20130925</v>
          </cell>
          <cell r="I469" t="str">
            <v>20180925</v>
          </cell>
          <cell r="J469" t="str">
            <v>3,46000000</v>
          </cell>
          <cell r="K469" t="str">
            <v>0,00000000</v>
          </cell>
          <cell r="L469" t="str">
            <v xml:space="preserve"> </v>
          </cell>
          <cell r="M469" t="str">
            <v>A</v>
          </cell>
          <cell r="N469" t="str">
            <v>VARIA</v>
          </cell>
          <cell r="O469" t="str">
            <v xml:space="preserve">COL17CB10II0        </v>
          </cell>
          <cell r="P469" t="str">
            <v>DBVUFR</v>
          </cell>
          <cell r="R469">
            <v>55332</v>
          </cell>
          <cell r="S469">
            <v>41542</v>
          </cell>
          <cell r="T469">
            <v>43368</v>
          </cell>
        </row>
        <row r="470">
          <cell r="G470" t="str">
            <v>BPST05270918</v>
          </cell>
          <cell r="H470" t="str">
            <v>20130927</v>
          </cell>
          <cell r="I470" t="str">
            <v>20180927</v>
          </cell>
          <cell r="J470" t="str">
            <v>3,46000000</v>
          </cell>
          <cell r="K470" t="str">
            <v>0,00000000</v>
          </cell>
          <cell r="L470" t="str">
            <v xml:space="preserve"> </v>
          </cell>
          <cell r="M470" t="str">
            <v>A</v>
          </cell>
          <cell r="N470" t="str">
            <v>VARIA</v>
          </cell>
          <cell r="O470" t="str">
            <v xml:space="preserve">COL17CB10IJ8        </v>
          </cell>
          <cell r="P470" t="str">
            <v>DBVUFR</v>
          </cell>
          <cell r="R470">
            <v>55333</v>
          </cell>
          <cell r="S470">
            <v>41544</v>
          </cell>
          <cell r="T470">
            <v>43370</v>
          </cell>
        </row>
        <row r="471">
          <cell r="G471" t="str">
            <v>BPST05041018</v>
          </cell>
          <cell r="H471" t="str">
            <v>20131004</v>
          </cell>
          <cell r="I471" t="str">
            <v>20181004</v>
          </cell>
          <cell r="J471" t="str">
            <v>3,46000000</v>
          </cell>
          <cell r="K471" t="str">
            <v>0,00000000</v>
          </cell>
          <cell r="L471" t="str">
            <v xml:space="preserve"> </v>
          </cell>
          <cell r="M471" t="str">
            <v>A</v>
          </cell>
          <cell r="N471" t="str">
            <v>VARIA</v>
          </cell>
          <cell r="O471" t="str">
            <v xml:space="preserve">COL17CB10J95        </v>
          </cell>
          <cell r="P471" t="str">
            <v>DBVUFR</v>
          </cell>
          <cell r="R471">
            <v>55347</v>
          </cell>
          <cell r="S471">
            <v>41551</v>
          </cell>
          <cell r="T471">
            <v>43377</v>
          </cell>
        </row>
        <row r="472">
          <cell r="G472" t="str">
            <v>BPST05201118</v>
          </cell>
          <cell r="H472" t="str">
            <v>20131120</v>
          </cell>
          <cell r="I472" t="str">
            <v>20181120</v>
          </cell>
          <cell r="J472" t="str">
            <v>3,46000000</v>
          </cell>
          <cell r="K472" t="str">
            <v>0,00000000</v>
          </cell>
          <cell r="L472" t="str">
            <v xml:space="preserve"> </v>
          </cell>
          <cell r="M472" t="str">
            <v>A</v>
          </cell>
          <cell r="N472" t="str">
            <v>VARIA</v>
          </cell>
          <cell r="O472" t="str">
            <v xml:space="preserve">COL17CB121M5        </v>
          </cell>
          <cell r="P472" t="str">
            <v>DBVUFR</v>
          </cell>
          <cell r="R472">
            <v>55396</v>
          </cell>
          <cell r="S472">
            <v>41598</v>
          </cell>
          <cell r="T472">
            <v>43424</v>
          </cell>
        </row>
        <row r="473">
          <cell r="G473" t="str">
            <v>BPST05171218</v>
          </cell>
          <cell r="H473" t="str">
            <v>20131217</v>
          </cell>
          <cell r="I473" t="str">
            <v>20181217</v>
          </cell>
          <cell r="J473" t="str">
            <v>3,46000000</v>
          </cell>
          <cell r="K473" t="str">
            <v>0,00000000</v>
          </cell>
          <cell r="L473" t="str">
            <v xml:space="preserve"> </v>
          </cell>
          <cell r="M473" t="str">
            <v>A</v>
          </cell>
          <cell r="N473" t="str">
            <v>VARIA</v>
          </cell>
          <cell r="O473" t="str">
            <v xml:space="preserve">COL17CB12SF1        </v>
          </cell>
          <cell r="P473" t="str">
            <v>DBVUFR</v>
          </cell>
          <cell r="R473">
            <v>55400</v>
          </cell>
          <cell r="S473">
            <v>41625</v>
          </cell>
          <cell r="T473">
            <v>43451</v>
          </cell>
        </row>
        <row r="474">
          <cell r="G474" t="str">
            <v>BPST05191218</v>
          </cell>
          <cell r="H474" t="str">
            <v>20131219</v>
          </cell>
          <cell r="I474" t="str">
            <v>20181219</v>
          </cell>
          <cell r="J474" t="str">
            <v>3,46000000</v>
          </cell>
          <cell r="K474" t="str">
            <v>0,00000000</v>
          </cell>
          <cell r="L474" t="str">
            <v xml:space="preserve"> </v>
          </cell>
          <cell r="M474" t="str">
            <v>A</v>
          </cell>
          <cell r="N474" t="str">
            <v>VARIA</v>
          </cell>
          <cell r="O474" t="str">
            <v xml:space="preserve">COL17CB12SH7        </v>
          </cell>
          <cell r="P474" t="str">
            <v>DBVUFR</v>
          </cell>
          <cell r="R474">
            <v>55402</v>
          </cell>
          <cell r="S474">
            <v>41627</v>
          </cell>
          <cell r="T474">
            <v>43453</v>
          </cell>
        </row>
        <row r="475">
          <cell r="G475" t="str">
            <v>BPST05241218</v>
          </cell>
          <cell r="H475" t="str">
            <v>20131224</v>
          </cell>
          <cell r="I475" t="str">
            <v>20181224</v>
          </cell>
          <cell r="J475" t="str">
            <v>3,46000000</v>
          </cell>
          <cell r="K475" t="str">
            <v>0,00000000</v>
          </cell>
          <cell r="L475" t="str">
            <v xml:space="preserve"> </v>
          </cell>
          <cell r="M475" t="str">
            <v>A</v>
          </cell>
          <cell r="N475" t="str">
            <v>VARIA</v>
          </cell>
          <cell r="O475" t="str">
            <v xml:space="preserve">COL17CB12SI5        </v>
          </cell>
          <cell r="P475" t="str">
            <v>DBVUFR</v>
          </cell>
          <cell r="R475">
            <v>55403</v>
          </cell>
          <cell r="S475">
            <v>41632</v>
          </cell>
          <cell r="T475">
            <v>43458</v>
          </cell>
        </row>
        <row r="476">
          <cell r="G476" t="str">
            <v>BPST05301218</v>
          </cell>
          <cell r="H476" t="str">
            <v>20131230</v>
          </cell>
          <cell r="I476" t="str">
            <v>20181230</v>
          </cell>
          <cell r="J476" t="str">
            <v>0,00000000</v>
          </cell>
          <cell r="K476" t="str">
            <v>0,00000000</v>
          </cell>
          <cell r="L476" t="str">
            <v xml:space="preserve"> </v>
          </cell>
          <cell r="M476" t="str">
            <v>A</v>
          </cell>
          <cell r="N476" t="str">
            <v>VARIA</v>
          </cell>
          <cell r="O476" t="str">
            <v xml:space="preserve">COL17CB12SJ3        </v>
          </cell>
          <cell r="P476" t="str">
            <v>DBVUFR</v>
          </cell>
          <cell r="R476">
            <v>55412</v>
          </cell>
          <cell r="S476">
            <v>41638</v>
          </cell>
          <cell r="T476">
            <v>43464</v>
          </cell>
        </row>
        <row r="477">
          <cell r="G477" t="str">
            <v>BPST05170119</v>
          </cell>
          <cell r="H477" t="str">
            <v>20140117</v>
          </cell>
          <cell r="I477" t="str">
            <v>20190117</v>
          </cell>
          <cell r="J477" t="str">
            <v>3,46000000</v>
          </cell>
          <cell r="K477" t="str">
            <v>0,00000000</v>
          </cell>
          <cell r="L477" t="str">
            <v xml:space="preserve"> </v>
          </cell>
          <cell r="M477" t="str">
            <v>A</v>
          </cell>
          <cell r="N477" t="str">
            <v>VARIA</v>
          </cell>
          <cell r="O477" t="str">
            <v xml:space="preserve">COL17CB12TZ7        </v>
          </cell>
          <cell r="P477" t="str">
            <v>DBVUFR</v>
          </cell>
          <cell r="R477">
            <v>55443</v>
          </cell>
          <cell r="S477">
            <v>41656</v>
          </cell>
          <cell r="T477">
            <v>43482</v>
          </cell>
        </row>
        <row r="478">
          <cell r="G478" t="str">
            <v>BPST05200119</v>
          </cell>
          <cell r="H478" t="str">
            <v>20140120</v>
          </cell>
          <cell r="I478" t="str">
            <v>20190120</v>
          </cell>
          <cell r="J478" t="str">
            <v>3,46000000</v>
          </cell>
          <cell r="K478" t="str">
            <v>0,00000000</v>
          </cell>
          <cell r="L478" t="str">
            <v xml:space="preserve"> </v>
          </cell>
          <cell r="M478" t="str">
            <v>A</v>
          </cell>
          <cell r="N478" t="str">
            <v>VARIA</v>
          </cell>
          <cell r="O478" t="str">
            <v xml:space="preserve">COL17CB13A42        </v>
          </cell>
          <cell r="P478" t="str">
            <v>DBVUFR</v>
          </cell>
          <cell r="R478">
            <v>55459</v>
          </cell>
          <cell r="S478">
            <v>41659</v>
          </cell>
          <cell r="T478">
            <v>43485</v>
          </cell>
        </row>
        <row r="479">
          <cell r="G479" t="str">
            <v>BPST05030319</v>
          </cell>
          <cell r="H479" t="str">
            <v>20140303</v>
          </cell>
          <cell r="I479" t="str">
            <v>20190303</v>
          </cell>
          <cell r="J479" t="str">
            <v>3,46000000</v>
          </cell>
          <cell r="K479" t="str">
            <v>0,00000000</v>
          </cell>
          <cell r="L479" t="str">
            <v xml:space="preserve"> </v>
          </cell>
          <cell r="M479" t="str">
            <v>A</v>
          </cell>
          <cell r="N479" t="str">
            <v>VARIA</v>
          </cell>
          <cell r="O479" t="str">
            <v xml:space="preserve">COL17CB145I2        </v>
          </cell>
          <cell r="P479" t="str">
            <v>DBVUFR</v>
          </cell>
          <cell r="R479">
            <v>55483</v>
          </cell>
          <cell r="S479">
            <v>41701</v>
          </cell>
          <cell r="T479">
            <v>43527</v>
          </cell>
        </row>
        <row r="480">
          <cell r="G480" t="str">
            <v>BPST05250419</v>
          </cell>
          <cell r="H480" t="str">
            <v>20140425</v>
          </cell>
          <cell r="I480" t="str">
            <v>20190425</v>
          </cell>
          <cell r="J480" t="str">
            <v>3,46000000</v>
          </cell>
          <cell r="K480" t="str">
            <v>0,00000000</v>
          </cell>
          <cell r="L480" t="str">
            <v xml:space="preserve"> </v>
          </cell>
          <cell r="M480" t="str">
            <v>A</v>
          </cell>
          <cell r="N480" t="str">
            <v>VARIA</v>
          </cell>
          <cell r="O480" t="str">
            <v xml:space="preserve">COL17CB15M12        </v>
          </cell>
          <cell r="P480" t="str">
            <v>DBVUFR</v>
          </cell>
          <cell r="R480">
            <v>55523</v>
          </cell>
          <cell r="S480">
            <v>41754</v>
          </cell>
          <cell r="T480">
            <v>43580</v>
          </cell>
        </row>
        <row r="481">
          <cell r="G481" t="str">
            <v>BPST05280419</v>
          </cell>
          <cell r="H481" t="str">
            <v>20140428</v>
          </cell>
          <cell r="I481" t="str">
            <v>20190428</v>
          </cell>
          <cell r="J481" t="str">
            <v>3,46000000</v>
          </cell>
          <cell r="K481" t="str">
            <v>0,00000000</v>
          </cell>
          <cell r="L481" t="str">
            <v xml:space="preserve"> </v>
          </cell>
          <cell r="M481" t="str">
            <v>A</v>
          </cell>
          <cell r="N481" t="str">
            <v>VARIA</v>
          </cell>
          <cell r="O481" t="str">
            <v xml:space="preserve">COL17CB15M20        </v>
          </cell>
          <cell r="P481" t="str">
            <v>DBVUFR</v>
          </cell>
          <cell r="R481">
            <v>55533</v>
          </cell>
          <cell r="S481">
            <v>41757</v>
          </cell>
          <cell r="T481">
            <v>43583</v>
          </cell>
        </row>
        <row r="482">
          <cell r="G482" t="str">
            <v>PAZT07160515</v>
          </cell>
          <cell r="H482" t="str">
            <v>20080516</v>
          </cell>
          <cell r="I482" t="str">
            <v>20150516</v>
          </cell>
          <cell r="J482" t="str">
            <v>4,75000000</v>
          </cell>
          <cell r="K482" t="str">
            <v>0,00000000</v>
          </cell>
          <cell r="L482" t="str">
            <v xml:space="preserve"> </v>
          </cell>
          <cell r="M482" t="str">
            <v>A</v>
          </cell>
          <cell r="N482" t="str">
            <v>VARIA</v>
          </cell>
          <cell r="O482" t="str">
            <v xml:space="preserve">COL17CB24049        </v>
          </cell>
          <cell r="P482" t="str">
            <v>DBVTFR</v>
          </cell>
          <cell r="R482">
            <v>52034</v>
          </cell>
          <cell r="S482">
            <v>39584</v>
          </cell>
          <cell r="T482">
            <v>42140</v>
          </cell>
        </row>
        <row r="483">
          <cell r="G483" t="str">
            <v>PAZT07230515</v>
          </cell>
          <cell r="H483" t="str">
            <v>20080523</v>
          </cell>
          <cell r="I483" t="str">
            <v>20150523</v>
          </cell>
          <cell r="J483" t="str">
            <v>4,75000000</v>
          </cell>
          <cell r="K483" t="str">
            <v>0,00000000</v>
          </cell>
          <cell r="L483" t="str">
            <v xml:space="preserve"> </v>
          </cell>
          <cell r="M483" t="str">
            <v>A</v>
          </cell>
          <cell r="N483" t="str">
            <v>VARIA</v>
          </cell>
          <cell r="O483" t="str">
            <v xml:space="preserve">COL17CB24098        </v>
          </cell>
          <cell r="P483" t="str">
            <v>DBVTFR</v>
          </cell>
          <cell r="R483">
            <v>52070</v>
          </cell>
          <cell r="S483">
            <v>39591</v>
          </cell>
          <cell r="T483">
            <v>42147</v>
          </cell>
        </row>
        <row r="484">
          <cell r="G484" t="str">
            <v>PAZT07210515</v>
          </cell>
          <cell r="H484" t="str">
            <v>20080521</v>
          </cell>
          <cell r="I484" t="str">
            <v>20150521</v>
          </cell>
          <cell r="J484" t="str">
            <v>4,75000000</v>
          </cell>
          <cell r="K484" t="str">
            <v>0,00000000</v>
          </cell>
          <cell r="L484" t="str">
            <v xml:space="preserve"> </v>
          </cell>
          <cell r="M484" t="str">
            <v>A</v>
          </cell>
          <cell r="N484" t="str">
            <v>VARIA</v>
          </cell>
          <cell r="O484" t="str">
            <v xml:space="preserve">COL17CB24148        </v>
          </cell>
          <cell r="P484" t="str">
            <v>DBVTFR</v>
          </cell>
          <cell r="R484">
            <v>52103</v>
          </cell>
          <cell r="S484">
            <v>39589</v>
          </cell>
          <cell r="T484">
            <v>42145</v>
          </cell>
        </row>
        <row r="485">
          <cell r="G485" t="str">
            <v>PAZT07200515</v>
          </cell>
          <cell r="H485" t="str">
            <v>20080520</v>
          </cell>
          <cell r="I485" t="str">
            <v>20150520</v>
          </cell>
          <cell r="J485" t="str">
            <v>4,75000000</v>
          </cell>
          <cell r="K485" t="str">
            <v>0,00000000</v>
          </cell>
          <cell r="L485" t="str">
            <v xml:space="preserve"> </v>
          </cell>
          <cell r="M485" t="str">
            <v>A</v>
          </cell>
          <cell r="N485" t="str">
            <v>VARIA</v>
          </cell>
          <cell r="O485" t="str">
            <v xml:space="preserve">COL17CB24155        </v>
          </cell>
          <cell r="P485" t="str">
            <v>DBVTFR</v>
          </cell>
          <cell r="R485">
            <v>52108</v>
          </cell>
          <cell r="S485">
            <v>39588</v>
          </cell>
          <cell r="T485">
            <v>42144</v>
          </cell>
        </row>
        <row r="486">
          <cell r="G486" t="str">
            <v>PAZT07190515</v>
          </cell>
          <cell r="H486" t="str">
            <v>20080519</v>
          </cell>
          <cell r="I486" t="str">
            <v>20150519</v>
          </cell>
          <cell r="J486" t="str">
            <v>4,75000000</v>
          </cell>
          <cell r="K486" t="str">
            <v>0,00000000</v>
          </cell>
          <cell r="L486" t="str">
            <v xml:space="preserve"> </v>
          </cell>
          <cell r="M486" t="str">
            <v>A</v>
          </cell>
          <cell r="N486" t="str">
            <v>VARIA</v>
          </cell>
          <cell r="O486" t="str">
            <v xml:space="preserve">COL17CB24163        </v>
          </cell>
          <cell r="P486" t="str">
            <v>DBVTFR</v>
          </cell>
          <cell r="R486">
            <v>52130</v>
          </cell>
          <cell r="S486">
            <v>39587</v>
          </cell>
          <cell r="T486">
            <v>42143</v>
          </cell>
        </row>
        <row r="487">
          <cell r="G487" t="str">
            <v>PAZT07220515</v>
          </cell>
          <cell r="H487" t="str">
            <v>20080522</v>
          </cell>
          <cell r="I487" t="str">
            <v>20150522</v>
          </cell>
          <cell r="J487" t="str">
            <v>4,75000000</v>
          </cell>
          <cell r="K487" t="str">
            <v>0,00000000</v>
          </cell>
          <cell r="L487" t="str">
            <v xml:space="preserve"> </v>
          </cell>
          <cell r="M487" t="str">
            <v>A</v>
          </cell>
          <cell r="N487" t="str">
            <v>VARIA</v>
          </cell>
          <cell r="O487" t="str">
            <v xml:space="preserve">COL17CB24171        </v>
          </cell>
          <cell r="P487" t="str">
            <v>DBVTFR</v>
          </cell>
          <cell r="R487">
            <v>52131</v>
          </cell>
          <cell r="S487">
            <v>39590</v>
          </cell>
          <cell r="T487">
            <v>42146</v>
          </cell>
        </row>
        <row r="488">
          <cell r="G488" t="str">
            <v>PAZT07290515</v>
          </cell>
          <cell r="H488" t="str">
            <v>20080529</v>
          </cell>
          <cell r="I488" t="str">
            <v>20150529</v>
          </cell>
          <cell r="J488" t="str">
            <v>4,75000000</v>
          </cell>
          <cell r="K488" t="str">
            <v>0,00000000</v>
          </cell>
          <cell r="L488" t="str">
            <v xml:space="preserve"> </v>
          </cell>
          <cell r="M488" t="str">
            <v>A</v>
          </cell>
          <cell r="N488" t="str">
            <v>VARIA</v>
          </cell>
          <cell r="O488" t="str">
            <v xml:space="preserve">COL17CB24189        </v>
          </cell>
          <cell r="P488" t="str">
            <v>DBVTFR</v>
          </cell>
          <cell r="R488">
            <v>52140</v>
          </cell>
          <cell r="S488">
            <v>39597</v>
          </cell>
          <cell r="T488">
            <v>42153</v>
          </cell>
        </row>
        <row r="489">
          <cell r="G489" t="str">
            <v>PAZT07040615</v>
          </cell>
          <cell r="H489" t="str">
            <v>20080604</v>
          </cell>
          <cell r="I489" t="str">
            <v>20150604</v>
          </cell>
          <cell r="J489" t="str">
            <v>4,75000000</v>
          </cell>
          <cell r="K489" t="str">
            <v>0,00000000</v>
          </cell>
          <cell r="L489" t="str">
            <v xml:space="preserve"> </v>
          </cell>
          <cell r="M489" t="str">
            <v>A</v>
          </cell>
          <cell r="N489" t="str">
            <v>VARIA</v>
          </cell>
          <cell r="O489" t="str">
            <v xml:space="preserve">COL17CB24197        </v>
          </cell>
          <cell r="P489" t="str">
            <v>DBVTFR</v>
          </cell>
          <cell r="R489">
            <v>52141</v>
          </cell>
          <cell r="S489">
            <v>39603</v>
          </cell>
          <cell r="T489">
            <v>42159</v>
          </cell>
        </row>
        <row r="490">
          <cell r="G490" t="str">
            <v>PAZT07270515</v>
          </cell>
          <cell r="H490" t="str">
            <v>20080527</v>
          </cell>
          <cell r="I490" t="str">
            <v>20150527</v>
          </cell>
          <cell r="J490" t="str">
            <v>4,75000000</v>
          </cell>
          <cell r="K490" t="str">
            <v>0,00000000</v>
          </cell>
          <cell r="L490" t="str">
            <v xml:space="preserve"> </v>
          </cell>
          <cell r="M490" t="str">
            <v>A</v>
          </cell>
          <cell r="N490" t="str">
            <v>VARIA</v>
          </cell>
          <cell r="O490" t="str">
            <v xml:space="preserve">COL17CB24205        </v>
          </cell>
          <cell r="P490" t="str">
            <v>DBVTFR</v>
          </cell>
          <cell r="R490">
            <v>52175</v>
          </cell>
          <cell r="S490">
            <v>39595</v>
          </cell>
          <cell r="T490">
            <v>42151</v>
          </cell>
        </row>
        <row r="491">
          <cell r="G491" t="str">
            <v>PAZT07280515</v>
          </cell>
          <cell r="H491" t="str">
            <v>20080528</v>
          </cell>
          <cell r="I491" t="str">
            <v>20150528</v>
          </cell>
          <cell r="J491" t="str">
            <v>4,75000000</v>
          </cell>
          <cell r="K491" t="str">
            <v>0,00000000</v>
          </cell>
          <cell r="L491" t="str">
            <v xml:space="preserve"> </v>
          </cell>
          <cell r="M491" t="str">
            <v>A</v>
          </cell>
          <cell r="N491" t="str">
            <v>VARIA</v>
          </cell>
          <cell r="O491" t="str">
            <v xml:space="preserve">COL17CB24213        </v>
          </cell>
          <cell r="P491" t="str">
            <v>DBVTFR</v>
          </cell>
          <cell r="R491">
            <v>52176</v>
          </cell>
          <cell r="S491">
            <v>39596</v>
          </cell>
          <cell r="T491">
            <v>42152</v>
          </cell>
        </row>
        <row r="492">
          <cell r="G492" t="str">
            <v>PAZT07300515</v>
          </cell>
          <cell r="H492" t="str">
            <v>20080530</v>
          </cell>
          <cell r="I492" t="str">
            <v>20150530</v>
          </cell>
          <cell r="J492" t="str">
            <v>4,75000000</v>
          </cell>
          <cell r="K492" t="str">
            <v>0,00000000</v>
          </cell>
          <cell r="L492" t="str">
            <v xml:space="preserve"> </v>
          </cell>
          <cell r="M492" t="str">
            <v>A</v>
          </cell>
          <cell r="N492" t="str">
            <v>VARIA</v>
          </cell>
          <cell r="O492" t="str">
            <v xml:space="preserve">COL17CB24221        </v>
          </cell>
          <cell r="P492" t="str">
            <v>DBVTFR</v>
          </cell>
          <cell r="R492">
            <v>52177</v>
          </cell>
          <cell r="S492">
            <v>39598</v>
          </cell>
          <cell r="T492">
            <v>42154</v>
          </cell>
        </row>
        <row r="493">
          <cell r="G493" t="str">
            <v>PAZT07030615</v>
          </cell>
          <cell r="H493" t="str">
            <v>20080603</v>
          </cell>
          <cell r="I493" t="str">
            <v>20150603</v>
          </cell>
          <cell r="J493" t="str">
            <v>4,75000000</v>
          </cell>
          <cell r="K493" t="str">
            <v>0,00000000</v>
          </cell>
          <cell r="L493" t="str">
            <v xml:space="preserve"> </v>
          </cell>
          <cell r="M493" t="str">
            <v>A</v>
          </cell>
          <cell r="N493" t="str">
            <v>VARIA</v>
          </cell>
          <cell r="O493" t="str">
            <v xml:space="preserve">COL17CB24239        </v>
          </cell>
          <cell r="P493" t="str">
            <v>DBVTFR</v>
          </cell>
          <cell r="R493">
            <v>52208</v>
          </cell>
          <cell r="S493">
            <v>39602</v>
          </cell>
          <cell r="T493">
            <v>42158</v>
          </cell>
        </row>
        <row r="494">
          <cell r="G494" t="str">
            <v>PAZT07050615</v>
          </cell>
          <cell r="H494" t="str">
            <v>20080605</v>
          </cell>
          <cell r="I494" t="str">
            <v>20150605</v>
          </cell>
          <cell r="J494" t="str">
            <v>4,75000000</v>
          </cell>
          <cell r="K494" t="str">
            <v>0,00000000</v>
          </cell>
          <cell r="L494" t="str">
            <v xml:space="preserve"> </v>
          </cell>
          <cell r="M494" t="str">
            <v>A</v>
          </cell>
          <cell r="N494" t="str">
            <v>VARIA</v>
          </cell>
          <cell r="O494" t="str">
            <v xml:space="preserve">COL17CB24247        </v>
          </cell>
          <cell r="P494" t="str">
            <v>DBVTFR</v>
          </cell>
          <cell r="R494">
            <v>52209</v>
          </cell>
          <cell r="S494">
            <v>39604</v>
          </cell>
          <cell r="T494">
            <v>42160</v>
          </cell>
        </row>
        <row r="495">
          <cell r="G495" t="str">
            <v>PAZT07060615</v>
          </cell>
          <cell r="H495" t="str">
            <v>20080606</v>
          </cell>
          <cell r="I495" t="str">
            <v>20150606</v>
          </cell>
          <cell r="J495" t="str">
            <v>4,75000000</v>
          </cell>
          <cell r="K495" t="str">
            <v>0,00000000</v>
          </cell>
          <cell r="L495" t="str">
            <v xml:space="preserve"> </v>
          </cell>
          <cell r="M495" t="str">
            <v>A</v>
          </cell>
          <cell r="N495" t="str">
            <v>VARIA</v>
          </cell>
          <cell r="O495" t="str">
            <v xml:space="preserve">COL17CB24254        </v>
          </cell>
          <cell r="P495" t="str">
            <v>DBVTFR</v>
          </cell>
          <cell r="R495">
            <v>52210</v>
          </cell>
          <cell r="S495">
            <v>39605</v>
          </cell>
          <cell r="T495">
            <v>42161</v>
          </cell>
        </row>
        <row r="496">
          <cell r="G496" t="str">
            <v>PAZT07160615</v>
          </cell>
          <cell r="H496" t="str">
            <v>20080616</v>
          </cell>
          <cell r="I496" t="str">
            <v>20150616</v>
          </cell>
          <cell r="J496" t="str">
            <v>4,75000000</v>
          </cell>
          <cell r="K496" t="str">
            <v>0,00000000</v>
          </cell>
          <cell r="L496" t="str">
            <v xml:space="preserve"> </v>
          </cell>
          <cell r="M496" t="str">
            <v>A</v>
          </cell>
          <cell r="N496" t="str">
            <v>VARIA</v>
          </cell>
          <cell r="O496" t="str">
            <v xml:space="preserve">COL17CB24262        </v>
          </cell>
          <cell r="P496" t="str">
            <v>DBVTFR</v>
          </cell>
          <cell r="R496">
            <v>52219</v>
          </cell>
          <cell r="S496">
            <v>39615</v>
          </cell>
          <cell r="T496">
            <v>42171</v>
          </cell>
        </row>
        <row r="497">
          <cell r="G497" t="str">
            <v>PAZT07120615</v>
          </cell>
          <cell r="H497" t="str">
            <v>20080612</v>
          </cell>
          <cell r="I497" t="str">
            <v>20150612</v>
          </cell>
          <cell r="J497" t="str">
            <v>4,75000000</v>
          </cell>
          <cell r="K497" t="str">
            <v>0,00000000</v>
          </cell>
          <cell r="L497" t="str">
            <v xml:space="preserve"> </v>
          </cell>
          <cell r="M497" t="str">
            <v>A</v>
          </cell>
          <cell r="N497" t="str">
            <v>VARIA</v>
          </cell>
          <cell r="O497" t="str">
            <v xml:space="preserve">COL17CB24270        </v>
          </cell>
          <cell r="P497" t="str">
            <v>DBVTFR</v>
          </cell>
          <cell r="R497">
            <v>52221</v>
          </cell>
          <cell r="S497">
            <v>39611</v>
          </cell>
          <cell r="T497">
            <v>42167</v>
          </cell>
        </row>
        <row r="498">
          <cell r="G498" t="str">
            <v>PAZT07170615</v>
          </cell>
          <cell r="H498" t="str">
            <v>20080617</v>
          </cell>
          <cell r="I498" t="str">
            <v>20150617</v>
          </cell>
          <cell r="J498" t="str">
            <v>4,75000000</v>
          </cell>
          <cell r="K498" t="str">
            <v>0,00000000</v>
          </cell>
          <cell r="L498" t="str">
            <v xml:space="preserve"> </v>
          </cell>
          <cell r="M498" t="str">
            <v>A</v>
          </cell>
          <cell r="N498" t="str">
            <v>VARIA</v>
          </cell>
          <cell r="O498" t="str">
            <v xml:space="preserve">COL17CB24288        </v>
          </cell>
          <cell r="P498" t="str">
            <v>DBVTFR</v>
          </cell>
          <cell r="R498">
            <v>52222</v>
          </cell>
          <cell r="S498">
            <v>39616</v>
          </cell>
          <cell r="T498">
            <v>42172</v>
          </cell>
        </row>
        <row r="499">
          <cell r="G499" t="str">
            <v>PAZT07110615</v>
          </cell>
          <cell r="H499" t="str">
            <v>20080611</v>
          </cell>
          <cell r="I499" t="str">
            <v>20150611</v>
          </cell>
          <cell r="J499" t="str">
            <v>4,75000000</v>
          </cell>
          <cell r="K499" t="str">
            <v>0,00000000</v>
          </cell>
          <cell r="L499" t="str">
            <v xml:space="preserve"> </v>
          </cell>
          <cell r="M499" t="str">
            <v>A</v>
          </cell>
          <cell r="N499" t="str">
            <v>VARIA</v>
          </cell>
          <cell r="O499" t="str">
            <v xml:space="preserve">COL17CB24296        </v>
          </cell>
          <cell r="P499" t="str">
            <v>DBVTFR</v>
          </cell>
          <cell r="R499">
            <v>52226</v>
          </cell>
          <cell r="S499">
            <v>39610</v>
          </cell>
          <cell r="T499">
            <v>42166</v>
          </cell>
        </row>
        <row r="500">
          <cell r="G500" t="str">
            <v>PAZT07100615</v>
          </cell>
          <cell r="H500" t="str">
            <v>20080610</v>
          </cell>
          <cell r="I500" t="str">
            <v>20150610</v>
          </cell>
          <cell r="J500" t="str">
            <v>4,75000000</v>
          </cell>
          <cell r="K500" t="str">
            <v>0,00000000</v>
          </cell>
          <cell r="L500" t="str">
            <v xml:space="preserve"> </v>
          </cell>
          <cell r="M500" t="str">
            <v>A</v>
          </cell>
          <cell r="N500" t="str">
            <v>VARIA</v>
          </cell>
          <cell r="O500" t="str">
            <v xml:space="preserve">COL17CB24304        </v>
          </cell>
          <cell r="P500" t="str">
            <v>DBVTFR</v>
          </cell>
          <cell r="R500">
            <v>52253</v>
          </cell>
          <cell r="S500">
            <v>39609</v>
          </cell>
          <cell r="T500">
            <v>42165</v>
          </cell>
        </row>
        <row r="501">
          <cell r="G501" t="str">
            <v>PAZT07130615</v>
          </cell>
          <cell r="H501" t="str">
            <v>20080613</v>
          </cell>
          <cell r="I501" t="str">
            <v>20150613</v>
          </cell>
          <cell r="J501" t="str">
            <v>4,75000000</v>
          </cell>
          <cell r="K501" t="str">
            <v>0,00000000</v>
          </cell>
          <cell r="L501" t="str">
            <v xml:space="preserve"> </v>
          </cell>
          <cell r="M501" t="str">
            <v>A</v>
          </cell>
          <cell r="N501" t="str">
            <v>VARIA</v>
          </cell>
          <cell r="O501" t="str">
            <v xml:space="preserve">COL17CB24312        </v>
          </cell>
          <cell r="P501" t="str">
            <v>DBVTFR</v>
          </cell>
          <cell r="R501">
            <v>52254</v>
          </cell>
          <cell r="S501">
            <v>39612</v>
          </cell>
          <cell r="T501">
            <v>42168</v>
          </cell>
        </row>
        <row r="502">
          <cell r="G502" t="str">
            <v>PAZT07090615</v>
          </cell>
          <cell r="H502" t="str">
            <v>20080609</v>
          </cell>
          <cell r="I502" t="str">
            <v>20150609</v>
          </cell>
          <cell r="J502" t="str">
            <v>4,75000000</v>
          </cell>
          <cell r="K502" t="str">
            <v>0,00000000</v>
          </cell>
          <cell r="L502" t="str">
            <v xml:space="preserve"> </v>
          </cell>
          <cell r="M502" t="str">
            <v>A</v>
          </cell>
          <cell r="N502" t="str">
            <v>VARIA</v>
          </cell>
          <cell r="O502" t="str">
            <v xml:space="preserve">COL17CB24320        </v>
          </cell>
          <cell r="P502" t="str">
            <v>DBVTFR</v>
          </cell>
          <cell r="R502">
            <v>52259</v>
          </cell>
          <cell r="S502">
            <v>39608</v>
          </cell>
          <cell r="T502">
            <v>42164</v>
          </cell>
        </row>
        <row r="503">
          <cell r="G503" t="str">
            <v>PAZT07230615</v>
          </cell>
          <cell r="H503" t="str">
            <v>20080623</v>
          </cell>
          <cell r="I503" t="str">
            <v>20150623</v>
          </cell>
          <cell r="J503" t="str">
            <v>4,75000000</v>
          </cell>
          <cell r="K503" t="str">
            <v>0,00000000</v>
          </cell>
          <cell r="L503" t="str">
            <v xml:space="preserve"> </v>
          </cell>
          <cell r="M503" t="str">
            <v>A</v>
          </cell>
          <cell r="N503" t="str">
            <v>VARIA</v>
          </cell>
          <cell r="O503" t="str">
            <v xml:space="preserve">COL17CB24338        </v>
          </cell>
          <cell r="P503" t="str">
            <v>DBVTFR</v>
          </cell>
          <cell r="R503">
            <v>52264</v>
          </cell>
          <cell r="S503">
            <v>39622</v>
          </cell>
          <cell r="T503">
            <v>42178</v>
          </cell>
        </row>
        <row r="504">
          <cell r="G504" t="str">
            <v>PAZT07250615</v>
          </cell>
          <cell r="H504" t="str">
            <v>20080625</v>
          </cell>
          <cell r="I504" t="str">
            <v>20150625</v>
          </cell>
          <cell r="J504" t="str">
            <v>4,75000000</v>
          </cell>
          <cell r="K504" t="str">
            <v>0,00000000</v>
          </cell>
          <cell r="L504" t="str">
            <v xml:space="preserve"> </v>
          </cell>
          <cell r="M504" t="str">
            <v>A</v>
          </cell>
          <cell r="N504" t="str">
            <v>VARIA</v>
          </cell>
          <cell r="O504" t="str">
            <v xml:space="preserve">COL17CB24346        </v>
          </cell>
          <cell r="P504" t="str">
            <v>DBVTFR</v>
          </cell>
          <cell r="R504">
            <v>52265</v>
          </cell>
          <cell r="S504">
            <v>39624</v>
          </cell>
          <cell r="T504">
            <v>42180</v>
          </cell>
        </row>
        <row r="505">
          <cell r="G505" t="str">
            <v>PAZT07200615</v>
          </cell>
          <cell r="H505" t="str">
            <v>20080620</v>
          </cell>
          <cell r="I505" t="str">
            <v>20150620</v>
          </cell>
          <cell r="J505" t="str">
            <v>4,75000000</v>
          </cell>
          <cell r="K505" t="str">
            <v>0,00000000</v>
          </cell>
          <cell r="L505" t="str">
            <v xml:space="preserve"> </v>
          </cell>
          <cell r="M505" t="str">
            <v>A</v>
          </cell>
          <cell r="N505" t="str">
            <v>VARIA</v>
          </cell>
          <cell r="O505" t="str">
            <v xml:space="preserve">COL17CB24353        </v>
          </cell>
          <cell r="P505" t="str">
            <v>DBVTFR</v>
          </cell>
          <cell r="R505">
            <v>52266</v>
          </cell>
          <cell r="S505">
            <v>39619</v>
          </cell>
          <cell r="T505">
            <v>42175</v>
          </cell>
        </row>
        <row r="506">
          <cell r="G506" t="str">
            <v>PAZT07260615</v>
          </cell>
          <cell r="H506" t="str">
            <v>20080626</v>
          </cell>
          <cell r="I506" t="str">
            <v>20150626</v>
          </cell>
          <cell r="J506" t="str">
            <v>4,75000000</v>
          </cell>
          <cell r="K506" t="str">
            <v>0,00000000</v>
          </cell>
          <cell r="L506" t="str">
            <v xml:space="preserve"> </v>
          </cell>
          <cell r="M506" t="str">
            <v>A</v>
          </cell>
          <cell r="N506" t="str">
            <v>VARIA</v>
          </cell>
          <cell r="O506" t="str">
            <v xml:space="preserve">COL17CB24361        </v>
          </cell>
          <cell r="P506" t="str">
            <v>DBVTFR</v>
          </cell>
          <cell r="R506">
            <v>52267</v>
          </cell>
          <cell r="S506">
            <v>39625</v>
          </cell>
          <cell r="T506">
            <v>42181</v>
          </cell>
        </row>
        <row r="507">
          <cell r="G507" t="str">
            <v>PAZT07270615</v>
          </cell>
          <cell r="H507" t="str">
            <v>20080627</v>
          </cell>
          <cell r="I507" t="str">
            <v>20150627</v>
          </cell>
          <cell r="J507" t="str">
            <v>4,75000000</v>
          </cell>
          <cell r="K507" t="str">
            <v>0,00000000</v>
          </cell>
          <cell r="L507" t="str">
            <v xml:space="preserve"> </v>
          </cell>
          <cell r="M507" t="str">
            <v>A</v>
          </cell>
          <cell r="N507" t="str">
            <v>VARIA</v>
          </cell>
          <cell r="O507" t="str">
            <v xml:space="preserve">COL17CB24379        </v>
          </cell>
          <cell r="P507" t="str">
            <v>DBVTFR</v>
          </cell>
          <cell r="R507">
            <v>52292</v>
          </cell>
          <cell r="S507">
            <v>39626</v>
          </cell>
          <cell r="T507">
            <v>42182</v>
          </cell>
        </row>
        <row r="508">
          <cell r="G508" t="str">
            <v>PAZT07040715</v>
          </cell>
          <cell r="H508" t="str">
            <v>20080704</v>
          </cell>
          <cell r="I508" t="str">
            <v>20150704</v>
          </cell>
          <cell r="J508" t="str">
            <v>4,75000000</v>
          </cell>
          <cell r="K508" t="str">
            <v>0,00000000</v>
          </cell>
          <cell r="L508" t="str">
            <v xml:space="preserve"> </v>
          </cell>
          <cell r="M508" t="str">
            <v>A</v>
          </cell>
          <cell r="N508" t="str">
            <v>VARIA</v>
          </cell>
          <cell r="O508" t="str">
            <v xml:space="preserve">COL17CB24387        </v>
          </cell>
          <cell r="P508" t="str">
            <v>DBVTFR</v>
          </cell>
          <cell r="R508">
            <v>52294</v>
          </cell>
          <cell r="S508">
            <v>39633</v>
          </cell>
          <cell r="T508">
            <v>42189</v>
          </cell>
        </row>
        <row r="509">
          <cell r="G509" t="str">
            <v>PAZT07180615</v>
          </cell>
          <cell r="H509" t="str">
            <v>20080618</v>
          </cell>
          <cell r="I509" t="str">
            <v>20150618</v>
          </cell>
          <cell r="J509" t="str">
            <v>4,75000000</v>
          </cell>
          <cell r="K509" t="str">
            <v>0,00000000</v>
          </cell>
          <cell r="L509" t="str">
            <v xml:space="preserve"> </v>
          </cell>
          <cell r="M509" t="str">
            <v>A</v>
          </cell>
          <cell r="N509" t="str">
            <v>VARIA</v>
          </cell>
          <cell r="O509" t="str">
            <v xml:space="preserve">COL17CB24395        </v>
          </cell>
          <cell r="P509" t="str">
            <v>DBVTFR</v>
          </cell>
          <cell r="R509">
            <v>52295</v>
          </cell>
          <cell r="S509">
            <v>39617</v>
          </cell>
          <cell r="T509">
            <v>42173</v>
          </cell>
        </row>
        <row r="510">
          <cell r="G510" t="str">
            <v>PAZT07190615</v>
          </cell>
          <cell r="H510" t="str">
            <v>20080619</v>
          </cell>
          <cell r="I510" t="str">
            <v>20150619</v>
          </cell>
          <cell r="J510" t="str">
            <v>4,75000000</v>
          </cell>
          <cell r="K510" t="str">
            <v>0,00000000</v>
          </cell>
          <cell r="L510" t="str">
            <v xml:space="preserve"> </v>
          </cell>
          <cell r="M510" t="str">
            <v>A</v>
          </cell>
          <cell r="N510" t="str">
            <v>VARIA</v>
          </cell>
          <cell r="O510" t="str">
            <v xml:space="preserve">COL17CB24403        </v>
          </cell>
          <cell r="P510" t="str">
            <v>DBVTFR</v>
          </cell>
          <cell r="R510">
            <v>52296</v>
          </cell>
          <cell r="S510">
            <v>39618</v>
          </cell>
          <cell r="T510">
            <v>42174</v>
          </cell>
        </row>
        <row r="511">
          <cell r="G511" t="str">
            <v>PAZT07240615</v>
          </cell>
          <cell r="H511" t="str">
            <v>20080624</v>
          </cell>
          <cell r="I511" t="str">
            <v>20150624</v>
          </cell>
          <cell r="J511" t="str">
            <v>4,75000000</v>
          </cell>
          <cell r="K511" t="str">
            <v>0,00000000</v>
          </cell>
          <cell r="L511" t="str">
            <v xml:space="preserve"> </v>
          </cell>
          <cell r="M511" t="str">
            <v>A</v>
          </cell>
          <cell r="N511" t="str">
            <v>VARIA</v>
          </cell>
          <cell r="O511" t="str">
            <v xml:space="preserve">COL17CB24411        </v>
          </cell>
          <cell r="P511" t="str">
            <v>DBVTFR</v>
          </cell>
          <cell r="R511">
            <v>52333</v>
          </cell>
          <cell r="S511">
            <v>39623</v>
          </cell>
          <cell r="T511">
            <v>42179</v>
          </cell>
        </row>
        <row r="512">
          <cell r="G512" t="str">
            <v>PAZT07110715</v>
          </cell>
          <cell r="H512" t="str">
            <v>20080711</v>
          </cell>
          <cell r="I512" t="str">
            <v>20150711</v>
          </cell>
          <cell r="J512" t="str">
            <v>4,75000000</v>
          </cell>
          <cell r="K512" t="str">
            <v>0,00000000</v>
          </cell>
          <cell r="L512" t="str">
            <v xml:space="preserve"> </v>
          </cell>
          <cell r="M512" t="str">
            <v>A</v>
          </cell>
          <cell r="N512" t="str">
            <v>VARIA</v>
          </cell>
          <cell r="O512" t="str">
            <v xml:space="preserve">COL17CB24429        </v>
          </cell>
          <cell r="P512" t="str">
            <v>DBVTFR</v>
          </cell>
          <cell r="R512">
            <v>52370</v>
          </cell>
          <cell r="S512">
            <v>39640</v>
          </cell>
          <cell r="T512">
            <v>42196</v>
          </cell>
        </row>
        <row r="513">
          <cell r="G513" t="str">
            <v>PAZT07010715</v>
          </cell>
          <cell r="H513" t="str">
            <v>20080701</v>
          </cell>
          <cell r="I513" t="str">
            <v>20150701</v>
          </cell>
          <cell r="J513" t="str">
            <v>4,75000000</v>
          </cell>
          <cell r="K513" t="str">
            <v>0,00000000</v>
          </cell>
          <cell r="L513" t="str">
            <v xml:space="preserve"> </v>
          </cell>
          <cell r="M513" t="str">
            <v>A</v>
          </cell>
          <cell r="N513" t="str">
            <v>VARIA</v>
          </cell>
          <cell r="O513" t="str">
            <v xml:space="preserve">COL17CB24437        </v>
          </cell>
          <cell r="P513" t="str">
            <v>DBVTFR</v>
          </cell>
          <cell r="R513">
            <v>52371</v>
          </cell>
          <cell r="S513">
            <v>39630</v>
          </cell>
          <cell r="T513">
            <v>42186</v>
          </cell>
        </row>
        <row r="514">
          <cell r="G514" t="str">
            <v>PAZT07020715</v>
          </cell>
          <cell r="H514" t="str">
            <v>20080702</v>
          </cell>
          <cell r="I514" t="str">
            <v>20150702</v>
          </cell>
          <cell r="J514" t="str">
            <v>4,75000000</v>
          </cell>
          <cell r="K514" t="str">
            <v>0,00000000</v>
          </cell>
          <cell r="L514" t="str">
            <v xml:space="preserve"> </v>
          </cell>
          <cell r="M514" t="str">
            <v>A</v>
          </cell>
          <cell r="N514" t="str">
            <v>VARIA</v>
          </cell>
          <cell r="O514" t="str">
            <v xml:space="preserve">COL17CB24445        </v>
          </cell>
          <cell r="P514" t="str">
            <v>DBVTFR</v>
          </cell>
          <cell r="R514">
            <v>52372</v>
          </cell>
          <cell r="S514">
            <v>39631</v>
          </cell>
          <cell r="T514">
            <v>42187</v>
          </cell>
        </row>
        <row r="515">
          <cell r="G515" t="str">
            <v>PAZT07030715</v>
          </cell>
          <cell r="H515" t="str">
            <v>20080703</v>
          </cell>
          <cell r="I515" t="str">
            <v>20150703</v>
          </cell>
          <cell r="J515" t="str">
            <v>4,75000000</v>
          </cell>
          <cell r="K515" t="str">
            <v>0,00000000</v>
          </cell>
          <cell r="L515" t="str">
            <v xml:space="preserve"> </v>
          </cell>
          <cell r="M515" t="str">
            <v>A</v>
          </cell>
          <cell r="N515" t="str">
            <v>VARIA</v>
          </cell>
          <cell r="O515" t="str">
            <v xml:space="preserve">COL17CB24452        </v>
          </cell>
          <cell r="P515" t="str">
            <v>DBVTFR</v>
          </cell>
          <cell r="R515">
            <v>52373</v>
          </cell>
          <cell r="S515">
            <v>39632</v>
          </cell>
          <cell r="T515">
            <v>42188</v>
          </cell>
        </row>
        <row r="516">
          <cell r="G516" t="str">
            <v>PAZT07220715</v>
          </cell>
          <cell r="H516" t="str">
            <v>20080722</v>
          </cell>
          <cell r="I516" t="str">
            <v>20150722</v>
          </cell>
          <cell r="J516" t="str">
            <v>4,75000000</v>
          </cell>
          <cell r="K516" t="str">
            <v>0,00000000</v>
          </cell>
          <cell r="L516" t="str">
            <v xml:space="preserve"> </v>
          </cell>
          <cell r="M516" t="str">
            <v>A</v>
          </cell>
          <cell r="N516" t="str">
            <v>VARIA</v>
          </cell>
          <cell r="O516" t="str">
            <v xml:space="preserve">COL17CB24460        </v>
          </cell>
          <cell r="P516" t="str">
            <v>DBVTFR</v>
          </cell>
          <cell r="R516">
            <v>52397</v>
          </cell>
          <cell r="S516">
            <v>39651</v>
          </cell>
          <cell r="T516">
            <v>42207</v>
          </cell>
        </row>
        <row r="517">
          <cell r="G517" t="str">
            <v>PAZT07070715</v>
          </cell>
          <cell r="H517" t="str">
            <v>20080707</v>
          </cell>
          <cell r="I517" t="str">
            <v>20150707</v>
          </cell>
          <cell r="J517" t="str">
            <v>4,75000000</v>
          </cell>
          <cell r="K517" t="str">
            <v>0,00000000</v>
          </cell>
          <cell r="L517" t="str">
            <v xml:space="preserve"> </v>
          </cell>
          <cell r="M517" t="str">
            <v>A</v>
          </cell>
          <cell r="N517" t="str">
            <v>VARIA</v>
          </cell>
          <cell r="O517" t="str">
            <v xml:space="preserve">COL17CB24478        </v>
          </cell>
          <cell r="P517" t="str">
            <v>DBVTFR</v>
          </cell>
          <cell r="R517">
            <v>52414</v>
          </cell>
          <cell r="S517">
            <v>39636</v>
          </cell>
          <cell r="T517">
            <v>42192</v>
          </cell>
        </row>
        <row r="518">
          <cell r="G518" t="str">
            <v>PAZT07080715</v>
          </cell>
          <cell r="H518" t="str">
            <v>20080708</v>
          </cell>
          <cell r="I518" t="str">
            <v>20150708</v>
          </cell>
          <cell r="J518" t="str">
            <v>4,75000000</v>
          </cell>
          <cell r="K518" t="str">
            <v>0,00000000</v>
          </cell>
          <cell r="L518" t="str">
            <v xml:space="preserve"> </v>
          </cell>
          <cell r="M518" t="str">
            <v>A</v>
          </cell>
          <cell r="N518" t="str">
            <v>VARIA</v>
          </cell>
          <cell r="O518" t="str">
            <v xml:space="preserve">COL17CB24486        </v>
          </cell>
          <cell r="P518" t="str">
            <v>DBVTFR</v>
          </cell>
          <cell r="R518">
            <v>52415</v>
          </cell>
          <cell r="S518">
            <v>39637</v>
          </cell>
          <cell r="T518">
            <v>42193</v>
          </cell>
        </row>
        <row r="519">
          <cell r="G519" t="str">
            <v>PAZT07100715</v>
          </cell>
          <cell r="H519" t="str">
            <v>20080710</v>
          </cell>
          <cell r="I519" t="str">
            <v>20150710</v>
          </cell>
          <cell r="J519" t="str">
            <v>4,75000000</v>
          </cell>
          <cell r="K519" t="str">
            <v>0,00000000</v>
          </cell>
          <cell r="L519" t="str">
            <v xml:space="preserve"> </v>
          </cell>
          <cell r="M519" t="str">
            <v>A</v>
          </cell>
          <cell r="N519" t="str">
            <v>VARIA</v>
          </cell>
          <cell r="O519" t="str">
            <v xml:space="preserve">COL17CB24494        </v>
          </cell>
          <cell r="P519" t="str">
            <v>DBVTFR</v>
          </cell>
          <cell r="R519">
            <v>52416</v>
          </cell>
          <cell r="S519">
            <v>39639</v>
          </cell>
          <cell r="T519">
            <v>42195</v>
          </cell>
        </row>
        <row r="520">
          <cell r="G520" t="str">
            <v>PAZT07090715</v>
          </cell>
          <cell r="H520" t="str">
            <v>20080709</v>
          </cell>
          <cell r="I520" t="str">
            <v>20150709</v>
          </cell>
          <cell r="J520" t="str">
            <v>4,75000000</v>
          </cell>
          <cell r="K520" t="str">
            <v>0,00000000</v>
          </cell>
          <cell r="L520" t="str">
            <v xml:space="preserve"> </v>
          </cell>
          <cell r="M520" t="str">
            <v>A</v>
          </cell>
          <cell r="N520" t="str">
            <v>VARIA</v>
          </cell>
          <cell r="O520" t="str">
            <v xml:space="preserve">COL17CB24502        </v>
          </cell>
          <cell r="P520" t="str">
            <v>DBVTFR</v>
          </cell>
          <cell r="R520">
            <v>52420</v>
          </cell>
          <cell r="S520">
            <v>39638</v>
          </cell>
          <cell r="T520">
            <v>42194</v>
          </cell>
        </row>
        <row r="521">
          <cell r="G521" t="str">
            <v>PAZT07160715</v>
          </cell>
          <cell r="H521" t="str">
            <v>20080716</v>
          </cell>
          <cell r="I521" t="str">
            <v>20150716</v>
          </cell>
          <cell r="J521" t="str">
            <v>4,75000000</v>
          </cell>
          <cell r="K521" t="str">
            <v>0,00000000</v>
          </cell>
          <cell r="L521" t="str">
            <v xml:space="preserve"> </v>
          </cell>
          <cell r="M521" t="str">
            <v>A</v>
          </cell>
          <cell r="N521" t="str">
            <v>VARIA</v>
          </cell>
          <cell r="O521" t="str">
            <v xml:space="preserve">COL17CB24510        </v>
          </cell>
          <cell r="P521" t="str">
            <v>DBVTFR</v>
          </cell>
          <cell r="R521">
            <v>52463</v>
          </cell>
          <cell r="S521">
            <v>39645</v>
          </cell>
          <cell r="T521">
            <v>42201</v>
          </cell>
        </row>
        <row r="522">
          <cell r="G522" t="str">
            <v>PAZT07170715</v>
          </cell>
          <cell r="H522" t="str">
            <v>20080717</v>
          </cell>
          <cell r="I522" t="str">
            <v>20150717</v>
          </cell>
          <cell r="J522" t="str">
            <v>4,75000000</v>
          </cell>
          <cell r="K522" t="str">
            <v>0,00000000</v>
          </cell>
          <cell r="L522" t="str">
            <v xml:space="preserve"> </v>
          </cell>
          <cell r="M522" t="str">
            <v>A</v>
          </cell>
          <cell r="N522" t="str">
            <v>VARIA</v>
          </cell>
          <cell r="O522" t="str">
            <v xml:space="preserve">COL17CB24528        </v>
          </cell>
          <cell r="P522" t="str">
            <v>DBVTFR</v>
          </cell>
          <cell r="R522">
            <v>52464</v>
          </cell>
          <cell r="S522">
            <v>39646</v>
          </cell>
          <cell r="T522">
            <v>42202</v>
          </cell>
        </row>
        <row r="523">
          <cell r="G523" t="str">
            <v>PAZT07150715</v>
          </cell>
          <cell r="H523" t="str">
            <v>20080715</v>
          </cell>
          <cell r="I523" t="str">
            <v>20150715</v>
          </cell>
          <cell r="J523" t="str">
            <v>4,75000000</v>
          </cell>
          <cell r="K523" t="str">
            <v>0,00000000</v>
          </cell>
          <cell r="L523" t="str">
            <v xml:space="preserve"> </v>
          </cell>
          <cell r="M523" t="str">
            <v>A</v>
          </cell>
          <cell r="N523" t="str">
            <v>VARIA</v>
          </cell>
          <cell r="O523" t="str">
            <v xml:space="preserve">COL17CB24536        </v>
          </cell>
          <cell r="P523" t="str">
            <v>DBVTFR</v>
          </cell>
          <cell r="R523">
            <v>52465</v>
          </cell>
          <cell r="S523">
            <v>39644</v>
          </cell>
          <cell r="T523">
            <v>42200</v>
          </cell>
        </row>
        <row r="524">
          <cell r="G524" t="str">
            <v>PAZT07180715</v>
          </cell>
          <cell r="H524" t="str">
            <v>20080718</v>
          </cell>
          <cell r="I524" t="str">
            <v>20150718</v>
          </cell>
          <cell r="J524" t="str">
            <v>4,75000000</v>
          </cell>
          <cell r="K524" t="str">
            <v>0,00000000</v>
          </cell>
          <cell r="L524" t="str">
            <v xml:space="preserve"> </v>
          </cell>
          <cell r="M524" t="str">
            <v>A</v>
          </cell>
          <cell r="N524" t="str">
            <v>VARIA</v>
          </cell>
          <cell r="O524" t="str">
            <v xml:space="preserve">COL17CB24544        </v>
          </cell>
          <cell r="P524" t="str">
            <v>DBVTFR</v>
          </cell>
          <cell r="R524">
            <v>52466</v>
          </cell>
          <cell r="S524">
            <v>39647</v>
          </cell>
          <cell r="T524">
            <v>42203</v>
          </cell>
        </row>
        <row r="525">
          <cell r="G525" t="str">
            <v>PAZT07140715</v>
          </cell>
          <cell r="H525" t="str">
            <v>20080714</v>
          </cell>
          <cell r="I525" t="str">
            <v>20150714</v>
          </cell>
          <cell r="J525" t="str">
            <v>4,75000000</v>
          </cell>
          <cell r="K525" t="str">
            <v>0,00000000</v>
          </cell>
          <cell r="L525" t="str">
            <v xml:space="preserve"> </v>
          </cell>
          <cell r="M525" t="str">
            <v>A</v>
          </cell>
          <cell r="N525" t="str">
            <v>VARIA</v>
          </cell>
          <cell r="O525" t="str">
            <v xml:space="preserve">COL17CB24551        </v>
          </cell>
          <cell r="P525" t="str">
            <v>DBVTFR</v>
          </cell>
          <cell r="R525">
            <v>52469</v>
          </cell>
          <cell r="S525">
            <v>39643</v>
          </cell>
          <cell r="T525">
            <v>42199</v>
          </cell>
        </row>
        <row r="526">
          <cell r="G526" t="str">
            <v>PAZT07240715</v>
          </cell>
          <cell r="H526" t="str">
            <v>20080724</v>
          </cell>
          <cell r="I526" t="str">
            <v>20150724</v>
          </cell>
          <cell r="J526" t="str">
            <v>4,75000000</v>
          </cell>
          <cell r="K526" t="str">
            <v>0,00000000</v>
          </cell>
          <cell r="L526" t="str">
            <v xml:space="preserve"> </v>
          </cell>
          <cell r="M526" t="str">
            <v>A</v>
          </cell>
          <cell r="N526" t="str">
            <v>VARIA</v>
          </cell>
          <cell r="O526" t="str">
            <v xml:space="preserve">COL17CB24569        </v>
          </cell>
          <cell r="P526" t="str">
            <v>DBVTFR</v>
          </cell>
          <cell r="R526">
            <v>52496</v>
          </cell>
          <cell r="S526">
            <v>39653</v>
          </cell>
          <cell r="T526">
            <v>42209</v>
          </cell>
        </row>
        <row r="527">
          <cell r="G527" t="str">
            <v>PAZT07210715</v>
          </cell>
          <cell r="H527" t="str">
            <v>20080721</v>
          </cell>
          <cell r="I527" t="str">
            <v>20150721</v>
          </cell>
          <cell r="J527" t="str">
            <v>4,75000000</v>
          </cell>
          <cell r="K527" t="str">
            <v>0,00000000</v>
          </cell>
          <cell r="L527" t="str">
            <v xml:space="preserve"> </v>
          </cell>
          <cell r="M527" t="str">
            <v>A</v>
          </cell>
          <cell r="N527" t="str">
            <v>VARIA</v>
          </cell>
          <cell r="O527" t="str">
            <v xml:space="preserve">COL17CB24577        </v>
          </cell>
          <cell r="P527" t="str">
            <v>DBVTFR</v>
          </cell>
          <cell r="R527">
            <v>52501</v>
          </cell>
          <cell r="S527">
            <v>39650</v>
          </cell>
          <cell r="T527">
            <v>42206</v>
          </cell>
        </row>
        <row r="528">
          <cell r="G528" t="str">
            <v>PAZT07230715</v>
          </cell>
          <cell r="H528" t="str">
            <v>20080723</v>
          </cell>
          <cell r="I528" t="str">
            <v>20150723</v>
          </cell>
          <cell r="J528" t="str">
            <v>4,75000000</v>
          </cell>
          <cell r="K528" t="str">
            <v>0,00000000</v>
          </cell>
          <cell r="L528" t="str">
            <v xml:space="preserve"> </v>
          </cell>
          <cell r="M528" t="str">
            <v>A</v>
          </cell>
          <cell r="N528" t="str">
            <v>VARIA</v>
          </cell>
          <cell r="O528" t="str">
            <v xml:space="preserve">COL17CB24585        </v>
          </cell>
          <cell r="P528" t="str">
            <v>DBVTFR</v>
          </cell>
          <cell r="R528">
            <v>52502</v>
          </cell>
          <cell r="S528">
            <v>39652</v>
          </cell>
          <cell r="T528">
            <v>42208</v>
          </cell>
        </row>
        <row r="529">
          <cell r="G529" t="str">
            <v>PAZT07250715</v>
          </cell>
          <cell r="H529" t="str">
            <v>20080725</v>
          </cell>
          <cell r="I529" t="str">
            <v>20150725</v>
          </cell>
          <cell r="J529" t="str">
            <v>4,75000000</v>
          </cell>
          <cell r="K529" t="str">
            <v>0,00000000</v>
          </cell>
          <cell r="L529" t="str">
            <v xml:space="preserve"> </v>
          </cell>
          <cell r="M529" t="str">
            <v>A</v>
          </cell>
          <cell r="N529" t="str">
            <v>VARIA</v>
          </cell>
          <cell r="O529" t="str">
            <v xml:space="preserve">COL17CB24593        </v>
          </cell>
          <cell r="P529" t="str">
            <v>DBVTFR</v>
          </cell>
          <cell r="R529">
            <v>52503</v>
          </cell>
          <cell r="S529">
            <v>39654</v>
          </cell>
          <cell r="T529">
            <v>42210</v>
          </cell>
        </row>
        <row r="530">
          <cell r="G530" t="str">
            <v>PAZT07130815</v>
          </cell>
          <cell r="H530" t="str">
            <v>20080813</v>
          </cell>
          <cell r="I530" t="str">
            <v>20150813</v>
          </cell>
          <cell r="J530" t="str">
            <v>4,75000000</v>
          </cell>
          <cell r="K530" t="str">
            <v>0,00000000</v>
          </cell>
          <cell r="L530" t="str">
            <v xml:space="preserve"> </v>
          </cell>
          <cell r="M530" t="str">
            <v>A</v>
          </cell>
          <cell r="N530" t="str">
            <v>VARIA</v>
          </cell>
          <cell r="O530" t="str">
            <v xml:space="preserve">COL17CB24601        </v>
          </cell>
          <cell r="P530" t="str">
            <v>DBVTFR</v>
          </cell>
          <cell r="R530">
            <v>52523</v>
          </cell>
          <cell r="S530">
            <v>39673</v>
          </cell>
          <cell r="T530">
            <v>42229</v>
          </cell>
        </row>
        <row r="531">
          <cell r="G531" t="str">
            <v>PAZT07300715</v>
          </cell>
          <cell r="H531" t="str">
            <v>20080730</v>
          </cell>
          <cell r="I531" t="str">
            <v>20150730</v>
          </cell>
          <cell r="J531" t="str">
            <v>4,75000000</v>
          </cell>
          <cell r="K531" t="str">
            <v>0,00000000</v>
          </cell>
          <cell r="L531" t="str">
            <v xml:space="preserve"> </v>
          </cell>
          <cell r="M531" t="str">
            <v>A</v>
          </cell>
          <cell r="N531" t="str">
            <v>VARIA</v>
          </cell>
          <cell r="O531" t="str">
            <v xml:space="preserve">COL17CB24619        </v>
          </cell>
          <cell r="P531" t="str">
            <v>DBVTFR</v>
          </cell>
          <cell r="R531">
            <v>52527</v>
          </cell>
          <cell r="S531">
            <v>39659</v>
          </cell>
          <cell r="T531">
            <v>42215</v>
          </cell>
        </row>
        <row r="532">
          <cell r="G532" t="str">
            <v>PAZT07310715</v>
          </cell>
          <cell r="H532" t="str">
            <v>20080731</v>
          </cell>
          <cell r="I532" t="str">
            <v>20150731</v>
          </cell>
          <cell r="J532" t="str">
            <v>4,75000000</v>
          </cell>
          <cell r="K532" t="str">
            <v>0,00000000</v>
          </cell>
          <cell r="L532" t="str">
            <v xml:space="preserve"> </v>
          </cell>
          <cell r="M532" t="str">
            <v>A</v>
          </cell>
          <cell r="N532" t="str">
            <v>VARIA</v>
          </cell>
          <cell r="O532" t="str">
            <v xml:space="preserve">COL17CB24627        </v>
          </cell>
          <cell r="P532" t="str">
            <v>DBVTFR</v>
          </cell>
          <cell r="R532">
            <v>52528</v>
          </cell>
          <cell r="S532">
            <v>39660</v>
          </cell>
          <cell r="T532">
            <v>42216</v>
          </cell>
        </row>
        <row r="533">
          <cell r="G533" t="str">
            <v>PAZT07290715</v>
          </cell>
          <cell r="H533" t="str">
            <v>20080729</v>
          </cell>
          <cell r="I533" t="str">
            <v>20150729</v>
          </cell>
          <cell r="J533" t="str">
            <v>4,75000000</v>
          </cell>
          <cell r="K533" t="str">
            <v>0,00000000</v>
          </cell>
          <cell r="L533" t="str">
            <v xml:space="preserve"> </v>
          </cell>
          <cell r="M533" t="str">
            <v>A</v>
          </cell>
          <cell r="N533" t="str">
            <v>VARIA</v>
          </cell>
          <cell r="O533" t="str">
            <v xml:space="preserve">COL17CB24635        </v>
          </cell>
          <cell r="P533" t="str">
            <v>DBVTFR</v>
          </cell>
          <cell r="R533">
            <v>52529</v>
          </cell>
          <cell r="S533">
            <v>39658</v>
          </cell>
          <cell r="T533">
            <v>42214</v>
          </cell>
        </row>
        <row r="534">
          <cell r="G534" t="str">
            <v>PAZT07010815</v>
          </cell>
          <cell r="H534" t="str">
            <v>20080801</v>
          </cell>
          <cell r="I534" t="str">
            <v>20150801</v>
          </cell>
          <cell r="J534" t="str">
            <v>4,75000000</v>
          </cell>
          <cell r="K534" t="str">
            <v>0,00000000</v>
          </cell>
          <cell r="L534" t="str">
            <v xml:space="preserve"> </v>
          </cell>
          <cell r="M534" t="str">
            <v>A</v>
          </cell>
          <cell r="N534" t="str">
            <v>VARIA</v>
          </cell>
          <cell r="O534" t="str">
            <v xml:space="preserve">COL17CB24643        </v>
          </cell>
          <cell r="P534" t="str">
            <v>DBVTFR</v>
          </cell>
          <cell r="R534">
            <v>52531</v>
          </cell>
          <cell r="S534">
            <v>39661</v>
          </cell>
          <cell r="T534">
            <v>42217</v>
          </cell>
        </row>
        <row r="535">
          <cell r="G535" t="str">
            <v>PAZT07280715</v>
          </cell>
          <cell r="H535" t="str">
            <v>20080728</v>
          </cell>
          <cell r="I535" t="str">
            <v>20150728</v>
          </cell>
          <cell r="J535" t="str">
            <v>4,75000000</v>
          </cell>
          <cell r="K535" t="str">
            <v>0,00000000</v>
          </cell>
          <cell r="L535" t="str">
            <v xml:space="preserve"> </v>
          </cell>
          <cell r="M535" t="str">
            <v>A</v>
          </cell>
          <cell r="N535" t="str">
            <v>VARIA</v>
          </cell>
          <cell r="O535" t="str">
            <v xml:space="preserve">COL17CB24650        </v>
          </cell>
          <cell r="P535" t="str">
            <v>DBVTFR</v>
          </cell>
          <cell r="R535">
            <v>52533</v>
          </cell>
          <cell r="S535">
            <v>39657</v>
          </cell>
          <cell r="T535">
            <v>42213</v>
          </cell>
        </row>
        <row r="536">
          <cell r="G536" t="str">
            <v>PAZT07050815</v>
          </cell>
          <cell r="H536" t="str">
            <v>20080805</v>
          </cell>
          <cell r="I536" t="str">
            <v>20150805</v>
          </cell>
          <cell r="J536" t="str">
            <v>4,75000000</v>
          </cell>
          <cell r="K536" t="str">
            <v>0,00000000</v>
          </cell>
          <cell r="L536" t="str">
            <v xml:space="preserve"> </v>
          </cell>
          <cell r="M536" t="str">
            <v>A</v>
          </cell>
          <cell r="N536" t="str">
            <v>VARIA</v>
          </cell>
          <cell r="O536" t="str">
            <v xml:space="preserve">COL17CB24668        </v>
          </cell>
          <cell r="P536" t="str">
            <v>DBVTFR</v>
          </cell>
          <cell r="R536">
            <v>52555</v>
          </cell>
          <cell r="S536">
            <v>39665</v>
          </cell>
          <cell r="T536">
            <v>42221</v>
          </cell>
        </row>
        <row r="537">
          <cell r="G537" t="str">
            <v>PAZT07200815</v>
          </cell>
          <cell r="H537" t="str">
            <v>20080820</v>
          </cell>
          <cell r="I537" t="str">
            <v>20150820</v>
          </cell>
          <cell r="J537" t="str">
            <v>4,75000000</v>
          </cell>
          <cell r="K537" t="str">
            <v>0,00000000</v>
          </cell>
          <cell r="L537" t="str">
            <v xml:space="preserve"> </v>
          </cell>
          <cell r="M537" t="str">
            <v>A</v>
          </cell>
          <cell r="N537" t="str">
            <v>VARIA</v>
          </cell>
          <cell r="O537" t="str">
            <v xml:space="preserve">COL17CB24676        </v>
          </cell>
          <cell r="P537" t="str">
            <v>DBVTFR</v>
          </cell>
          <cell r="R537">
            <v>52556</v>
          </cell>
          <cell r="S537">
            <v>39680</v>
          </cell>
          <cell r="T537">
            <v>42236</v>
          </cell>
        </row>
        <row r="538">
          <cell r="G538" t="str">
            <v>PAZT07150815</v>
          </cell>
          <cell r="H538" t="str">
            <v>20080815</v>
          </cell>
          <cell r="I538" t="str">
            <v>20150815</v>
          </cell>
          <cell r="J538" t="str">
            <v>4,75000000</v>
          </cell>
          <cell r="K538" t="str">
            <v>0,00000000</v>
          </cell>
          <cell r="L538" t="str">
            <v xml:space="preserve"> </v>
          </cell>
          <cell r="M538" t="str">
            <v>A</v>
          </cell>
          <cell r="N538" t="str">
            <v>VARIA</v>
          </cell>
          <cell r="O538" t="str">
            <v xml:space="preserve">COL17CB24684        </v>
          </cell>
          <cell r="P538" t="str">
            <v>DBVTFR</v>
          </cell>
          <cell r="R538">
            <v>52557</v>
          </cell>
          <cell r="S538">
            <v>39675</v>
          </cell>
          <cell r="T538">
            <v>42231</v>
          </cell>
        </row>
        <row r="539">
          <cell r="G539" t="str">
            <v>PAZT07110815</v>
          </cell>
          <cell r="H539" t="str">
            <v>20080811</v>
          </cell>
          <cell r="I539" t="str">
            <v>20150811</v>
          </cell>
          <cell r="J539" t="str">
            <v>4,75000000</v>
          </cell>
          <cell r="K539" t="str">
            <v>0,00000000</v>
          </cell>
          <cell r="L539" t="str">
            <v xml:space="preserve"> </v>
          </cell>
          <cell r="M539" t="str">
            <v>A</v>
          </cell>
          <cell r="N539" t="str">
            <v>VARIA</v>
          </cell>
          <cell r="O539" t="str">
            <v xml:space="preserve">COL17CB24692        </v>
          </cell>
          <cell r="P539" t="str">
            <v>DBVTFR</v>
          </cell>
          <cell r="R539">
            <v>52562</v>
          </cell>
          <cell r="S539">
            <v>39671</v>
          </cell>
          <cell r="T539">
            <v>42227</v>
          </cell>
        </row>
        <row r="540">
          <cell r="G540" t="str">
            <v>PAZT07120815</v>
          </cell>
          <cell r="H540" t="str">
            <v>20080812</v>
          </cell>
          <cell r="I540" t="str">
            <v>20150812</v>
          </cell>
          <cell r="J540" t="str">
            <v>4,75000000</v>
          </cell>
          <cell r="K540" t="str">
            <v>0,00000000</v>
          </cell>
          <cell r="L540" t="str">
            <v xml:space="preserve"> </v>
          </cell>
          <cell r="M540" t="str">
            <v>A</v>
          </cell>
          <cell r="N540" t="str">
            <v>VARIA</v>
          </cell>
          <cell r="O540" t="str">
            <v xml:space="preserve">COL17CB24700        </v>
          </cell>
          <cell r="P540" t="str">
            <v>DBVTFR</v>
          </cell>
          <cell r="R540">
            <v>52583</v>
          </cell>
          <cell r="S540">
            <v>39672</v>
          </cell>
          <cell r="T540">
            <v>42228</v>
          </cell>
        </row>
        <row r="541">
          <cell r="G541" t="str">
            <v>PAZT07140815</v>
          </cell>
          <cell r="H541" t="str">
            <v>20080814</v>
          </cell>
          <cell r="I541" t="str">
            <v>20150814</v>
          </cell>
          <cell r="J541" t="str">
            <v>4,75000000</v>
          </cell>
          <cell r="K541" t="str">
            <v>0,00000000</v>
          </cell>
          <cell r="L541" t="str">
            <v xml:space="preserve"> </v>
          </cell>
          <cell r="M541" t="str">
            <v>A</v>
          </cell>
          <cell r="N541" t="str">
            <v>VARIA</v>
          </cell>
          <cell r="O541" t="str">
            <v xml:space="preserve">COL17CB24718        </v>
          </cell>
          <cell r="P541" t="str">
            <v>DBVTFR</v>
          </cell>
          <cell r="R541">
            <v>52584</v>
          </cell>
          <cell r="S541">
            <v>39674</v>
          </cell>
          <cell r="T541">
            <v>42230</v>
          </cell>
        </row>
        <row r="542">
          <cell r="G542" t="str">
            <v>PAZT07220815</v>
          </cell>
          <cell r="H542" t="str">
            <v>20080822</v>
          </cell>
          <cell r="I542" t="str">
            <v>20150822</v>
          </cell>
          <cell r="J542" t="str">
            <v>4,75000000</v>
          </cell>
          <cell r="K542" t="str">
            <v>0,00000000</v>
          </cell>
          <cell r="L542" t="str">
            <v xml:space="preserve"> </v>
          </cell>
          <cell r="M542" t="str">
            <v>A</v>
          </cell>
          <cell r="N542" t="str">
            <v>VARIA</v>
          </cell>
          <cell r="O542" t="str">
            <v xml:space="preserve">COL17CB24726        </v>
          </cell>
          <cell r="P542" t="str">
            <v>DBVTFR</v>
          </cell>
          <cell r="R542">
            <v>52607</v>
          </cell>
          <cell r="S542">
            <v>39682</v>
          </cell>
          <cell r="T542">
            <v>42238</v>
          </cell>
        </row>
        <row r="543">
          <cell r="G543" t="str">
            <v>PAZT07190815</v>
          </cell>
          <cell r="H543" t="str">
            <v>20080819</v>
          </cell>
          <cell r="I543" t="str">
            <v>20150819</v>
          </cell>
          <cell r="J543" t="str">
            <v>4,75000000</v>
          </cell>
          <cell r="K543" t="str">
            <v>0,00000000</v>
          </cell>
          <cell r="L543" t="str">
            <v xml:space="preserve"> </v>
          </cell>
          <cell r="M543" t="str">
            <v>A</v>
          </cell>
          <cell r="N543" t="str">
            <v>VARIA</v>
          </cell>
          <cell r="O543" t="str">
            <v xml:space="preserve">COL17CB24734        </v>
          </cell>
          <cell r="P543" t="str">
            <v>DBVTFR</v>
          </cell>
          <cell r="R543">
            <v>52610</v>
          </cell>
          <cell r="S543">
            <v>39679</v>
          </cell>
          <cell r="T543">
            <v>42235</v>
          </cell>
        </row>
        <row r="544">
          <cell r="G544" t="str">
            <v>PAZT07210815</v>
          </cell>
          <cell r="H544" t="str">
            <v>20080821</v>
          </cell>
          <cell r="I544" t="str">
            <v>20150821</v>
          </cell>
          <cell r="J544" t="str">
            <v>4,75000000</v>
          </cell>
          <cell r="K544" t="str">
            <v>0,00000000</v>
          </cell>
          <cell r="L544" t="str">
            <v xml:space="preserve"> </v>
          </cell>
          <cell r="M544" t="str">
            <v>A</v>
          </cell>
          <cell r="N544" t="str">
            <v>VARIA</v>
          </cell>
          <cell r="O544" t="str">
            <v xml:space="preserve">COL17CB24742        </v>
          </cell>
          <cell r="P544" t="str">
            <v>DBVTFR</v>
          </cell>
          <cell r="R544">
            <v>52611</v>
          </cell>
          <cell r="S544">
            <v>39681</v>
          </cell>
          <cell r="T544">
            <v>42237</v>
          </cell>
        </row>
        <row r="545">
          <cell r="G545" t="str">
            <v>PAZT07290815</v>
          </cell>
          <cell r="H545" t="str">
            <v>20080829</v>
          </cell>
          <cell r="I545" t="str">
            <v>20150829</v>
          </cell>
          <cell r="J545" t="str">
            <v>4,75000000</v>
          </cell>
          <cell r="K545" t="str">
            <v>0,00000000</v>
          </cell>
          <cell r="L545" t="str">
            <v xml:space="preserve"> </v>
          </cell>
          <cell r="M545" t="str">
            <v>A</v>
          </cell>
          <cell r="N545" t="str">
            <v>VARIA</v>
          </cell>
          <cell r="O545" t="str">
            <v xml:space="preserve">COL17CB24759        </v>
          </cell>
          <cell r="P545" t="str">
            <v>DBVTFR</v>
          </cell>
          <cell r="R545">
            <v>52632</v>
          </cell>
          <cell r="S545">
            <v>39689</v>
          </cell>
          <cell r="T545">
            <v>42245</v>
          </cell>
        </row>
        <row r="546">
          <cell r="G546" t="str">
            <v>PAZT07250815</v>
          </cell>
          <cell r="H546" t="str">
            <v>20080825</v>
          </cell>
          <cell r="I546" t="str">
            <v>20150825</v>
          </cell>
          <cell r="J546" t="str">
            <v>4,75000000</v>
          </cell>
          <cell r="K546" t="str">
            <v>0,00000000</v>
          </cell>
          <cell r="L546" t="str">
            <v xml:space="preserve"> </v>
          </cell>
          <cell r="M546" t="str">
            <v>A</v>
          </cell>
          <cell r="N546" t="str">
            <v>VARIA</v>
          </cell>
          <cell r="O546" t="str">
            <v xml:space="preserve">COL17CB24767        </v>
          </cell>
          <cell r="P546" t="str">
            <v>DBVTFR</v>
          </cell>
          <cell r="R546">
            <v>52635</v>
          </cell>
          <cell r="S546">
            <v>39685</v>
          </cell>
          <cell r="T546">
            <v>42241</v>
          </cell>
        </row>
        <row r="547">
          <cell r="G547" t="str">
            <v>PAZT07260815</v>
          </cell>
          <cell r="H547" t="str">
            <v>20080826</v>
          </cell>
          <cell r="I547" t="str">
            <v>20150826</v>
          </cell>
          <cell r="J547" t="str">
            <v>4,75000000</v>
          </cell>
          <cell r="K547" t="str">
            <v>0,00000000</v>
          </cell>
          <cell r="L547" t="str">
            <v xml:space="preserve"> </v>
          </cell>
          <cell r="M547" t="str">
            <v>A</v>
          </cell>
          <cell r="N547" t="str">
            <v>VARIA</v>
          </cell>
          <cell r="O547" t="str">
            <v xml:space="preserve">COL17CB24775        </v>
          </cell>
          <cell r="P547" t="str">
            <v>DBVTFR</v>
          </cell>
          <cell r="R547">
            <v>52636</v>
          </cell>
          <cell r="S547">
            <v>39686</v>
          </cell>
          <cell r="T547">
            <v>42242</v>
          </cell>
        </row>
        <row r="548">
          <cell r="G548" t="str">
            <v>PAZT07270815</v>
          </cell>
          <cell r="H548" t="str">
            <v>20080827</v>
          </cell>
          <cell r="I548" t="str">
            <v>20150827</v>
          </cell>
          <cell r="J548" t="str">
            <v>4,75000000</v>
          </cell>
          <cell r="K548" t="str">
            <v>0,00000000</v>
          </cell>
          <cell r="L548" t="str">
            <v xml:space="preserve"> </v>
          </cell>
          <cell r="M548" t="str">
            <v>A</v>
          </cell>
          <cell r="N548" t="str">
            <v>VARIA</v>
          </cell>
          <cell r="O548" t="str">
            <v xml:space="preserve">COL17CB24783        </v>
          </cell>
          <cell r="P548" t="str">
            <v>DBVTFR</v>
          </cell>
          <cell r="R548">
            <v>52637</v>
          </cell>
          <cell r="S548">
            <v>39687</v>
          </cell>
          <cell r="T548">
            <v>42243</v>
          </cell>
        </row>
        <row r="549">
          <cell r="G549" t="str">
            <v>PAZT07280815</v>
          </cell>
          <cell r="H549" t="str">
            <v>20080828</v>
          </cell>
          <cell r="I549" t="str">
            <v>20150828</v>
          </cell>
          <cell r="J549" t="str">
            <v>4,75000000</v>
          </cell>
          <cell r="K549" t="str">
            <v>0,00000000</v>
          </cell>
          <cell r="L549" t="str">
            <v xml:space="preserve"> </v>
          </cell>
          <cell r="M549" t="str">
            <v>A</v>
          </cell>
          <cell r="N549" t="str">
            <v>VARIA</v>
          </cell>
          <cell r="O549" t="str">
            <v xml:space="preserve">COL17CB24791        </v>
          </cell>
          <cell r="P549" t="str">
            <v>DBVTFR</v>
          </cell>
          <cell r="R549">
            <v>52638</v>
          </cell>
          <cell r="S549">
            <v>39688</v>
          </cell>
          <cell r="T549">
            <v>42244</v>
          </cell>
        </row>
        <row r="550">
          <cell r="G550" t="str">
            <v>PAZT07010915</v>
          </cell>
          <cell r="H550" t="str">
            <v>20080901</v>
          </cell>
          <cell r="I550" t="str">
            <v>20150901</v>
          </cell>
          <cell r="J550" t="str">
            <v>4,75000000</v>
          </cell>
          <cell r="K550" t="str">
            <v>0,00000000</v>
          </cell>
          <cell r="L550" t="str">
            <v xml:space="preserve"> </v>
          </cell>
          <cell r="M550" t="str">
            <v>A</v>
          </cell>
          <cell r="N550" t="str">
            <v>VARIA</v>
          </cell>
          <cell r="O550" t="str">
            <v xml:space="preserve">COL17CB24809        </v>
          </cell>
          <cell r="P550" t="str">
            <v>DBVTFR</v>
          </cell>
          <cell r="R550">
            <v>52639</v>
          </cell>
          <cell r="S550">
            <v>39692</v>
          </cell>
          <cell r="T550">
            <v>42248</v>
          </cell>
        </row>
        <row r="551">
          <cell r="G551" t="str">
            <v>PAZT07150915</v>
          </cell>
          <cell r="H551" t="str">
            <v>20080915</v>
          </cell>
          <cell r="I551" t="str">
            <v>20150915</v>
          </cell>
          <cell r="J551" t="str">
            <v>4,75000000</v>
          </cell>
          <cell r="K551" t="str">
            <v>0,00000000</v>
          </cell>
          <cell r="L551" t="str">
            <v xml:space="preserve"> </v>
          </cell>
          <cell r="M551" t="str">
            <v>A</v>
          </cell>
          <cell r="N551" t="str">
            <v>VARIA</v>
          </cell>
          <cell r="O551" t="str">
            <v xml:space="preserve">COL17CB24817        </v>
          </cell>
          <cell r="P551" t="str">
            <v>DBVTFR</v>
          </cell>
          <cell r="R551">
            <v>52645</v>
          </cell>
          <cell r="S551">
            <v>39706</v>
          </cell>
          <cell r="T551">
            <v>42262</v>
          </cell>
        </row>
        <row r="552">
          <cell r="G552" t="str">
            <v>PAZT07020915</v>
          </cell>
          <cell r="H552" t="str">
            <v>20080902</v>
          </cell>
          <cell r="I552" t="str">
            <v>20150902</v>
          </cell>
          <cell r="J552" t="str">
            <v>4,75000000</v>
          </cell>
          <cell r="K552" t="str">
            <v>0,00000000</v>
          </cell>
          <cell r="L552" t="str">
            <v xml:space="preserve"> </v>
          </cell>
          <cell r="M552" t="str">
            <v>A</v>
          </cell>
          <cell r="N552" t="str">
            <v>VARIA</v>
          </cell>
          <cell r="O552" t="str">
            <v xml:space="preserve">COL17CB24825        </v>
          </cell>
          <cell r="P552" t="str">
            <v>DBVTFR</v>
          </cell>
          <cell r="R552">
            <v>52662</v>
          </cell>
          <cell r="S552">
            <v>39693</v>
          </cell>
          <cell r="T552">
            <v>42249</v>
          </cell>
        </row>
        <row r="553">
          <cell r="G553" t="str">
            <v>PAZT07030915</v>
          </cell>
          <cell r="H553" t="str">
            <v>20080903</v>
          </cell>
          <cell r="I553" t="str">
            <v>20150903</v>
          </cell>
          <cell r="J553" t="str">
            <v>4,75000000</v>
          </cell>
          <cell r="K553" t="str">
            <v>0,00000000</v>
          </cell>
          <cell r="L553" t="str">
            <v xml:space="preserve"> </v>
          </cell>
          <cell r="M553" t="str">
            <v>A</v>
          </cell>
          <cell r="N553" t="str">
            <v>VARIA</v>
          </cell>
          <cell r="O553" t="str">
            <v xml:space="preserve">COL17CB24833        </v>
          </cell>
          <cell r="P553" t="str">
            <v>DBVTFR</v>
          </cell>
          <cell r="R553">
            <v>52663</v>
          </cell>
          <cell r="S553">
            <v>39694</v>
          </cell>
          <cell r="T553">
            <v>42250</v>
          </cell>
        </row>
        <row r="554">
          <cell r="G554" t="str">
            <v>PAZT07040915</v>
          </cell>
          <cell r="H554" t="str">
            <v>20080904</v>
          </cell>
          <cell r="I554" t="str">
            <v>20150904</v>
          </cell>
          <cell r="J554" t="str">
            <v>4,75000000</v>
          </cell>
          <cell r="K554" t="str">
            <v>0,00000000</v>
          </cell>
          <cell r="L554" t="str">
            <v xml:space="preserve"> </v>
          </cell>
          <cell r="M554" t="str">
            <v>A</v>
          </cell>
          <cell r="N554" t="str">
            <v>VARIA</v>
          </cell>
          <cell r="O554" t="str">
            <v xml:space="preserve">COL17CB24841        </v>
          </cell>
          <cell r="P554" t="str">
            <v>DBVTFR</v>
          </cell>
          <cell r="R554">
            <v>52664</v>
          </cell>
          <cell r="S554">
            <v>39695</v>
          </cell>
          <cell r="T554">
            <v>42251</v>
          </cell>
        </row>
        <row r="555">
          <cell r="G555" t="str">
            <v>PAZT07050915</v>
          </cell>
          <cell r="H555" t="str">
            <v>20080905</v>
          </cell>
          <cell r="I555" t="str">
            <v>20150905</v>
          </cell>
          <cell r="J555" t="str">
            <v>4,75000000</v>
          </cell>
          <cell r="K555" t="str">
            <v>0,00000000</v>
          </cell>
          <cell r="L555" t="str">
            <v xml:space="preserve"> </v>
          </cell>
          <cell r="M555" t="str">
            <v>A</v>
          </cell>
          <cell r="N555" t="str">
            <v>VARIA</v>
          </cell>
          <cell r="O555" t="str">
            <v xml:space="preserve">COL17CB24858        </v>
          </cell>
          <cell r="P555" t="str">
            <v>DBVTFR</v>
          </cell>
          <cell r="R555">
            <v>52665</v>
          </cell>
          <cell r="S555">
            <v>39696</v>
          </cell>
          <cell r="T555">
            <v>42252</v>
          </cell>
        </row>
        <row r="556">
          <cell r="G556" t="str">
            <v>PAZT07080915</v>
          </cell>
          <cell r="H556" t="str">
            <v>20080908</v>
          </cell>
          <cell r="I556" t="str">
            <v>20150908</v>
          </cell>
          <cell r="J556" t="str">
            <v>4,75000000</v>
          </cell>
          <cell r="K556" t="str">
            <v>0,00000000</v>
          </cell>
          <cell r="L556" t="str">
            <v xml:space="preserve"> </v>
          </cell>
          <cell r="M556" t="str">
            <v>A</v>
          </cell>
          <cell r="N556" t="str">
            <v>VARIA</v>
          </cell>
          <cell r="O556" t="str">
            <v xml:space="preserve">COL17CB24866        </v>
          </cell>
          <cell r="P556" t="str">
            <v>DBVTFR</v>
          </cell>
          <cell r="R556">
            <v>52691</v>
          </cell>
          <cell r="S556">
            <v>39699</v>
          </cell>
          <cell r="T556">
            <v>42255</v>
          </cell>
        </row>
        <row r="557">
          <cell r="G557" t="str">
            <v>PAZT07090915</v>
          </cell>
          <cell r="H557" t="str">
            <v>20080909</v>
          </cell>
          <cell r="I557" t="str">
            <v>20150909</v>
          </cell>
          <cell r="J557" t="str">
            <v>4,75000000</v>
          </cell>
          <cell r="K557" t="str">
            <v>0,00000000</v>
          </cell>
          <cell r="L557" t="str">
            <v xml:space="preserve"> </v>
          </cell>
          <cell r="M557" t="str">
            <v>A</v>
          </cell>
          <cell r="N557" t="str">
            <v>VARIA</v>
          </cell>
          <cell r="O557" t="str">
            <v xml:space="preserve">COL17CB24874        </v>
          </cell>
          <cell r="P557" t="str">
            <v>DBVTFR</v>
          </cell>
          <cell r="R557">
            <v>52692</v>
          </cell>
          <cell r="S557">
            <v>39700</v>
          </cell>
          <cell r="T557">
            <v>42256</v>
          </cell>
        </row>
        <row r="558">
          <cell r="G558" t="str">
            <v>PAZT07110915</v>
          </cell>
          <cell r="H558" t="str">
            <v>20080911</v>
          </cell>
          <cell r="I558" t="str">
            <v>20150911</v>
          </cell>
          <cell r="J558" t="str">
            <v>4,75000000</v>
          </cell>
          <cell r="K558" t="str">
            <v>0,00000000</v>
          </cell>
          <cell r="L558" t="str">
            <v xml:space="preserve"> </v>
          </cell>
          <cell r="M558" t="str">
            <v>A</v>
          </cell>
          <cell r="N558" t="str">
            <v>VARIA</v>
          </cell>
          <cell r="O558" t="str">
            <v xml:space="preserve">COL17CB24882        </v>
          </cell>
          <cell r="P558" t="str">
            <v>DBVTFR</v>
          </cell>
          <cell r="R558">
            <v>52693</v>
          </cell>
          <cell r="S558">
            <v>39702</v>
          </cell>
          <cell r="T558">
            <v>42258</v>
          </cell>
        </row>
        <row r="559">
          <cell r="G559" t="str">
            <v>PAZT07120915</v>
          </cell>
          <cell r="H559" t="str">
            <v>20080912</v>
          </cell>
          <cell r="I559" t="str">
            <v>20150912</v>
          </cell>
          <cell r="J559" t="str">
            <v>4,75000000</v>
          </cell>
          <cell r="K559" t="str">
            <v>0,00000000</v>
          </cell>
          <cell r="L559" t="str">
            <v xml:space="preserve"> </v>
          </cell>
          <cell r="M559" t="str">
            <v>A</v>
          </cell>
          <cell r="N559" t="str">
            <v>VARIA</v>
          </cell>
          <cell r="O559" t="str">
            <v xml:space="preserve">COL17CB24890        </v>
          </cell>
          <cell r="P559" t="str">
            <v>DBVTFR</v>
          </cell>
          <cell r="R559">
            <v>52694</v>
          </cell>
          <cell r="S559">
            <v>39703</v>
          </cell>
          <cell r="T559">
            <v>42259</v>
          </cell>
        </row>
        <row r="560">
          <cell r="G560" t="str">
            <v>PAZT07170915</v>
          </cell>
          <cell r="H560" t="str">
            <v>20080917</v>
          </cell>
          <cell r="I560" t="str">
            <v>20150917</v>
          </cell>
          <cell r="J560" t="str">
            <v>4,75000000</v>
          </cell>
          <cell r="K560" t="str">
            <v>0,00000000</v>
          </cell>
          <cell r="L560" t="str">
            <v xml:space="preserve"> </v>
          </cell>
          <cell r="M560" t="str">
            <v>A</v>
          </cell>
          <cell r="N560" t="str">
            <v>VARIA</v>
          </cell>
          <cell r="O560" t="str">
            <v xml:space="preserve">COL17CB24908        </v>
          </cell>
          <cell r="P560" t="str">
            <v>DBVTFR</v>
          </cell>
          <cell r="R560">
            <v>52721</v>
          </cell>
          <cell r="S560">
            <v>39708</v>
          </cell>
          <cell r="T560">
            <v>42264</v>
          </cell>
        </row>
        <row r="561">
          <cell r="G561" t="str">
            <v>PAZT07190915</v>
          </cell>
          <cell r="H561" t="str">
            <v>20080919</v>
          </cell>
          <cell r="I561" t="str">
            <v>20150919</v>
          </cell>
          <cell r="J561" t="str">
            <v>4,75000000</v>
          </cell>
          <cell r="K561" t="str">
            <v>0,00000000</v>
          </cell>
          <cell r="L561" t="str">
            <v xml:space="preserve"> </v>
          </cell>
          <cell r="M561" t="str">
            <v>A</v>
          </cell>
          <cell r="N561" t="str">
            <v>VARIA</v>
          </cell>
          <cell r="O561" t="str">
            <v xml:space="preserve">COL17CB24916        </v>
          </cell>
          <cell r="P561" t="str">
            <v>DBVTFR</v>
          </cell>
          <cell r="R561">
            <v>52722</v>
          </cell>
          <cell r="S561">
            <v>39710</v>
          </cell>
          <cell r="T561">
            <v>42266</v>
          </cell>
        </row>
        <row r="562">
          <cell r="G562" t="str">
            <v>PAZT07160915</v>
          </cell>
          <cell r="H562" t="str">
            <v>20080916</v>
          </cell>
          <cell r="I562" t="str">
            <v>20150916</v>
          </cell>
          <cell r="J562" t="str">
            <v>4,75000000</v>
          </cell>
          <cell r="K562" t="str">
            <v>0,00000000</v>
          </cell>
          <cell r="L562" t="str">
            <v xml:space="preserve"> </v>
          </cell>
          <cell r="M562" t="str">
            <v>A</v>
          </cell>
          <cell r="N562" t="str">
            <v>VARIA</v>
          </cell>
          <cell r="O562" t="str">
            <v xml:space="preserve">COL17CB24924        </v>
          </cell>
          <cell r="P562" t="str">
            <v>DBVTFR</v>
          </cell>
          <cell r="R562">
            <v>52723</v>
          </cell>
          <cell r="S562">
            <v>39707</v>
          </cell>
          <cell r="T562">
            <v>42263</v>
          </cell>
        </row>
        <row r="563">
          <cell r="G563" t="str">
            <v>PAZT07180915</v>
          </cell>
          <cell r="H563" t="str">
            <v>20080918</v>
          </cell>
          <cell r="I563" t="str">
            <v>20150918</v>
          </cell>
          <cell r="J563" t="str">
            <v>4,75000000</v>
          </cell>
          <cell r="K563" t="str">
            <v>0,00000000</v>
          </cell>
          <cell r="L563" t="str">
            <v xml:space="preserve"> </v>
          </cell>
          <cell r="M563" t="str">
            <v>A</v>
          </cell>
          <cell r="N563" t="str">
            <v>VARIA</v>
          </cell>
          <cell r="O563" t="str">
            <v xml:space="preserve">COL17CB24932        </v>
          </cell>
          <cell r="P563" t="str">
            <v>DBVTFR</v>
          </cell>
          <cell r="R563">
            <v>52729</v>
          </cell>
          <cell r="S563">
            <v>39709</v>
          </cell>
          <cell r="T563">
            <v>42265</v>
          </cell>
        </row>
        <row r="564">
          <cell r="G564" t="str">
            <v>PAZT07260915</v>
          </cell>
          <cell r="H564" t="str">
            <v>20080926</v>
          </cell>
          <cell r="I564" t="str">
            <v>20150926</v>
          </cell>
          <cell r="J564" t="str">
            <v>4,75000000</v>
          </cell>
          <cell r="K564" t="str">
            <v>0,00000000</v>
          </cell>
          <cell r="L564" t="str">
            <v xml:space="preserve"> </v>
          </cell>
          <cell r="M564" t="str">
            <v>A</v>
          </cell>
          <cell r="N564" t="str">
            <v>VARIA</v>
          </cell>
          <cell r="O564" t="str">
            <v xml:space="preserve">COL17CB24940        </v>
          </cell>
          <cell r="P564" t="str">
            <v>DBVTFR</v>
          </cell>
          <cell r="R564">
            <v>52751</v>
          </cell>
          <cell r="S564">
            <v>39717</v>
          </cell>
          <cell r="T564">
            <v>42273</v>
          </cell>
        </row>
        <row r="565">
          <cell r="G565" t="str">
            <v>PAZT07230915</v>
          </cell>
          <cell r="H565" t="str">
            <v>20080923</v>
          </cell>
          <cell r="I565" t="str">
            <v>20150923</v>
          </cell>
          <cell r="J565" t="str">
            <v>4,75000000</v>
          </cell>
          <cell r="K565" t="str">
            <v>0,00000000</v>
          </cell>
          <cell r="L565" t="str">
            <v xml:space="preserve"> </v>
          </cell>
          <cell r="M565" t="str">
            <v>A</v>
          </cell>
          <cell r="N565" t="str">
            <v>VARIA</v>
          </cell>
          <cell r="O565" t="str">
            <v xml:space="preserve">COL17CB24957        </v>
          </cell>
          <cell r="P565" t="str">
            <v>DBVTFR</v>
          </cell>
          <cell r="R565">
            <v>52752</v>
          </cell>
          <cell r="S565">
            <v>39714</v>
          </cell>
          <cell r="T565">
            <v>42270</v>
          </cell>
        </row>
        <row r="566">
          <cell r="G566" t="str">
            <v>PAZT07240915</v>
          </cell>
          <cell r="H566" t="str">
            <v>20080924</v>
          </cell>
          <cell r="I566" t="str">
            <v>20150924</v>
          </cell>
          <cell r="J566" t="str">
            <v>4,75000000</v>
          </cell>
          <cell r="K566" t="str">
            <v>0,00000000</v>
          </cell>
          <cell r="L566" t="str">
            <v xml:space="preserve"> </v>
          </cell>
          <cell r="M566" t="str">
            <v>A</v>
          </cell>
          <cell r="N566" t="str">
            <v>VARIA</v>
          </cell>
          <cell r="O566" t="str">
            <v xml:space="preserve">COL17CB24965        </v>
          </cell>
          <cell r="P566" t="str">
            <v>DBVTFR</v>
          </cell>
          <cell r="R566">
            <v>52753</v>
          </cell>
          <cell r="S566">
            <v>39715</v>
          </cell>
          <cell r="T566">
            <v>42271</v>
          </cell>
        </row>
        <row r="567">
          <cell r="G567" t="str">
            <v>PAZT07250915</v>
          </cell>
          <cell r="H567" t="str">
            <v>20080925</v>
          </cell>
          <cell r="I567" t="str">
            <v>20150925</v>
          </cell>
          <cell r="J567" t="str">
            <v>4,75000000</v>
          </cell>
          <cell r="K567" t="str">
            <v>0,00000000</v>
          </cell>
          <cell r="L567" t="str">
            <v xml:space="preserve"> </v>
          </cell>
          <cell r="M567" t="str">
            <v>A</v>
          </cell>
          <cell r="N567" t="str">
            <v>VARIA</v>
          </cell>
          <cell r="O567" t="str">
            <v xml:space="preserve">COL17CB24973        </v>
          </cell>
          <cell r="P567" t="str">
            <v>DBVTFR</v>
          </cell>
          <cell r="R567">
            <v>52754</v>
          </cell>
          <cell r="S567">
            <v>39716</v>
          </cell>
          <cell r="T567">
            <v>42272</v>
          </cell>
        </row>
        <row r="568">
          <cell r="G568" t="str">
            <v>PAZT07101015</v>
          </cell>
          <cell r="H568" t="str">
            <v>20081010</v>
          </cell>
          <cell r="I568" t="str">
            <v>20151010</v>
          </cell>
          <cell r="J568" t="str">
            <v>4,75000000</v>
          </cell>
          <cell r="K568" t="str">
            <v>0,00000000</v>
          </cell>
          <cell r="L568" t="str">
            <v xml:space="preserve"> </v>
          </cell>
          <cell r="M568" t="str">
            <v>A</v>
          </cell>
          <cell r="N568" t="str">
            <v>VARIA</v>
          </cell>
          <cell r="O568" t="str">
            <v xml:space="preserve">COL17CB24981        </v>
          </cell>
          <cell r="P568" t="str">
            <v>DBVTFR</v>
          </cell>
          <cell r="R568">
            <v>52758</v>
          </cell>
          <cell r="S568">
            <v>39731</v>
          </cell>
          <cell r="T568">
            <v>42287</v>
          </cell>
        </row>
        <row r="569">
          <cell r="G569" t="str">
            <v>PAZT07220915</v>
          </cell>
          <cell r="H569" t="str">
            <v>20080922</v>
          </cell>
          <cell r="I569" t="str">
            <v>20150922</v>
          </cell>
          <cell r="J569" t="str">
            <v>4,75000000</v>
          </cell>
          <cell r="K569" t="str">
            <v>0,00000000</v>
          </cell>
          <cell r="L569" t="str">
            <v xml:space="preserve"> </v>
          </cell>
          <cell r="M569" t="str">
            <v>A</v>
          </cell>
          <cell r="N569" t="str">
            <v>VARIA</v>
          </cell>
          <cell r="O569" t="str">
            <v xml:space="preserve">COL17CB24999        </v>
          </cell>
          <cell r="P569" t="str">
            <v>DBVTFR</v>
          </cell>
          <cell r="R569">
            <v>52759</v>
          </cell>
          <cell r="S569">
            <v>39713</v>
          </cell>
          <cell r="T569">
            <v>42269</v>
          </cell>
        </row>
        <row r="570">
          <cell r="G570" t="str">
            <v>PAZT07141015</v>
          </cell>
          <cell r="H570" t="str">
            <v>20081014</v>
          </cell>
          <cell r="I570" t="str">
            <v>20151014</v>
          </cell>
          <cell r="J570" t="str">
            <v>4,75000000</v>
          </cell>
          <cell r="K570" t="str">
            <v>0,00000000</v>
          </cell>
          <cell r="L570" t="str">
            <v xml:space="preserve"> </v>
          </cell>
          <cell r="M570" t="str">
            <v>A</v>
          </cell>
          <cell r="N570" t="str">
            <v>VARIA</v>
          </cell>
          <cell r="O570" t="str">
            <v xml:space="preserve">COL17CB25004        </v>
          </cell>
          <cell r="P570" t="str">
            <v>DBVTFR</v>
          </cell>
          <cell r="R570">
            <v>52761</v>
          </cell>
          <cell r="S570">
            <v>39735</v>
          </cell>
          <cell r="T570">
            <v>42291</v>
          </cell>
        </row>
        <row r="571">
          <cell r="G571" t="str">
            <v>PAZT07300915</v>
          </cell>
          <cell r="H571" t="str">
            <v>20080930</v>
          </cell>
          <cell r="I571" t="str">
            <v>20150930</v>
          </cell>
          <cell r="J571" t="str">
            <v>4,75000000</v>
          </cell>
          <cell r="K571" t="str">
            <v>0,00000000</v>
          </cell>
          <cell r="L571" t="str">
            <v xml:space="preserve"> </v>
          </cell>
          <cell r="M571" t="str">
            <v>A</v>
          </cell>
          <cell r="N571" t="str">
            <v>VARIA</v>
          </cell>
          <cell r="O571" t="str">
            <v xml:space="preserve">COL17CB25012        </v>
          </cell>
          <cell r="P571" t="str">
            <v>DBVTFR</v>
          </cell>
          <cell r="R571">
            <v>52787</v>
          </cell>
          <cell r="S571">
            <v>39721</v>
          </cell>
          <cell r="T571">
            <v>42277</v>
          </cell>
        </row>
        <row r="572">
          <cell r="G572" t="str">
            <v>PAZT07290915</v>
          </cell>
          <cell r="H572" t="str">
            <v>20080929</v>
          </cell>
          <cell r="I572" t="str">
            <v>20150929</v>
          </cell>
          <cell r="J572" t="str">
            <v>4,75000000</v>
          </cell>
          <cell r="K572" t="str">
            <v>0,00000000</v>
          </cell>
          <cell r="L572" t="str">
            <v xml:space="preserve"> </v>
          </cell>
          <cell r="M572" t="str">
            <v>A</v>
          </cell>
          <cell r="N572" t="str">
            <v>VARIA</v>
          </cell>
          <cell r="O572" t="str">
            <v xml:space="preserve">COL17CB25020        </v>
          </cell>
          <cell r="P572" t="str">
            <v>DBVTFR</v>
          </cell>
          <cell r="R572">
            <v>52788</v>
          </cell>
          <cell r="S572">
            <v>39720</v>
          </cell>
          <cell r="T572">
            <v>42276</v>
          </cell>
        </row>
        <row r="573">
          <cell r="G573" t="str">
            <v>PAZT07011015</v>
          </cell>
          <cell r="H573" t="str">
            <v>20081001</v>
          </cell>
          <cell r="I573" t="str">
            <v>20151001</v>
          </cell>
          <cell r="J573" t="str">
            <v>4,75000000</v>
          </cell>
          <cell r="K573" t="str">
            <v>0,00000000</v>
          </cell>
          <cell r="L573" t="str">
            <v xml:space="preserve"> </v>
          </cell>
          <cell r="M573" t="str">
            <v>A</v>
          </cell>
          <cell r="N573" t="str">
            <v>VARIA</v>
          </cell>
          <cell r="O573" t="str">
            <v xml:space="preserve">COL17CB25038        </v>
          </cell>
          <cell r="P573" t="str">
            <v>DBVTFR</v>
          </cell>
          <cell r="R573">
            <v>52789</v>
          </cell>
          <cell r="S573">
            <v>39722</v>
          </cell>
          <cell r="T573">
            <v>42278</v>
          </cell>
        </row>
        <row r="574">
          <cell r="G574" t="str">
            <v>PAZT07021015</v>
          </cell>
          <cell r="H574" t="str">
            <v>20081002</v>
          </cell>
          <cell r="I574" t="str">
            <v>20151002</v>
          </cell>
          <cell r="J574" t="str">
            <v>4,75000000</v>
          </cell>
          <cell r="K574" t="str">
            <v>0,00000000</v>
          </cell>
          <cell r="L574" t="str">
            <v xml:space="preserve"> </v>
          </cell>
          <cell r="M574" t="str">
            <v>A</v>
          </cell>
          <cell r="N574" t="str">
            <v>VARIA</v>
          </cell>
          <cell r="O574" t="str">
            <v xml:space="preserve">COL17CB25046        </v>
          </cell>
          <cell r="P574" t="str">
            <v>DBVTFR</v>
          </cell>
          <cell r="R574">
            <v>52790</v>
          </cell>
          <cell r="S574">
            <v>39723</v>
          </cell>
          <cell r="T574">
            <v>42279</v>
          </cell>
        </row>
        <row r="575">
          <cell r="G575" t="str">
            <v>PAZT07031015</v>
          </cell>
          <cell r="H575" t="str">
            <v>20081003</v>
          </cell>
          <cell r="I575" t="str">
            <v>20151003</v>
          </cell>
          <cell r="J575" t="str">
            <v>4,75000000</v>
          </cell>
          <cell r="K575" t="str">
            <v>0,00000000</v>
          </cell>
          <cell r="L575" t="str">
            <v xml:space="preserve"> </v>
          </cell>
          <cell r="M575" t="str">
            <v>A</v>
          </cell>
          <cell r="N575" t="str">
            <v>VARIA</v>
          </cell>
          <cell r="O575" t="str">
            <v xml:space="preserve">COL17CB25053        </v>
          </cell>
          <cell r="P575" t="str">
            <v>DBVTFR</v>
          </cell>
          <cell r="R575">
            <v>52791</v>
          </cell>
          <cell r="S575">
            <v>39724</v>
          </cell>
          <cell r="T575">
            <v>42280</v>
          </cell>
        </row>
        <row r="576">
          <cell r="G576" t="str">
            <v>PAZT07171015</v>
          </cell>
          <cell r="H576" t="str">
            <v>20081017</v>
          </cell>
          <cell r="I576" t="str">
            <v>20151017</v>
          </cell>
          <cell r="J576" t="str">
            <v>4,75000000</v>
          </cell>
          <cell r="K576" t="str">
            <v>0,00000000</v>
          </cell>
          <cell r="L576" t="str">
            <v xml:space="preserve"> </v>
          </cell>
          <cell r="M576" t="str">
            <v>A</v>
          </cell>
          <cell r="N576" t="str">
            <v>VARIA</v>
          </cell>
          <cell r="O576" t="str">
            <v xml:space="preserve">COL17CB25061        </v>
          </cell>
          <cell r="P576" t="str">
            <v>DBVTFR</v>
          </cell>
          <cell r="R576">
            <v>52794</v>
          </cell>
          <cell r="S576">
            <v>39738</v>
          </cell>
          <cell r="T576">
            <v>42294</v>
          </cell>
        </row>
        <row r="577">
          <cell r="G577" t="str">
            <v>PAZT07081015</v>
          </cell>
          <cell r="H577" t="str">
            <v>20081008</v>
          </cell>
          <cell r="I577" t="str">
            <v>20151008</v>
          </cell>
          <cell r="J577" t="str">
            <v>4,75000000</v>
          </cell>
          <cell r="K577" t="str">
            <v>0,00000000</v>
          </cell>
          <cell r="L577" t="str">
            <v xml:space="preserve"> </v>
          </cell>
          <cell r="M577" t="str">
            <v>A</v>
          </cell>
          <cell r="N577" t="str">
            <v>VARIA</v>
          </cell>
          <cell r="O577" t="str">
            <v xml:space="preserve">COL17CB25079        </v>
          </cell>
          <cell r="P577" t="str">
            <v>DBVTFR</v>
          </cell>
          <cell r="R577">
            <v>52807</v>
          </cell>
          <cell r="S577">
            <v>39729</v>
          </cell>
          <cell r="T577">
            <v>42285</v>
          </cell>
        </row>
        <row r="578">
          <cell r="G578" t="str">
            <v>PAZT07061015</v>
          </cell>
          <cell r="H578" t="str">
            <v>20081006</v>
          </cell>
          <cell r="I578" t="str">
            <v>20151006</v>
          </cell>
          <cell r="J578" t="str">
            <v>4,75000000</v>
          </cell>
          <cell r="K578" t="str">
            <v>0,00000000</v>
          </cell>
          <cell r="L578" t="str">
            <v xml:space="preserve"> </v>
          </cell>
          <cell r="M578" t="str">
            <v>A</v>
          </cell>
          <cell r="N578" t="str">
            <v>VARIA</v>
          </cell>
          <cell r="O578" t="str">
            <v xml:space="preserve">COL17CB25087        </v>
          </cell>
          <cell r="P578" t="str">
            <v>DBVTFR</v>
          </cell>
          <cell r="R578">
            <v>52808</v>
          </cell>
          <cell r="S578">
            <v>39727</v>
          </cell>
          <cell r="T578">
            <v>42283</v>
          </cell>
        </row>
        <row r="579">
          <cell r="G579" t="str">
            <v>PAZT07091015</v>
          </cell>
          <cell r="H579" t="str">
            <v>20081009</v>
          </cell>
          <cell r="I579" t="str">
            <v>20151009</v>
          </cell>
          <cell r="J579" t="str">
            <v>4,75000000</v>
          </cell>
          <cell r="K579" t="str">
            <v>0,00000000</v>
          </cell>
          <cell r="L579" t="str">
            <v xml:space="preserve"> </v>
          </cell>
          <cell r="M579" t="str">
            <v>A</v>
          </cell>
          <cell r="N579" t="str">
            <v>VARIA</v>
          </cell>
          <cell r="O579" t="str">
            <v xml:space="preserve">COL17CB25095        </v>
          </cell>
          <cell r="P579" t="str">
            <v>DBVTFR</v>
          </cell>
          <cell r="R579">
            <v>52810</v>
          </cell>
          <cell r="S579">
            <v>39730</v>
          </cell>
          <cell r="T579">
            <v>42286</v>
          </cell>
        </row>
        <row r="580">
          <cell r="G580" t="str">
            <v>PAZT07151015</v>
          </cell>
          <cell r="H580" t="str">
            <v>20081015</v>
          </cell>
          <cell r="I580" t="str">
            <v>20151015</v>
          </cell>
          <cell r="J580" t="str">
            <v>4,75000000</v>
          </cell>
          <cell r="K580" t="str">
            <v>0,00000000</v>
          </cell>
          <cell r="L580" t="str">
            <v xml:space="preserve"> </v>
          </cell>
          <cell r="M580" t="str">
            <v>A</v>
          </cell>
          <cell r="N580" t="str">
            <v>VARIA</v>
          </cell>
          <cell r="O580" t="str">
            <v xml:space="preserve">COL17CB25103        </v>
          </cell>
          <cell r="P580" t="str">
            <v>DBVTFR</v>
          </cell>
          <cell r="R580">
            <v>52827</v>
          </cell>
          <cell r="S580">
            <v>39736</v>
          </cell>
          <cell r="T580">
            <v>42292</v>
          </cell>
        </row>
        <row r="581">
          <cell r="G581" t="str">
            <v>PAZT07311015</v>
          </cell>
          <cell r="H581" t="str">
            <v>20081031</v>
          </cell>
          <cell r="I581" t="str">
            <v>20151031</v>
          </cell>
          <cell r="J581" t="str">
            <v>4,75000000</v>
          </cell>
          <cell r="K581" t="str">
            <v>0,00000000</v>
          </cell>
          <cell r="L581" t="str">
            <v xml:space="preserve"> </v>
          </cell>
          <cell r="M581" t="str">
            <v>A</v>
          </cell>
          <cell r="N581" t="str">
            <v>VARIA</v>
          </cell>
          <cell r="O581" t="str">
            <v xml:space="preserve">COL17CB25111        </v>
          </cell>
          <cell r="P581" t="str">
            <v>DBVTFR</v>
          </cell>
          <cell r="R581">
            <v>52828</v>
          </cell>
          <cell r="S581">
            <v>39752</v>
          </cell>
          <cell r="T581">
            <v>42308</v>
          </cell>
        </row>
        <row r="582">
          <cell r="G582" t="str">
            <v>PAZT07161015</v>
          </cell>
          <cell r="H582" t="str">
            <v>20081016</v>
          </cell>
          <cell r="I582" t="str">
            <v>20151016</v>
          </cell>
          <cell r="J582" t="str">
            <v>4,75000000</v>
          </cell>
          <cell r="K582" t="str">
            <v>0,00000000</v>
          </cell>
          <cell r="L582" t="str">
            <v xml:space="preserve"> </v>
          </cell>
          <cell r="M582" t="str">
            <v>A</v>
          </cell>
          <cell r="N582" t="str">
            <v>VARIA</v>
          </cell>
          <cell r="O582" t="str">
            <v xml:space="preserve">COL17CB25129        </v>
          </cell>
          <cell r="P582" t="str">
            <v>DBVTFR</v>
          </cell>
          <cell r="R582">
            <v>52830</v>
          </cell>
          <cell r="S582">
            <v>39737</v>
          </cell>
          <cell r="T582">
            <v>42293</v>
          </cell>
        </row>
        <row r="583">
          <cell r="G583" t="str">
            <v>PAZT07201015</v>
          </cell>
          <cell r="H583" t="str">
            <v>20081020</v>
          </cell>
          <cell r="I583" t="str">
            <v>20151020</v>
          </cell>
          <cell r="J583" t="str">
            <v>4,75000000</v>
          </cell>
          <cell r="K583" t="str">
            <v>0,00000000</v>
          </cell>
          <cell r="L583" t="str">
            <v xml:space="preserve"> </v>
          </cell>
          <cell r="M583" t="str">
            <v>A</v>
          </cell>
          <cell r="N583" t="str">
            <v>VARIA</v>
          </cell>
          <cell r="O583" t="str">
            <v xml:space="preserve">COL17CB25137        </v>
          </cell>
          <cell r="P583" t="str">
            <v>DBVTFR</v>
          </cell>
          <cell r="R583">
            <v>52840</v>
          </cell>
          <cell r="S583">
            <v>39741</v>
          </cell>
          <cell r="T583">
            <v>42297</v>
          </cell>
        </row>
        <row r="584">
          <cell r="G584" t="str">
            <v>PAZT07231015</v>
          </cell>
          <cell r="H584" t="str">
            <v>20081023</v>
          </cell>
          <cell r="I584" t="str">
            <v>20151023</v>
          </cell>
          <cell r="J584" t="str">
            <v>4,75000000</v>
          </cell>
          <cell r="K584" t="str">
            <v>0,00000000</v>
          </cell>
          <cell r="L584" t="str">
            <v xml:space="preserve"> </v>
          </cell>
          <cell r="M584" t="str">
            <v>A</v>
          </cell>
          <cell r="N584" t="str">
            <v>VARIA</v>
          </cell>
          <cell r="O584" t="str">
            <v xml:space="preserve">COL17CB25145        </v>
          </cell>
          <cell r="P584" t="str">
            <v>DBVTFR</v>
          </cell>
          <cell r="R584">
            <v>52841</v>
          </cell>
          <cell r="S584">
            <v>39744</v>
          </cell>
          <cell r="T584">
            <v>42300</v>
          </cell>
        </row>
        <row r="585">
          <cell r="G585" t="str">
            <v>PAZT07241015</v>
          </cell>
          <cell r="H585" t="str">
            <v>20081024</v>
          </cell>
          <cell r="I585" t="str">
            <v>20151024</v>
          </cell>
          <cell r="J585" t="str">
            <v>4,75000000</v>
          </cell>
          <cell r="K585" t="str">
            <v>0,00000000</v>
          </cell>
          <cell r="L585" t="str">
            <v xml:space="preserve"> </v>
          </cell>
          <cell r="M585" t="str">
            <v>A</v>
          </cell>
          <cell r="N585" t="str">
            <v>VARIA</v>
          </cell>
          <cell r="O585" t="str">
            <v xml:space="preserve">COL17CB25152        </v>
          </cell>
          <cell r="P585" t="str">
            <v>DBVTFR</v>
          </cell>
          <cell r="R585">
            <v>52842</v>
          </cell>
          <cell r="S585">
            <v>39745</v>
          </cell>
          <cell r="T585">
            <v>42301</v>
          </cell>
        </row>
        <row r="586">
          <cell r="G586" t="str">
            <v>PAZT07211015</v>
          </cell>
          <cell r="H586" t="str">
            <v>20081021</v>
          </cell>
          <cell r="I586" t="str">
            <v>20151021</v>
          </cell>
          <cell r="J586" t="str">
            <v>4,75000000</v>
          </cell>
          <cell r="K586" t="str">
            <v>0,00000000</v>
          </cell>
          <cell r="L586" t="str">
            <v xml:space="preserve"> </v>
          </cell>
          <cell r="M586" t="str">
            <v>A</v>
          </cell>
          <cell r="N586" t="str">
            <v>VARIA</v>
          </cell>
          <cell r="O586" t="str">
            <v xml:space="preserve">COL17CB25160        </v>
          </cell>
          <cell r="P586" t="str">
            <v>DBVTFR</v>
          </cell>
          <cell r="R586">
            <v>52843</v>
          </cell>
          <cell r="S586">
            <v>39742</v>
          </cell>
          <cell r="T586">
            <v>42298</v>
          </cell>
        </row>
        <row r="587">
          <cell r="G587" t="str">
            <v>PAZT07221015</v>
          </cell>
          <cell r="H587" t="str">
            <v>20081022</v>
          </cell>
          <cell r="I587" t="str">
            <v>20151022</v>
          </cell>
          <cell r="J587" t="str">
            <v>4,75000000</v>
          </cell>
          <cell r="K587" t="str">
            <v>0,00000000</v>
          </cell>
          <cell r="L587" t="str">
            <v xml:space="preserve"> </v>
          </cell>
          <cell r="M587" t="str">
            <v>A</v>
          </cell>
          <cell r="N587" t="str">
            <v>VARIA</v>
          </cell>
          <cell r="O587" t="str">
            <v xml:space="preserve">COL17CB25178        </v>
          </cell>
          <cell r="P587" t="str">
            <v>DBVTFR</v>
          </cell>
          <cell r="R587">
            <v>52846</v>
          </cell>
          <cell r="S587">
            <v>39743</v>
          </cell>
          <cell r="T587">
            <v>42299</v>
          </cell>
        </row>
        <row r="588">
          <cell r="G588" t="str">
            <v>PAZT07271015</v>
          </cell>
          <cell r="H588" t="str">
            <v>20081027</v>
          </cell>
          <cell r="I588" t="str">
            <v>20151027</v>
          </cell>
          <cell r="J588" t="str">
            <v>4,75000000</v>
          </cell>
          <cell r="K588" t="str">
            <v>0,00000000</v>
          </cell>
          <cell r="L588" t="str">
            <v xml:space="preserve"> </v>
          </cell>
          <cell r="M588" t="str">
            <v>A</v>
          </cell>
          <cell r="N588" t="str">
            <v>VARIA</v>
          </cell>
          <cell r="O588" t="str">
            <v xml:space="preserve">COL17CB25186        </v>
          </cell>
          <cell r="P588" t="str">
            <v>DBVTFR</v>
          </cell>
          <cell r="R588">
            <v>52848</v>
          </cell>
          <cell r="S588">
            <v>39748</v>
          </cell>
          <cell r="T588">
            <v>42304</v>
          </cell>
        </row>
        <row r="589">
          <cell r="G589" t="str">
            <v>PAZT07281015</v>
          </cell>
          <cell r="H589" t="str">
            <v>20081028</v>
          </cell>
          <cell r="I589" t="str">
            <v>20151028</v>
          </cell>
          <cell r="J589" t="str">
            <v>4,75000000</v>
          </cell>
          <cell r="K589" t="str">
            <v>0,00000000</v>
          </cell>
          <cell r="L589" t="str">
            <v xml:space="preserve"> </v>
          </cell>
          <cell r="M589" t="str">
            <v>A</v>
          </cell>
          <cell r="N589" t="str">
            <v>VARIA</v>
          </cell>
          <cell r="O589" t="str">
            <v xml:space="preserve">COL17CB25194        </v>
          </cell>
          <cell r="P589" t="str">
            <v>DBVTFR</v>
          </cell>
          <cell r="R589">
            <v>52849</v>
          </cell>
          <cell r="S589">
            <v>39749</v>
          </cell>
          <cell r="T589">
            <v>42305</v>
          </cell>
        </row>
        <row r="590">
          <cell r="G590" t="str">
            <v>PAZT07291015</v>
          </cell>
          <cell r="H590" t="str">
            <v>20081029</v>
          </cell>
          <cell r="I590" t="str">
            <v>20151029</v>
          </cell>
          <cell r="J590" t="str">
            <v>4,75000000</v>
          </cell>
          <cell r="K590" t="str">
            <v>0,00000000</v>
          </cell>
          <cell r="L590" t="str">
            <v xml:space="preserve"> </v>
          </cell>
          <cell r="M590" t="str">
            <v>A</v>
          </cell>
          <cell r="N590" t="str">
            <v>VARIA</v>
          </cell>
          <cell r="O590" t="str">
            <v xml:space="preserve">COL17CB25202        </v>
          </cell>
          <cell r="P590" t="str">
            <v>DBVTFR</v>
          </cell>
          <cell r="R590">
            <v>52850</v>
          </cell>
          <cell r="S590">
            <v>39750</v>
          </cell>
          <cell r="T590">
            <v>42306</v>
          </cell>
        </row>
        <row r="591">
          <cell r="G591" t="str">
            <v>PAZT07301015</v>
          </cell>
          <cell r="H591" t="str">
            <v>20081030</v>
          </cell>
          <cell r="I591" t="str">
            <v>20151030</v>
          </cell>
          <cell r="J591" t="str">
            <v>4,75000000</v>
          </cell>
          <cell r="K591" t="str">
            <v>0,00000000</v>
          </cell>
          <cell r="L591" t="str">
            <v xml:space="preserve"> </v>
          </cell>
          <cell r="M591" t="str">
            <v>A</v>
          </cell>
          <cell r="N591" t="str">
            <v>VARIA</v>
          </cell>
          <cell r="O591" t="str">
            <v xml:space="preserve">COL17CB25210        </v>
          </cell>
          <cell r="P591" t="str">
            <v>DBVTFR</v>
          </cell>
          <cell r="R591">
            <v>52851</v>
          </cell>
          <cell r="S591">
            <v>39751</v>
          </cell>
          <cell r="T591">
            <v>42307</v>
          </cell>
        </row>
        <row r="592">
          <cell r="G592" t="str">
            <v>PAZT07041115</v>
          </cell>
          <cell r="H592" t="str">
            <v>20081104</v>
          </cell>
          <cell r="I592" t="str">
            <v>20151104</v>
          </cell>
          <cell r="J592" t="str">
            <v>4,75000000</v>
          </cell>
          <cell r="K592" t="str">
            <v>0,00000000</v>
          </cell>
          <cell r="L592" t="str">
            <v xml:space="preserve"> </v>
          </cell>
          <cell r="M592" t="str">
            <v>A</v>
          </cell>
          <cell r="N592" t="str">
            <v>VARIA</v>
          </cell>
          <cell r="O592" t="str">
            <v xml:space="preserve">COL17CB25228        </v>
          </cell>
          <cell r="P592" t="str">
            <v>DBVTFR</v>
          </cell>
          <cell r="R592">
            <v>52855</v>
          </cell>
          <cell r="S592">
            <v>39756</v>
          </cell>
          <cell r="T592">
            <v>42312</v>
          </cell>
        </row>
        <row r="593">
          <cell r="G593" t="str">
            <v>PAZT07071115</v>
          </cell>
          <cell r="H593" t="str">
            <v>20081107</v>
          </cell>
          <cell r="I593" t="str">
            <v>20151107</v>
          </cell>
          <cell r="J593" t="str">
            <v>4,75000000</v>
          </cell>
          <cell r="K593" t="str">
            <v>0,00000000</v>
          </cell>
          <cell r="L593" t="str">
            <v xml:space="preserve"> </v>
          </cell>
          <cell r="M593" t="str">
            <v>A</v>
          </cell>
          <cell r="N593" t="str">
            <v>VARIA</v>
          </cell>
          <cell r="O593" t="str">
            <v xml:space="preserve">COL17CB25236        </v>
          </cell>
          <cell r="P593" t="str">
            <v>DBVTFR</v>
          </cell>
          <cell r="R593">
            <v>52856</v>
          </cell>
          <cell r="S593">
            <v>39759</v>
          </cell>
          <cell r="T593">
            <v>42315</v>
          </cell>
        </row>
        <row r="594">
          <cell r="G594" t="str">
            <v>PAZT07051115</v>
          </cell>
          <cell r="H594" t="str">
            <v>20081105</v>
          </cell>
          <cell r="I594" t="str">
            <v>20151105</v>
          </cell>
          <cell r="J594" t="str">
            <v>4,75000000</v>
          </cell>
          <cell r="K594" t="str">
            <v>0,00000000</v>
          </cell>
          <cell r="L594" t="str">
            <v xml:space="preserve"> </v>
          </cell>
          <cell r="M594" t="str">
            <v>A</v>
          </cell>
          <cell r="N594" t="str">
            <v>VARIA</v>
          </cell>
          <cell r="O594" t="str">
            <v xml:space="preserve">COL17CB25244        </v>
          </cell>
          <cell r="P594" t="str">
            <v>DBVTFR</v>
          </cell>
          <cell r="R594">
            <v>52858</v>
          </cell>
          <cell r="S594">
            <v>39757</v>
          </cell>
          <cell r="T594">
            <v>42313</v>
          </cell>
        </row>
        <row r="595">
          <cell r="G595" t="str">
            <v>PAZT07061115</v>
          </cell>
          <cell r="H595" t="str">
            <v>20081106</v>
          </cell>
          <cell r="I595" t="str">
            <v>20151106</v>
          </cell>
          <cell r="J595" t="str">
            <v>4,75000000</v>
          </cell>
          <cell r="K595" t="str">
            <v>0,00000000</v>
          </cell>
          <cell r="L595" t="str">
            <v xml:space="preserve"> </v>
          </cell>
          <cell r="M595" t="str">
            <v>A</v>
          </cell>
          <cell r="N595" t="str">
            <v>VARIA</v>
          </cell>
          <cell r="O595" t="str">
            <v xml:space="preserve">COL17CB25251        </v>
          </cell>
          <cell r="P595" t="str">
            <v>DBVTFR</v>
          </cell>
          <cell r="R595">
            <v>52859</v>
          </cell>
          <cell r="S595">
            <v>39758</v>
          </cell>
          <cell r="T595">
            <v>42314</v>
          </cell>
        </row>
        <row r="596">
          <cell r="G596" t="str">
            <v>PAZT07101115</v>
          </cell>
          <cell r="H596" t="str">
            <v>20081110</v>
          </cell>
          <cell r="I596" t="str">
            <v>20151110</v>
          </cell>
          <cell r="J596" t="str">
            <v>4,75000000</v>
          </cell>
          <cell r="K596" t="str">
            <v>0,00000000</v>
          </cell>
          <cell r="L596" t="str">
            <v xml:space="preserve"> </v>
          </cell>
          <cell r="M596" t="str">
            <v>A</v>
          </cell>
          <cell r="N596" t="str">
            <v>VARIA</v>
          </cell>
          <cell r="O596" t="str">
            <v xml:space="preserve">COL17CB25269        </v>
          </cell>
          <cell r="P596" t="str">
            <v>DBVTFR</v>
          </cell>
          <cell r="R596">
            <v>52864</v>
          </cell>
          <cell r="S596">
            <v>39762</v>
          </cell>
          <cell r="T596">
            <v>42318</v>
          </cell>
        </row>
        <row r="597">
          <cell r="G597" t="str">
            <v>PAZT07121115</v>
          </cell>
          <cell r="H597" t="str">
            <v>20081112</v>
          </cell>
          <cell r="I597" t="str">
            <v>20151112</v>
          </cell>
          <cell r="J597" t="str">
            <v>4,75000000</v>
          </cell>
          <cell r="K597" t="str">
            <v>0,00000000</v>
          </cell>
          <cell r="L597" t="str">
            <v xml:space="preserve"> </v>
          </cell>
          <cell r="M597" t="str">
            <v>A</v>
          </cell>
          <cell r="N597" t="str">
            <v>VARIA</v>
          </cell>
          <cell r="O597" t="str">
            <v xml:space="preserve">COL17CB25277        </v>
          </cell>
          <cell r="P597" t="str">
            <v>DBVTFR</v>
          </cell>
          <cell r="R597">
            <v>52865</v>
          </cell>
          <cell r="S597">
            <v>39764</v>
          </cell>
          <cell r="T597">
            <v>42320</v>
          </cell>
        </row>
        <row r="598">
          <cell r="G598" t="str">
            <v>PAZT07131115</v>
          </cell>
          <cell r="H598" t="str">
            <v>20081113</v>
          </cell>
          <cell r="I598" t="str">
            <v>20151113</v>
          </cell>
          <cell r="J598" t="str">
            <v>4,75000000</v>
          </cell>
          <cell r="K598" t="str">
            <v>0,00000000</v>
          </cell>
          <cell r="L598" t="str">
            <v xml:space="preserve"> </v>
          </cell>
          <cell r="M598" t="str">
            <v>A</v>
          </cell>
          <cell r="N598" t="str">
            <v>VARIA</v>
          </cell>
          <cell r="O598" t="str">
            <v xml:space="preserve">COL17CB25285        </v>
          </cell>
          <cell r="P598" t="str">
            <v>DBVTFR</v>
          </cell>
          <cell r="R598">
            <v>52866</v>
          </cell>
          <cell r="S598">
            <v>39765</v>
          </cell>
          <cell r="T598">
            <v>42321</v>
          </cell>
        </row>
        <row r="599">
          <cell r="G599" t="str">
            <v>PAZT07141115</v>
          </cell>
          <cell r="H599" t="str">
            <v>20081114</v>
          </cell>
          <cell r="I599" t="str">
            <v>20151114</v>
          </cell>
          <cell r="J599" t="str">
            <v>4,75000000</v>
          </cell>
          <cell r="K599" t="str">
            <v>0,00000000</v>
          </cell>
          <cell r="L599" t="str">
            <v xml:space="preserve"> </v>
          </cell>
          <cell r="M599" t="str">
            <v>A</v>
          </cell>
          <cell r="N599" t="str">
            <v>VARIA</v>
          </cell>
          <cell r="O599" t="str">
            <v xml:space="preserve">COL17CB25293        </v>
          </cell>
          <cell r="P599" t="str">
            <v>DBVTFR</v>
          </cell>
          <cell r="R599">
            <v>52867</v>
          </cell>
          <cell r="S599">
            <v>39766</v>
          </cell>
          <cell r="T599">
            <v>42322</v>
          </cell>
        </row>
        <row r="600">
          <cell r="G600" t="str">
            <v>PAZT07111115</v>
          </cell>
          <cell r="H600" t="str">
            <v>20081111</v>
          </cell>
          <cell r="I600" t="str">
            <v>20151111</v>
          </cell>
          <cell r="J600" t="str">
            <v>4,75000000</v>
          </cell>
          <cell r="K600" t="str">
            <v>0,00000000</v>
          </cell>
          <cell r="L600" t="str">
            <v xml:space="preserve"> </v>
          </cell>
          <cell r="M600" t="str">
            <v>A</v>
          </cell>
          <cell r="N600" t="str">
            <v>VARIA</v>
          </cell>
          <cell r="O600" t="str">
            <v xml:space="preserve">COL17CB25301        </v>
          </cell>
          <cell r="P600" t="str">
            <v>DBVTFR</v>
          </cell>
          <cell r="R600">
            <v>52869</v>
          </cell>
          <cell r="S600">
            <v>39763</v>
          </cell>
          <cell r="T600">
            <v>42319</v>
          </cell>
        </row>
        <row r="601">
          <cell r="G601" t="str">
            <v>PAZT07201115</v>
          </cell>
          <cell r="H601" t="str">
            <v>20081120</v>
          </cell>
          <cell r="I601" t="str">
            <v>20151120</v>
          </cell>
          <cell r="J601" t="str">
            <v>4,75000000</v>
          </cell>
          <cell r="K601" t="str">
            <v>0,00000000</v>
          </cell>
          <cell r="L601" t="str">
            <v xml:space="preserve"> </v>
          </cell>
          <cell r="M601" t="str">
            <v>A</v>
          </cell>
          <cell r="N601" t="str">
            <v>VARIA</v>
          </cell>
          <cell r="O601" t="str">
            <v xml:space="preserve">COL17CB25319        </v>
          </cell>
          <cell r="P601" t="str">
            <v>DBVTFR</v>
          </cell>
          <cell r="R601">
            <v>52877</v>
          </cell>
          <cell r="S601">
            <v>39772</v>
          </cell>
          <cell r="T601">
            <v>42328</v>
          </cell>
        </row>
        <row r="602">
          <cell r="G602" t="str">
            <v>PAZT07211115</v>
          </cell>
          <cell r="H602" t="str">
            <v>20081121</v>
          </cell>
          <cell r="I602" t="str">
            <v>20151121</v>
          </cell>
          <cell r="J602" t="str">
            <v>4,75000000</v>
          </cell>
          <cell r="K602" t="str">
            <v>0,00000000</v>
          </cell>
          <cell r="L602" t="str">
            <v xml:space="preserve"> </v>
          </cell>
          <cell r="M602" t="str">
            <v>A</v>
          </cell>
          <cell r="N602" t="str">
            <v>VARIA</v>
          </cell>
          <cell r="O602" t="str">
            <v xml:space="preserve">COL17CB25327        </v>
          </cell>
          <cell r="P602" t="str">
            <v>DBVTFR</v>
          </cell>
          <cell r="R602">
            <v>52881</v>
          </cell>
          <cell r="S602">
            <v>39773</v>
          </cell>
          <cell r="T602">
            <v>42329</v>
          </cell>
        </row>
        <row r="603">
          <cell r="G603" t="str">
            <v>PAZT07191115</v>
          </cell>
          <cell r="H603" t="str">
            <v>20081119</v>
          </cell>
          <cell r="I603" t="str">
            <v>20151119</v>
          </cell>
          <cell r="J603" t="str">
            <v>4,75000000</v>
          </cell>
          <cell r="K603" t="str">
            <v>0,00000000</v>
          </cell>
          <cell r="L603" t="str">
            <v xml:space="preserve"> </v>
          </cell>
          <cell r="M603" t="str">
            <v>A</v>
          </cell>
          <cell r="N603" t="str">
            <v>VARIA</v>
          </cell>
          <cell r="O603" t="str">
            <v xml:space="preserve">COL17CB25335        </v>
          </cell>
          <cell r="P603" t="str">
            <v>DBVTFR</v>
          </cell>
          <cell r="R603">
            <v>52882</v>
          </cell>
          <cell r="S603">
            <v>39771</v>
          </cell>
          <cell r="T603">
            <v>42327</v>
          </cell>
        </row>
        <row r="604">
          <cell r="G604" t="str">
            <v>PAZT07181115</v>
          </cell>
          <cell r="H604" t="str">
            <v>20081118</v>
          </cell>
          <cell r="I604" t="str">
            <v>20151118</v>
          </cell>
          <cell r="J604" t="str">
            <v>4,75000000</v>
          </cell>
          <cell r="K604" t="str">
            <v>0,00000000</v>
          </cell>
          <cell r="L604" t="str">
            <v xml:space="preserve"> </v>
          </cell>
          <cell r="M604" t="str">
            <v>A</v>
          </cell>
          <cell r="N604" t="str">
            <v>VARIA</v>
          </cell>
          <cell r="O604" t="str">
            <v xml:space="preserve">COL17CB25343        </v>
          </cell>
          <cell r="P604" t="str">
            <v>DBVTFR</v>
          </cell>
          <cell r="R604">
            <v>52883</v>
          </cell>
          <cell r="S604">
            <v>39770</v>
          </cell>
          <cell r="T604">
            <v>42326</v>
          </cell>
        </row>
        <row r="605">
          <cell r="G605" t="str">
            <v>PAZT07111215</v>
          </cell>
          <cell r="H605" t="str">
            <v>20081211</v>
          </cell>
          <cell r="I605" t="str">
            <v>20151211</v>
          </cell>
          <cell r="J605" t="str">
            <v>4,75000000</v>
          </cell>
          <cell r="K605" t="str">
            <v>0,00000000</v>
          </cell>
          <cell r="L605" t="str">
            <v xml:space="preserve"> </v>
          </cell>
          <cell r="M605" t="str">
            <v>A</v>
          </cell>
          <cell r="N605" t="str">
            <v>VARIA</v>
          </cell>
          <cell r="O605" t="str">
            <v xml:space="preserve">COL17CB25350        </v>
          </cell>
          <cell r="P605" t="str">
            <v>DBVTFR</v>
          </cell>
          <cell r="R605">
            <v>52884</v>
          </cell>
          <cell r="S605">
            <v>39793</v>
          </cell>
          <cell r="T605">
            <v>42349</v>
          </cell>
        </row>
        <row r="606">
          <cell r="G606" t="str">
            <v>PAZT07251115</v>
          </cell>
          <cell r="H606" t="str">
            <v>20081125</v>
          </cell>
          <cell r="I606" t="str">
            <v>20151125</v>
          </cell>
          <cell r="J606" t="str">
            <v>4,75000000</v>
          </cell>
          <cell r="K606" t="str">
            <v>0,00000000</v>
          </cell>
          <cell r="L606" t="str">
            <v xml:space="preserve"> </v>
          </cell>
          <cell r="M606" t="str">
            <v>A</v>
          </cell>
          <cell r="N606" t="str">
            <v>VARIA</v>
          </cell>
          <cell r="O606" t="str">
            <v xml:space="preserve">COL17CB25368        </v>
          </cell>
          <cell r="P606" t="str">
            <v>DBVTFR</v>
          </cell>
          <cell r="R606">
            <v>52887</v>
          </cell>
          <cell r="S606">
            <v>39777</v>
          </cell>
          <cell r="T606">
            <v>42333</v>
          </cell>
        </row>
        <row r="607">
          <cell r="G607" t="str">
            <v>PAZT07261115</v>
          </cell>
          <cell r="H607" t="str">
            <v>20081126</v>
          </cell>
          <cell r="I607" t="str">
            <v>20151126</v>
          </cell>
          <cell r="J607" t="str">
            <v>4,75000000</v>
          </cell>
          <cell r="K607" t="str">
            <v>0,00000000</v>
          </cell>
          <cell r="L607" t="str">
            <v xml:space="preserve"> </v>
          </cell>
          <cell r="M607" t="str">
            <v>A</v>
          </cell>
          <cell r="N607" t="str">
            <v>VARIA</v>
          </cell>
          <cell r="O607" t="str">
            <v xml:space="preserve">COL17CB25376        </v>
          </cell>
          <cell r="P607" t="str">
            <v>DBVTFR</v>
          </cell>
          <cell r="R607">
            <v>52888</v>
          </cell>
          <cell r="S607">
            <v>39778</v>
          </cell>
          <cell r="T607">
            <v>42334</v>
          </cell>
        </row>
        <row r="608">
          <cell r="G608" t="str">
            <v>PAZT07241115</v>
          </cell>
          <cell r="H608" t="str">
            <v>20081124</v>
          </cell>
          <cell r="I608" t="str">
            <v>20151124</v>
          </cell>
          <cell r="J608" t="str">
            <v>4,75000000</v>
          </cell>
          <cell r="K608" t="str">
            <v>0,00000000</v>
          </cell>
          <cell r="L608" t="str">
            <v xml:space="preserve"> </v>
          </cell>
          <cell r="M608" t="str">
            <v>A</v>
          </cell>
          <cell r="N608" t="str">
            <v>VARIA</v>
          </cell>
          <cell r="O608" t="str">
            <v xml:space="preserve">COL17CB25384        </v>
          </cell>
          <cell r="P608" t="str">
            <v>DBVTFR</v>
          </cell>
          <cell r="R608">
            <v>52889</v>
          </cell>
          <cell r="S608">
            <v>39776</v>
          </cell>
          <cell r="T608">
            <v>42332</v>
          </cell>
        </row>
        <row r="609">
          <cell r="G609" t="str">
            <v>PAZT07271115</v>
          </cell>
          <cell r="H609" t="str">
            <v>20081127</v>
          </cell>
          <cell r="I609" t="str">
            <v>20151127</v>
          </cell>
          <cell r="J609" t="str">
            <v>4,75000000</v>
          </cell>
          <cell r="K609" t="str">
            <v>0,00000000</v>
          </cell>
          <cell r="L609" t="str">
            <v xml:space="preserve"> </v>
          </cell>
          <cell r="M609" t="str">
            <v>A</v>
          </cell>
          <cell r="N609" t="str">
            <v>VARIA</v>
          </cell>
          <cell r="O609" t="str">
            <v xml:space="preserve">COL17CB25392        </v>
          </cell>
          <cell r="P609" t="str">
            <v>DBVTFR</v>
          </cell>
          <cell r="R609">
            <v>52890</v>
          </cell>
          <cell r="S609">
            <v>39779</v>
          </cell>
          <cell r="T609">
            <v>42335</v>
          </cell>
        </row>
        <row r="610">
          <cell r="G610" t="str">
            <v>PAZT07281115</v>
          </cell>
          <cell r="H610" t="str">
            <v>20081128</v>
          </cell>
          <cell r="I610" t="str">
            <v>20151128</v>
          </cell>
          <cell r="J610" t="str">
            <v>4,75000000</v>
          </cell>
          <cell r="K610" t="str">
            <v>0,00000000</v>
          </cell>
          <cell r="L610" t="str">
            <v xml:space="preserve"> </v>
          </cell>
          <cell r="M610" t="str">
            <v>A</v>
          </cell>
          <cell r="N610" t="str">
            <v>VARIA</v>
          </cell>
          <cell r="O610" t="str">
            <v xml:space="preserve">COL17CB25400        </v>
          </cell>
          <cell r="P610" t="str">
            <v>DBVTFR</v>
          </cell>
          <cell r="R610">
            <v>52891</v>
          </cell>
          <cell r="S610">
            <v>39780</v>
          </cell>
          <cell r="T610">
            <v>42336</v>
          </cell>
        </row>
        <row r="611">
          <cell r="G611" t="str">
            <v>PAZT07021215</v>
          </cell>
          <cell r="H611" t="str">
            <v>20081202</v>
          </cell>
          <cell r="I611" t="str">
            <v>20151202</v>
          </cell>
          <cell r="J611" t="str">
            <v>4,75000000</v>
          </cell>
          <cell r="K611" t="str">
            <v>0,00000000</v>
          </cell>
          <cell r="L611" t="str">
            <v xml:space="preserve"> </v>
          </cell>
          <cell r="M611" t="str">
            <v>A</v>
          </cell>
          <cell r="N611" t="str">
            <v>VARIA</v>
          </cell>
          <cell r="O611" t="str">
            <v xml:space="preserve">COL17CB25418        </v>
          </cell>
          <cell r="P611" t="str">
            <v>DBVTFR</v>
          </cell>
          <cell r="R611">
            <v>52896</v>
          </cell>
          <cell r="S611">
            <v>39784</v>
          </cell>
          <cell r="T611">
            <v>42340</v>
          </cell>
        </row>
        <row r="612">
          <cell r="G612" t="str">
            <v>PAZT07031215</v>
          </cell>
          <cell r="H612" t="str">
            <v>20081203</v>
          </cell>
          <cell r="I612" t="str">
            <v>20151203</v>
          </cell>
          <cell r="J612" t="str">
            <v>4,75000000</v>
          </cell>
          <cell r="K612" t="str">
            <v>0,00000000</v>
          </cell>
          <cell r="L612" t="str">
            <v xml:space="preserve"> </v>
          </cell>
          <cell r="M612" t="str">
            <v>A</v>
          </cell>
          <cell r="N612" t="str">
            <v>VARIA</v>
          </cell>
          <cell r="O612" t="str">
            <v xml:space="preserve">COL17CB25426        </v>
          </cell>
          <cell r="P612" t="str">
            <v>DBVTFR</v>
          </cell>
          <cell r="R612">
            <v>52897</v>
          </cell>
          <cell r="S612">
            <v>39785</v>
          </cell>
          <cell r="T612">
            <v>42341</v>
          </cell>
        </row>
        <row r="613">
          <cell r="G613" t="str">
            <v>PAZT07041215</v>
          </cell>
          <cell r="H613" t="str">
            <v>20081204</v>
          </cell>
          <cell r="I613" t="str">
            <v>20151204</v>
          </cell>
          <cell r="J613" t="str">
            <v>4,75000000</v>
          </cell>
          <cell r="K613" t="str">
            <v>0,00000000</v>
          </cell>
          <cell r="L613" t="str">
            <v xml:space="preserve"> </v>
          </cell>
          <cell r="M613" t="str">
            <v>A</v>
          </cell>
          <cell r="N613" t="str">
            <v>VARIA</v>
          </cell>
          <cell r="O613" t="str">
            <v xml:space="preserve">COL17CB25434        </v>
          </cell>
          <cell r="P613" t="str">
            <v>DBVTFR</v>
          </cell>
          <cell r="R613">
            <v>52898</v>
          </cell>
          <cell r="S613">
            <v>39786</v>
          </cell>
          <cell r="T613">
            <v>42342</v>
          </cell>
        </row>
        <row r="614">
          <cell r="G614" t="str">
            <v>PAZT07051215</v>
          </cell>
          <cell r="H614" t="str">
            <v>20081205</v>
          </cell>
          <cell r="I614" t="str">
            <v>20151205</v>
          </cell>
          <cell r="J614" t="str">
            <v>4,75000000</v>
          </cell>
          <cell r="K614" t="str">
            <v>0,00000000</v>
          </cell>
          <cell r="L614" t="str">
            <v xml:space="preserve"> </v>
          </cell>
          <cell r="M614" t="str">
            <v>A</v>
          </cell>
          <cell r="N614" t="str">
            <v>VARIA</v>
          </cell>
          <cell r="O614" t="str">
            <v xml:space="preserve">COL17CB25442        </v>
          </cell>
          <cell r="P614" t="str">
            <v>DBVTFR</v>
          </cell>
          <cell r="R614">
            <v>52899</v>
          </cell>
          <cell r="S614">
            <v>39787</v>
          </cell>
          <cell r="T614">
            <v>42343</v>
          </cell>
        </row>
        <row r="615">
          <cell r="G615" t="str">
            <v>PAZT07011215</v>
          </cell>
          <cell r="H615" t="str">
            <v>20081201</v>
          </cell>
          <cell r="I615" t="str">
            <v>20151201</v>
          </cell>
          <cell r="J615" t="str">
            <v>4,75000000</v>
          </cell>
          <cell r="K615" t="str">
            <v>0,00000000</v>
          </cell>
          <cell r="L615" t="str">
            <v xml:space="preserve"> </v>
          </cell>
          <cell r="M615" t="str">
            <v>A</v>
          </cell>
          <cell r="N615" t="str">
            <v>VARIA</v>
          </cell>
          <cell r="O615" t="str">
            <v xml:space="preserve">COL17CB25459        </v>
          </cell>
          <cell r="P615" t="str">
            <v>DBVTFR</v>
          </cell>
          <cell r="R615">
            <v>52900</v>
          </cell>
          <cell r="S615">
            <v>39783</v>
          </cell>
          <cell r="T615">
            <v>42339</v>
          </cell>
        </row>
        <row r="616">
          <cell r="G616" t="str">
            <v>PAZT07101215</v>
          </cell>
          <cell r="H616" t="str">
            <v>20081210</v>
          </cell>
          <cell r="I616" t="str">
            <v>20151210</v>
          </cell>
          <cell r="J616" t="str">
            <v>4,75000000</v>
          </cell>
          <cell r="K616" t="str">
            <v>0,00000000</v>
          </cell>
          <cell r="L616" t="str">
            <v xml:space="preserve"> </v>
          </cell>
          <cell r="M616" t="str">
            <v>A</v>
          </cell>
          <cell r="N616" t="str">
            <v>VARIA</v>
          </cell>
          <cell r="O616" t="str">
            <v xml:space="preserve">COL17CB25467        </v>
          </cell>
          <cell r="P616" t="str">
            <v>DBVTFR</v>
          </cell>
          <cell r="R616">
            <v>52902</v>
          </cell>
          <cell r="S616">
            <v>39792</v>
          </cell>
          <cell r="T616">
            <v>42348</v>
          </cell>
        </row>
        <row r="617">
          <cell r="G617" t="str">
            <v>PAZT07121215</v>
          </cell>
          <cell r="H617" t="str">
            <v>20081212</v>
          </cell>
          <cell r="I617" t="str">
            <v>20151212</v>
          </cell>
          <cell r="J617" t="str">
            <v>4,75000000</v>
          </cell>
          <cell r="K617" t="str">
            <v>0,00000000</v>
          </cell>
          <cell r="L617" t="str">
            <v xml:space="preserve"> </v>
          </cell>
          <cell r="M617" t="str">
            <v>A</v>
          </cell>
          <cell r="N617" t="str">
            <v>VARIA</v>
          </cell>
          <cell r="O617" t="str">
            <v xml:space="preserve">COL17CB25475        </v>
          </cell>
          <cell r="P617" t="str">
            <v>DBVTFR</v>
          </cell>
          <cell r="R617">
            <v>52905</v>
          </cell>
          <cell r="S617">
            <v>39794</v>
          </cell>
          <cell r="T617">
            <v>42350</v>
          </cell>
        </row>
        <row r="618">
          <cell r="G618" t="str">
            <v>PAZT07091215</v>
          </cell>
          <cell r="H618" t="str">
            <v>20081209</v>
          </cell>
          <cell r="I618" t="str">
            <v>20151209</v>
          </cell>
          <cell r="J618" t="str">
            <v>4,75000000</v>
          </cell>
          <cell r="K618" t="str">
            <v>0,00000000</v>
          </cell>
          <cell r="L618" t="str">
            <v xml:space="preserve"> </v>
          </cell>
          <cell r="M618" t="str">
            <v>A</v>
          </cell>
          <cell r="N618" t="str">
            <v>VARIA</v>
          </cell>
          <cell r="O618" t="str">
            <v xml:space="preserve">COL17CB25483        </v>
          </cell>
          <cell r="P618" t="str">
            <v>DBVTFR</v>
          </cell>
          <cell r="R618">
            <v>52907</v>
          </cell>
          <cell r="S618">
            <v>39791</v>
          </cell>
          <cell r="T618">
            <v>42347</v>
          </cell>
        </row>
        <row r="619">
          <cell r="G619" t="str">
            <v>PAZT07151215</v>
          </cell>
          <cell r="H619" t="str">
            <v>20081215</v>
          </cell>
          <cell r="I619" t="str">
            <v>20151215</v>
          </cell>
          <cell r="J619" t="str">
            <v>4,75000000</v>
          </cell>
          <cell r="K619" t="str">
            <v>0,00000000</v>
          </cell>
          <cell r="L619" t="str">
            <v xml:space="preserve"> </v>
          </cell>
          <cell r="M619" t="str">
            <v>A</v>
          </cell>
          <cell r="N619" t="str">
            <v>VARIA</v>
          </cell>
          <cell r="O619" t="str">
            <v xml:space="preserve">COL17CB25491        </v>
          </cell>
          <cell r="P619" t="str">
            <v>DBVTFR</v>
          </cell>
          <cell r="R619">
            <v>52909</v>
          </cell>
          <cell r="S619">
            <v>39797</v>
          </cell>
          <cell r="T619">
            <v>42353</v>
          </cell>
        </row>
        <row r="620">
          <cell r="G620" t="str">
            <v>PAZT07161215</v>
          </cell>
          <cell r="H620" t="str">
            <v>20081216</v>
          </cell>
          <cell r="I620" t="str">
            <v>20151216</v>
          </cell>
          <cell r="J620" t="str">
            <v>4,75000000</v>
          </cell>
          <cell r="K620" t="str">
            <v>0,00000000</v>
          </cell>
          <cell r="L620" t="str">
            <v xml:space="preserve"> </v>
          </cell>
          <cell r="M620" t="str">
            <v>A</v>
          </cell>
          <cell r="N620" t="str">
            <v>VARIA</v>
          </cell>
          <cell r="O620" t="str">
            <v xml:space="preserve">COL17CB25509        </v>
          </cell>
          <cell r="P620" t="str">
            <v>DBVTFR</v>
          </cell>
          <cell r="R620">
            <v>52910</v>
          </cell>
          <cell r="S620">
            <v>39798</v>
          </cell>
          <cell r="T620">
            <v>42354</v>
          </cell>
        </row>
        <row r="621">
          <cell r="G621" t="str">
            <v>PAZT07171215</v>
          </cell>
          <cell r="H621" t="str">
            <v>20081217</v>
          </cell>
          <cell r="I621" t="str">
            <v>20151217</v>
          </cell>
          <cell r="J621" t="str">
            <v>4,75000000</v>
          </cell>
          <cell r="K621" t="str">
            <v>0,00000000</v>
          </cell>
          <cell r="L621" t="str">
            <v xml:space="preserve"> </v>
          </cell>
          <cell r="M621" t="str">
            <v>A</v>
          </cell>
          <cell r="N621" t="str">
            <v>VARIA</v>
          </cell>
          <cell r="O621" t="str">
            <v xml:space="preserve">COL17CB25517        </v>
          </cell>
          <cell r="P621" t="str">
            <v>DBVTFR</v>
          </cell>
          <cell r="R621">
            <v>52911</v>
          </cell>
          <cell r="S621">
            <v>39799</v>
          </cell>
          <cell r="T621">
            <v>42355</v>
          </cell>
        </row>
        <row r="622">
          <cell r="G622" t="str">
            <v>PAZT07181215</v>
          </cell>
          <cell r="H622" t="str">
            <v>20081218</v>
          </cell>
          <cell r="I622" t="str">
            <v>20151218</v>
          </cell>
          <cell r="J622" t="str">
            <v>4,75000000</v>
          </cell>
          <cell r="K622" t="str">
            <v>0,00000000</v>
          </cell>
          <cell r="L622" t="str">
            <v xml:space="preserve"> </v>
          </cell>
          <cell r="M622" t="str">
            <v>A</v>
          </cell>
          <cell r="N622" t="str">
            <v>VARIA</v>
          </cell>
          <cell r="O622" t="str">
            <v xml:space="preserve">COL17CB25525        </v>
          </cell>
          <cell r="P622" t="str">
            <v>DBVTFR</v>
          </cell>
          <cell r="R622">
            <v>52912</v>
          </cell>
          <cell r="S622">
            <v>39800</v>
          </cell>
          <cell r="T622">
            <v>42356</v>
          </cell>
        </row>
        <row r="623">
          <cell r="G623" t="str">
            <v>PAZT07191215</v>
          </cell>
          <cell r="H623" t="str">
            <v>20081219</v>
          </cell>
          <cell r="I623" t="str">
            <v>20151219</v>
          </cell>
          <cell r="J623" t="str">
            <v>4,75000000</v>
          </cell>
          <cell r="K623" t="str">
            <v>0,00000000</v>
          </cell>
          <cell r="L623" t="str">
            <v xml:space="preserve"> </v>
          </cell>
          <cell r="M623" t="str">
            <v>A</v>
          </cell>
          <cell r="N623" t="str">
            <v>VARIA</v>
          </cell>
          <cell r="O623" t="str">
            <v xml:space="preserve">COL17CB25533        </v>
          </cell>
          <cell r="P623" t="str">
            <v>DBVTFR</v>
          </cell>
          <cell r="R623">
            <v>52913</v>
          </cell>
          <cell r="S623">
            <v>39801</v>
          </cell>
          <cell r="T623">
            <v>42357</v>
          </cell>
        </row>
        <row r="624">
          <cell r="G624" t="str">
            <v>PAZT07221215</v>
          </cell>
          <cell r="H624" t="str">
            <v>20081222</v>
          </cell>
          <cell r="I624" t="str">
            <v>20151222</v>
          </cell>
          <cell r="J624" t="str">
            <v>4,75000000</v>
          </cell>
          <cell r="K624" t="str">
            <v>0,00000000</v>
          </cell>
          <cell r="L624" t="str">
            <v xml:space="preserve"> </v>
          </cell>
          <cell r="M624" t="str">
            <v>A</v>
          </cell>
          <cell r="N624" t="str">
            <v>VARIA</v>
          </cell>
          <cell r="O624" t="str">
            <v xml:space="preserve">COL17CB25541        </v>
          </cell>
          <cell r="P624" t="str">
            <v>DBVTFR</v>
          </cell>
          <cell r="R624">
            <v>52915</v>
          </cell>
          <cell r="S624">
            <v>39804</v>
          </cell>
          <cell r="T624">
            <v>42360</v>
          </cell>
        </row>
        <row r="625">
          <cell r="G625" t="str">
            <v>PAZT07231215</v>
          </cell>
          <cell r="H625" t="str">
            <v>20081223</v>
          </cell>
          <cell r="I625" t="str">
            <v>20151223</v>
          </cell>
          <cell r="J625" t="str">
            <v>4,75000000</v>
          </cell>
          <cell r="K625" t="str">
            <v>0,00000000</v>
          </cell>
          <cell r="L625" t="str">
            <v xml:space="preserve"> </v>
          </cell>
          <cell r="M625" t="str">
            <v>A</v>
          </cell>
          <cell r="N625" t="str">
            <v>VARIA</v>
          </cell>
          <cell r="O625" t="str">
            <v xml:space="preserve">COL17CB25558        </v>
          </cell>
          <cell r="P625" t="str">
            <v>DBVTFR</v>
          </cell>
          <cell r="R625">
            <v>52924</v>
          </cell>
          <cell r="S625">
            <v>39805</v>
          </cell>
          <cell r="T625">
            <v>42361</v>
          </cell>
        </row>
        <row r="626">
          <cell r="G626" t="str">
            <v>PAZT07241215</v>
          </cell>
          <cell r="H626" t="str">
            <v>20081224</v>
          </cell>
          <cell r="I626" t="str">
            <v>20151224</v>
          </cell>
          <cell r="J626" t="str">
            <v>4,75000000</v>
          </cell>
          <cell r="K626" t="str">
            <v>0,00000000</v>
          </cell>
          <cell r="L626" t="str">
            <v xml:space="preserve"> </v>
          </cell>
          <cell r="M626" t="str">
            <v>A</v>
          </cell>
          <cell r="N626" t="str">
            <v>VARIA</v>
          </cell>
          <cell r="O626" t="str">
            <v xml:space="preserve">COL17CB25566        </v>
          </cell>
          <cell r="P626" t="str">
            <v>DBVTFR</v>
          </cell>
          <cell r="R626">
            <v>52925</v>
          </cell>
          <cell r="S626">
            <v>39806</v>
          </cell>
          <cell r="T626">
            <v>42362</v>
          </cell>
        </row>
        <row r="627">
          <cell r="G627" t="str">
            <v>PAZT07261215</v>
          </cell>
          <cell r="H627" t="str">
            <v>20081226</v>
          </cell>
          <cell r="I627" t="str">
            <v>20151226</v>
          </cell>
          <cell r="J627" t="str">
            <v>4,75000000</v>
          </cell>
          <cell r="K627" t="str">
            <v>0,00000000</v>
          </cell>
          <cell r="L627" t="str">
            <v xml:space="preserve"> </v>
          </cell>
          <cell r="M627" t="str">
            <v>A</v>
          </cell>
          <cell r="N627" t="str">
            <v>VARIA</v>
          </cell>
          <cell r="O627" t="str">
            <v xml:space="preserve">COL17CB25574        </v>
          </cell>
          <cell r="P627" t="str">
            <v>DBVTFR</v>
          </cell>
          <cell r="R627">
            <v>52926</v>
          </cell>
          <cell r="S627">
            <v>39808</v>
          </cell>
          <cell r="T627">
            <v>42364</v>
          </cell>
        </row>
        <row r="628">
          <cell r="G628" t="str">
            <v>PAZT07291215</v>
          </cell>
          <cell r="H628" t="str">
            <v>20081229</v>
          </cell>
          <cell r="I628" t="str">
            <v>20151229</v>
          </cell>
          <cell r="J628" t="str">
            <v>4,75000000</v>
          </cell>
          <cell r="K628" t="str">
            <v>0,00000000</v>
          </cell>
          <cell r="L628" t="str">
            <v xml:space="preserve"> </v>
          </cell>
          <cell r="M628" t="str">
            <v>A</v>
          </cell>
          <cell r="N628" t="str">
            <v>VARIA</v>
          </cell>
          <cell r="O628" t="str">
            <v xml:space="preserve">COL17CB25582        </v>
          </cell>
          <cell r="P628" t="str">
            <v>DBVTFR</v>
          </cell>
          <cell r="R628">
            <v>52938</v>
          </cell>
          <cell r="S628">
            <v>39811</v>
          </cell>
          <cell r="T628">
            <v>42367</v>
          </cell>
        </row>
        <row r="629">
          <cell r="G629" t="str">
            <v>PAZT07301215</v>
          </cell>
          <cell r="H629" t="str">
            <v>20081230</v>
          </cell>
          <cell r="I629" t="str">
            <v>20151230</v>
          </cell>
          <cell r="J629" t="str">
            <v>4,75000000</v>
          </cell>
          <cell r="K629" t="str">
            <v>0,00000000</v>
          </cell>
          <cell r="L629" t="str">
            <v xml:space="preserve"> </v>
          </cell>
          <cell r="M629" t="str">
            <v>A</v>
          </cell>
          <cell r="N629" t="str">
            <v>VARIA</v>
          </cell>
          <cell r="O629" t="str">
            <v xml:space="preserve">COL17CB25590        </v>
          </cell>
          <cell r="P629" t="str">
            <v>DBVTFR</v>
          </cell>
          <cell r="R629">
            <v>52939</v>
          </cell>
          <cell r="S629">
            <v>39812</v>
          </cell>
          <cell r="T629">
            <v>42368</v>
          </cell>
        </row>
        <row r="630">
          <cell r="G630" t="str">
            <v>PAZT07020116</v>
          </cell>
          <cell r="H630" t="str">
            <v>20090102</v>
          </cell>
          <cell r="I630" t="str">
            <v>20160102</v>
          </cell>
          <cell r="J630" t="str">
            <v>4,75000000</v>
          </cell>
          <cell r="K630" t="str">
            <v>0,00000000</v>
          </cell>
          <cell r="L630" t="str">
            <v xml:space="preserve"> </v>
          </cell>
          <cell r="M630" t="str">
            <v>A</v>
          </cell>
          <cell r="N630" t="str">
            <v>VARIA</v>
          </cell>
          <cell r="O630" t="str">
            <v xml:space="preserve">COL17CB25608        </v>
          </cell>
          <cell r="P630" t="str">
            <v>DBVTFR</v>
          </cell>
          <cell r="R630">
            <v>52940</v>
          </cell>
          <cell r="S630">
            <v>39815</v>
          </cell>
          <cell r="T630">
            <v>42371</v>
          </cell>
        </row>
        <row r="631">
          <cell r="G631" t="str">
            <v>PAZT07070116</v>
          </cell>
          <cell r="H631" t="str">
            <v>20090107</v>
          </cell>
          <cell r="I631" t="str">
            <v>20160107</v>
          </cell>
          <cell r="J631" t="str">
            <v>4,75000000</v>
          </cell>
          <cell r="K631" t="str">
            <v>0,00000000</v>
          </cell>
          <cell r="L631" t="str">
            <v xml:space="preserve"> </v>
          </cell>
          <cell r="M631" t="str">
            <v>A</v>
          </cell>
          <cell r="N631" t="str">
            <v>VARIA</v>
          </cell>
          <cell r="O631" t="str">
            <v xml:space="preserve">COL17CB25616        </v>
          </cell>
          <cell r="P631" t="str">
            <v>DBVTFR</v>
          </cell>
          <cell r="R631">
            <v>52956</v>
          </cell>
          <cell r="S631">
            <v>39820</v>
          </cell>
          <cell r="T631">
            <v>42376</v>
          </cell>
        </row>
        <row r="632">
          <cell r="G632" t="str">
            <v>PAZT07080116</v>
          </cell>
          <cell r="H632" t="str">
            <v>20090108</v>
          </cell>
          <cell r="I632" t="str">
            <v>20160108</v>
          </cell>
          <cell r="J632" t="str">
            <v>4,75000000</v>
          </cell>
          <cell r="K632" t="str">
            <v>0,00000000</v>
          </cell>
          <cell r="L632" t="str">
            <v xml:space="preserve"> </v>
          </cell>
          <cell r="M632" t="str">
            <v>A</v>
          </cell>
          <cell r="N632" t="str">
            <v>VARIA</v>
          </cell>
          <cell r="O632" t="str">
            <v xml:space="preserve">COL17CB25624        </v>
          </cell>
          <cell r="P632" t="str">
            <v>DBVTFR</v>
          </cell>
          <cell r="R632">
            <v>52957</v>
          </cell>
          <cell r="S632">
            <v>39821</v>
          </cell>
          <cell r="T632">
            <v>42377</v>
          </cell>
        </row>
        <row r="633">
          <cell r="G633" t="str">
            <v>PAZT07090116</v>
          </cell>
          <cell r="H633" t="str">
            <v>20090109</v>
          </cell>
          <cell r="I633" t="str">
            <v>20160109</v>
          </cell>
          <cell r="J633" t="str">
            <v>4,75000000</v>
          </cell>
          <cell r="K633" t="str">
            <v>0,00000000</v>
          </cell>
          <cell r="L633" t="str">
            <v xml:space="preserve"> </v>
          </cell>
          <cell r="M633" t="str">
            <v>A</v>
          </cell>
          <cell r="N633" t="str">
            <v>VARIA</v>
          </cell>
          <cell r="O633" t="str">
            <v xml:space="preserve">COL17CB25632        </v>
          </cell>
          <cell r="P633" t="str">
            <v>DBVTFR</v>
          </cell>
          <cell r="R633">
            <v>52958</v>
          </cell>
          <cell r="S633">
            <v>39822</v>
          </cell>
          <cell r="T633">
            <v>42378</v>
          </cell>
        </row>
        <row r="634">
          <cell r="G634" t="str">
            <v>PAZT07050116</v>
          </cell>
          <cell r="H634" t="str">
            <v>20090105</v>
          </cell>
          <cell r="I634" t="str">
            <v>20160105</v>
          </cell>
          <cell r="J634" t="str">
            <v>4,75000000</v>
          </cell>
          <cell r="K634" t="str">
            <v>0,00000000</v>
          </cell>
          <cell r="L634" t="str">
            <v xml:space="preserve"> </v>
          </cell>
          <cell r="M634" t="str">
            <v>A</v>
          </cell>
          <cell r="N634" t="str">
            <v>VARIA</v>
          </cell>
          <cell r="O634" t="str">
            <v xml:space="preserve">COL17CB25640        </v>
          </cell>
          <cell r="P634" t="str">
            <v>DBVTFR</v>
          </cell>
          <cell r="R634">
            <v>52960</v>
          </cell>
          <cell r="S634">
            <v>39818</v>
          </cell>
          <cell r="T634">
            <v>42374</v>
          </cell>
        </row>
        <row r="635">
          <cell r="G635" t="str">
            <v>PAZT07140116</v>
          </cell>
          <cell r="H635" t="str">
            <v>20090114</v>
          </cell>
          <cell r="I635" t="str">
            <v>20160114</v>
          </cell>
          <cell r="J635" t="str">
            <v>4,75000000</v>
          </cell>
          <cell r="K635" t="str">
            <v>0,00000000</v>
          </cell>
          <cell r="L635" t="str">
            <v xml:space="preserve"> </v>
          </cell>
          <cell r="M635" t="str">
            <v>A</v>
          </cell>
          <cell r="N635" t="str">
            <v>VARIA</v>
          </cell>
          <cell r="O635" t="str">
            <v xml:space="preserve">COL17CB25657        </v>
          </cell>
          <cell r="P635" t="str">
            <v>DBVTFR</v>
          </cell>
          <cell r="R635">
            <v>52963</v>
          </cell>
          <cell r="S635">
            <v>39827</v>
          </cell>
          <cell r="T635">
            <v>42383</v>
          </cell>
        </row>
        <row r="636">
          <cell r="G636" t="str">
            <v>PAZT07130116</v>
          </cell>
          <cell r="H636" t="str">
            <v>20090113</v>
          </cell>
          <cell r="I636" t="str">
            <v>20160113</v>
          </cell>
          <cell r="J636" t="str">
            <v>4,75000000</v>
          </cell>
          <cell r="K636" t="str">
            <v>0,00000000</v>
          </cell>
          <cell r="L636" t="str">
            <v xml:space="preserve"> </v>
          </cell>
          <cell r="M636" t="str">
            <v>A</v>
          </cell>
          <cell r="N636" t="str">
            <v>VARIA</v>
          </cell>
          <cell r="O636" t="str">
            <v xml:space="preserve">COL17CB25665        </v>
          </cell>
          <cell r="P636" t="str">
            <v>DBVTFR</v>
          </cell>
          <cell r="R636">
            <v>52980</v>
          </cell>
          <cell r="S636">
            <v>39826</v>
          </cell>
          <cell r="T636">
            <v>42382</v>
          </cell>
        </row>
        <row r="637">
          <cell r="G637" t="str">
            <v>PAZT07150116</v>
          </cell>
          <cell r="H637" t="str">
            <v>20090115</v>
          </cell>
          <cell r="I637" t="str">
            <v>20160115</v>
          </cell>
          <cell r="J637" t="str">
            <v>4,75000000</v>
          </cell>
          <cell r="K637" t="str">
            <v>0,00000000</v>
          </cell>
          <cell r="L637" t="str">
            <v xml:space="preserve"> </v>
          </cell>
          <cell r="M637" t="str">
            <v>A</v>
          </cell>
          <cell r="N637" t="str">
            <v>VARIA</v>
          </cell>
          <cell r="O637" t="str">
            <v xml:space="preserve">COL17CB25673        </v>
          </cell>
          <cell r="P637" t="str">
            <v>DBVTFR</v>
          </cell>
          <cell r="R637">
            <v>52981</v>
          </cell>
          <cell r="S637">
            <v>39828</v>
          </cell>
          <cell r="T637">
            <v>42384</v>
          </cell>
        </row>
        <row r="638">
          <cell r="G638" t="str">
            <v>PAZT07160116</v>
          </cell>
          <cell r="H638" t="str">
            <v>20090116</v>
          </cell>
          <cell r="I638" t="str">
            <v>20160116</v>
          </cell>
          <cell r="J638" t="str">
            <v>4,75000000</v>
          </cell>
          <cell r="K638" t="str">
            <v>0,00000000</v>
          </cell>
          <cell r="L638" t="str">
            <v xml:space="preserve"> </v>
          </cell>
          <cell r="M638" t="str">
            <v>A</v>
          </cell>
          <cell r="N638" t="str">
            <v>VARIA</v>
          </cell>
          <cell r="O638" t="str">
            <v xml:space="preserve">COL17CB25681        </v>
          </cell>
          <cell r="P638" t="str">
            <v>DBVTFR</v>
          </cell>
          <cell r="R638">
            <v>52982</v>
          </cell>
          <cell r="S638">
            <v>39829</v>
          </cell>
          <cell r="T638">
            <v>42385</v>
          </cell>
        </row>
        <row r="639">
          <cell r="G639" t="str">
            <v>PAZT07280116</v>
          </cell>
          <cell r="H639" t="str">
            <v>20090128</v>
          </cell>
          <cell r="I639" t="str">
            <v>20160128</v>
          </cell>
          <cell r="J639" t="str">
            <v>4,75000000</v>
          </cell>
          <cell r="K639" t="str">
            <v>0,00000000</v>
          </cell>
          <cell r="L639" t="str">
            <v xml:space="preserve"> </v>
          </cell>
          <cell r="M639" t="str">
            <v>A</v>
          </cell>
          <cell r="N639" t="str">
            <v>VARIA</v>
          </cell>
          <cell r="O639" t="str">
            <v xml:space="preserve">COL17CB25699        </v>
          </cell>
          <cell r="P639" t="str">
            <v>DBVTFR</v>
          </cell>
          <cell r="R639">
            <v>52983</v>
          </cell>
          <cell r="S639">
            <v>39841</v>
          </cell>
          <cell r="T639">
            <v>42397</v>
          </cell>
        </row>
        <row r="640">
          <cell r="G640" t="str">
            <v>PAZT07190116</v>
          </cell>
          <cell r="H640" t="str">
            <v>20090119</v>
          </cell>
          <cell r="I640" t="str">
            <v>20160119</v>
          </cell>
          <cell r="J640" t="str">
            <v>4,75000000</v>
          </cell>
          <cell r="K640" t="str">
            <v>0,00000000</v>
          </cell>
          <cell r="L640" t="str">
            <v xml:space="preserve"> </v>
          </cell>
          <cell r="M640" t="str">
            <v>A</v>
          </cell>
          <cell r="N640" t="str">
            <v>VARIA</v>
          </cell>
          <cell r="O640" t="str">
            <v xml:space="preserve">COL17CB25707        </v>
          </cell>
          <cell r="P640" t="str">
            <v>DBVTFR</v>
          </cell>
          <cell r="R640">
            <v>52996</v>
          </cell>
          <cell r="S640">
            <v>39832</v>
          </cell>
          <cell r="T640">
            <v>42388</v>
          </cell>
        </row>
        <row r="641">
          <cell r="G641" t="str">
            <v>PAZT07220116</v>
          </cell>
          <cell r="H641" t="str">
            <v>20090122</v>
          </cell>
          <cell r="I641" t="str">
            <v>20160122</v>
          </cell>
          <cell r="J641" t="str">
            <v>4,75000000</v>
          </cell>
          <cell r="K641" t="str">
            <v>0,00000000</v>
          </cell>
          <cell r="L641" t="str">
            <v xml:space="preserve"> </v>
          </cell>
          <cell r="M641" t="str">
            <v>A</v>
          </cell>
          <cell r="N641" t="str">
            <v>VARIA</v>
          </cell>
          <cell r="O641" t="str">
            <v xml:space="preserve">COL17CB25715        </v>
          </cell>
          <cell r="P641" t="str">
            <v>DBVTFR</v>
          </cell>
          <cell r="R641">
            <v>52997</v>
          </cell>
          <cell r="S641">
            <v>39835</v>
          </cell>
          <cell r="T641">
            <v>42391</v>
          </cell>
        </row>
        <row r="642">
          <cell r="G642" t="str">
            <v>PAZT07200116</v>
          </cell>
          <cell r="H642" t="str">
            <v>20090120</v>
          </cell>
          <cell r="I642" t="str">
            <v>20160120</v>
          </cell>
          <cell r="J642" t="str">
            <v>4,75000000</v>
          </cell>
          <cell r="K642" t="str">
            <v>0,00000000</v>
          </cell>
          <cell r="L642" t="str">
            <v xml:space="preserve"> </v>
          </cell>
          <cell r="M642" t="str">
            <v>A</v>
          </cell>
          <cell r="N642" t="str">
            <v>VARIA</v>
          </cell>
          <cell r="O642" t="str">
            <v xml:space="preserve">COL17CB25723        </v>
          </cell>
          <cell r="P642" t="str">
            <v>DBVTFR</v>
          </cell>
          <cell r="R642">
            <v>52998</v>
          </cell>
          <cell r="S642">
            <v>39833</v>
          </cell>
          <cell r="T642">
            <v>42389</v>
          </cell>
        </row>
        <row r="643">
          <cell r="G643" t="str">
            <v>PAZT07210116</v>
          </cell>
          <cell r="H643" t="str">
            <v>20090121</v>
          </cell>
          <cell r="I643" t="str">
            <v>20160121</v>
          </cell>
          <cell r="J643" t="str">
            <v>4,75000000</v>
          </cell>
          <cell r="K643" t="str">
            <v>0,00000000</v>
          </cell>
          <cell r="L643" t="str">
            <v xml:space="preserve"> </v>
          </cell>
          <cell r="M643" t="str">
            <v>A</v>
          </cell>
          <cell r="N643" t="str">
            <v>VARIA</v>
          </cell>
          <cell r="O643" t="str">
            <v xml:space="preserve">COL17CB25731        </v>
          </cell>
          <cell r="P643" t="str">
            <v>DBVTFR</v>
          </cell>
          <cell r="R643">
            <v>53000</v>
          </cell>
          <cell r="S643">
            <v>39834</v>
          </cell>
          <cell r="T643">
            <v>42390</v>
          </cell>
        </row>
        <row r="644">
          <cell r="G644" t="str">
            <v>PAZT07230116</v>
          </cell>
          <cell r="H644" t="str">
            <v>20090123</v>
          </cell>
          <cell r="I644" t="str">
            <v>20160123</v>
          </cell>
          <cell r="J644" t="str">
            <v>4,75000000</v>
          </cell>
          <cell r="K644" t="str">
            <v>0,00000000</v>
          </cell>
          <cell r="L644" t="str">
            <v xml:space="preserve"> </v>
          </cell>
          <cell r="M644" t="str">
            <v>A</v>
          </cell>
          <cell r="N644" t="str">
            <v>VARIA</v>
          </cell>
          <cell r="O644" t="str">
            <v xml:space="preserve">COL17CB25749        </v>
          </cell>
          <cell r="P644" t="str">
            <v>DBVTFR</v>
          </cell>
          <cell r="R644">
            <v>53002</v>
          </cell>
          <cell r="S644">
            <v>39836</v>
          </cell>
          <cell r="T644">
            <v>42392</v>
          </cell>
        </row>
        <row r="645">
          <cell r="G645" t="str">
            <v>PAZT07310116</v>
          </cell>
          <cell r="H645" t="str">
            <v>20090131</v>
          </cell>
          <cell r="I645" t="str">
            <v>20160131</v>
          </cell>
          <cell r="J645" t="str">
            <v>4,75000000</v>
          </cell>
          <cell r="K645" t="str">
            <v>0,00000000</v>
          </cell>
          <cell r="L645" t="str">
            <v xml:space="preserve"> </v>
          </cell>
          <cell r="M645" t="str">
            <v>A</v>
          </cell>
          <cell r="N645" t="str">
            <v>VARIA</v>
          </cell>
          <cell r="O645" t="str">
            <v xml:space="preserve">COL17CB25756        </v>
          </cell>
          <cell r="P645" t="str">
            <v>DBVTFR</v>
          </cell>
          <cell r="R645">
            <v>53005</v>
          </cell>
          <cell r="S645">
            <v>39844</v>
          </cell>
          <cell r="T645">
            <v>42400</v>
          </cell>
        </row>
        <row r="646">
          <cell r="G646" t="str">
            <v>PAZT07260116</v>
          </cell>
          <cell r="H646" t="str">
            <v>20090126</v>
          </cell>
          <cell r="I646" t="str">
            <v>20160126</v>
          </cell>
          <cell r="J646" t="str">
            <v>4,75000000</v>
          </cell>
          <cell r="K646" t="str">
            <v>0,00000000</v>
          </cell>
          <cell r="L646" t="str">
            <v xml:space="preserve"> </v>
          </cell>
          <cell r="M646" t="str">
            <v>A</v>
          </cell>
          <cell r="N646" t="str">
            <v>VARIA</v>
          </cell>
          <cell r="O646" t="str">
            <v xml:space="preserve">COL17CB25764        </v>
          </cell>
          <cell r="P646" t="str">
            <v>DBVTFR</v>
          </cell>
          <cell r="R646">
            <v>53010</v>
          </cell>
          <cell r="S646">
            <v>39839</v>
          </cell>
          <cell r="T646">
            <v>42395</v>
          </cell>
        </row>
        <row r="647">
          <cell r="G647" t="str">
            <v>PAZT07290116</v>
          </cell>
          <cell r="H647" t="str">
            <v>20090129</v>
          </cell>
          <cell r="I647" t="str">
            <v>20160129</v>
          </cell>
          <cell r="J647" t="str">
            <v>4,75000000</v>
          </cell>
          <cell r="K647" t="str">
            <v>0,00000000</v>
          </cell>
          <cell r="L647" t="str">
            <v xml:space="preserve"> </v>
          </cell>
          <cell r="M647" t="str">
            <v>A</v>
          </cell>
          <cell r="N647" t="str">
            <v>VARIA</v>
          </cell>
          <cell r="O647" t="str">
            <v xml:space="preserve">COL17CB25772        </v>
          </cell>
          <cell r="P647" t="str">
            <v>DBVTFR</v>
          </cell>
          <cell r="R647">
            <v>53011</v>
          </cell>
          <cell r="S647">
            <v>39842</v>
          </cell>
          <cell r="T647">
            <v>42398</v>
          </cell>
        </row>
        <row r="648">
          <cell r="G648" t="str">
            <v>PAZT07270116</v>
          </cell>
          <cell r="H648" t="str">
            <v>20090127</v>
          </cell>
          <cell r="I648" t="str">
            <v>20160127</v>
          </cell>
          <cell r="J648" t="str">
            <v>4,75000000</v>
          </cell>
          <cell r="K648" t="str">
            <v>0,00000000</v>
          </cell>
          <cell r="L648" t="str">
            <v xml:space="preserve"> </v>
          </cell>
          <cell r="M648" t="str">
            <v>A</v>
          </cell>
          <cell r="N648" t="str">
            <v>VARIA</v>
          </cell>
          <cell r="O648" t="str">
            <v xml:space="preserve">COL17CB25780        </v>
          </cell>
          <cell r="P648" t="str">
            <v>DBVTFR</v>
          </cell>
          <cell r="R648">
            <v>53012</v>
          </cell>
          <cell r="S648">
            <v>39840</v>
          </cell>
          <cell r="T648">
            <v>42396</v>
          </cell>
        </row>
        <row r="649">
          <cell r="G649" t="str">
            <v>PAZT07300116</v>
          </cell>
          <cell r="H649" t="str">
            <v>20090130</v>
          </cell>
          <cell r="I649" t="str">
            <v>20160130</v>
          </cell>
          <cell r="J649" t="str">
            <v>4,75000000</v>
          </cell>
          <cell r="K649" t="str">
            <v>0,00000000</v>
          </cell>
          <cell r="L649" t="str">
            <v xml:space="preserve"> </v>
          </cell>
          <cell r="M649" t="str">
            <v>A</v>
          </cell>
          <cell r="N649" t="str">
            <v>VARIA</v>
          </cell>
          <cell r="O649" t="str">
            <v xml:space="preserve">COL17CB25798        </v>
          </cell>
          <cell r="P649" t="str">
            <v>DBVTFR</v>
          </cell>
          <cell r="R649">
            <v>53013</v>
          </cell>
          <cell r="S649">
            <v>39843</v>
          </cell>
          <cell r="T649">
            <v>42399</v>
          </cell>
        </row>
        <row r="650">
          <cell r="G650" t="str">
            <v>PAZT07110216</v>
          </cell>
          <cell r="H650" t="str">
            <v>20090211</v>
          </cell>
          <cell r="I650" t="str">
            <v>20160211</v>
          </cell>
          <cell r="J650" t="str">
            <v>4,75000000</v>
          </cell>
          <cell r="K650" t="str">
            <v>0,00000000</v>
          </cell>
          <cell r="L650" t="str">
            <v xml:space="preserve"> </v>
          </cell>
          <cell r="M650" t="str">
            <v>A</v>
          </cell>
          <cell r="N650" t="str">
            <v>VARIA</v>
          </cell>
          <cell r="O650" t="str">
            <v xml:space="preserve">COL17CB25806        </v>
          </cell>
          <cell r="P650" t="str">
            <v>DBVTFR</v>
          </cell>
          <cell r="R650">
            <v>53015</v>
          </cell>
          <cell r="S650">
            <v>39855</v>
          </cell>
          <cell r="T650">
            <v>42411</v>
          </cell>
        </row>
        <row r="651">
          <cell r="G651" t="str">
            <v>PAZT07020216</v>
          </cell>
          <cell r="H651" t="str">
            <v>20090202</v>
          </cell>
          <cell r="I651" t="str">
            <v>20160202</v>
          </cell>
          <cell r="J651" t="str">
            <v>4,75000000</v>
          </cell>
          <cell r="K651" t="str">
            <v>0,00000000</v>
          </cell>
          <cell r="L651" t="str">
            <v xml:space="preserve"> </v>
          </cell>
          <cell r="M651" t="str">
            <v>A</v>
          </cell>
          <cell r="N651" t="str">
            <v>VARIA</v>
          </cell>
          <cell r="O651" t="str">
            <v xml:space="preserve">COL17CB25814        </v>
          </cell>
          <cell r="P651" t="str">
            <v>DBVTFR</v>
          </cell>
          <cell r="R651">
            <v>53018</v>
          </cell>
          <cell r="S651">
            <v>39846</v>
          </cell>
          <cell r="T651">
            <v>42402</v>
          </cell>
        </row>
        <row r="652">
          <cell r="G652" t="str">
            <v>PAZT07030216</v>
          </cell>
          <cell r="H652" t="str">
            <v>20090203</v>
          </cell>
          <cell r="I652" t="str">
            <v>20160203</v>
          </cell>
          <cell r="J652" t="str">
            <v>4,75000000</v>
          </cell>
          <cell r="K652" t="str">
            <v>0,00000000</v>
          </cell>
          <cell r="L652" t="str">
            <v xml:space="preserve"> </v>
          </cell>
          <cell r="M652" t="str">
            <v>A</v>
          </cell>
          <cell r="N652" t="str">
            <v>VARIA</v>
          </cell>
          <cell r="O652" t="str">
            <v xml:space="preserve">COL17CB25822        </v>
          </cell>
          <cell r="P652" t="str">
            <v>DBVTFR</v>
          </cell>
          <cell r="R652">
            <v>53019</v>
          </cell>
          <cell r="S652">
            <v>39847</v>
          </cell>
          <cell r="T652">
            <v>42403</v>
          </cell>
        </row>
        <row r="653">
          <cell r="G653" t="str">
            <v>PAZT07050216</v>
          </cell>
          <cell r="H653" t="str">
            <v>20090205</v>
          </cell>
          <cell r="I653" t="str">
            <v>20160205</v>
          </cell>
          <cell r="J653" t="str">
            <v>4,75000000</v>
          </cell>
          <cell r="K653" t="str">
            <v>0,00000000</v>
          </cell>
          <cell r="L653" t="str">
            <v xml:space="preserve"> </v>
          </cell>
          <cell r="M653" t="str">
            <v>A</v>
          </cell>
          <cell r="N653" t="str">
            <v>VARIA</v>
          </cell>
          <cell r="O653" t="str">
            <v xml:space="preserve">COL17CB25830        </v>
          </cell>
          <cell r="P653" t="str">
            <v>DBVTFR</v>
          </cell>
          <cell r="R653">
            <v>53020</v>
          </cell>
          <cell r="S653">
            <v>39849</v>
          </cell>
          <cell r="T653">
            <v>42405</v>
          </cell>
        </row>
        <row r="654">
          <cell r="G654" t="str">
            <v>PAZT07060216</v>
          </cell>
          <cell r="H654" t="str">
            <v>20090206</v>
          </cell>
          <cell r="I654" t="str">
            <v>20160206</v>
          </cell>
          <cell r="J654" t="str">
            <v>4,75000000</v>
          </cell>
          <cell r="K654" t="str">
            <v>0,00000000</v>
          </cell>
          <cell r="L654" t="str">
            <v xml:space="preserve"> </v>
          </cell>
          <cell r="M654" t="str">
            <v>A</v>
          </cell>
          <cell r="N654" t="str">
            <v>VARIA</v>
          </cell>
          <cell r="O654" t="str">
            <v xml:space="preserve">COL17CB25848        </v>
          </cell>
          <cell r="P654" t="str">
            <v>DBVTFR</v>
          </cell>
          <cell r="R654">
            <v>53021</v>
          </cell>
          <cell r="S654">
            <v>39850</v>
          </cell>
          <cell r="T654">
            <v>42406</v>
          </cell>
        </row>
        <row r="655">
          <cell r="G655" t="str">
            <v>PAZT07040216</v>
          </cell>
          <cell r="H655" t="str">
            <v>20090204</v>
          </cell>
          <cell r="I655" t="str">
            <v>20160204</v>
          </cell>
          <cell r="J655" t="str">
            <v>4,75000000</v>
          </cell>
          <cell r="K655" t="str">
            <v>0,00000000</v>
          </cell>
          <cell r="L655" t="str">
            <v xml:space="preserve"> </v>
          </cell>
          <cell r="M655" t="str">
            <v>A</v>
          </cell>
          <cell r="N655" t="str">
            <v>VARIA</v>
          </cell>
          <cell r="O655" t="str">
            <v xml:space="preserve">COL17CB25855        </v>
          </cell>
          <cell r="P655" t="str">
            <v>DBVTFR</v>
          </cell>
          <cell r="R655">
            <v>53025</v>
          </cell>
          <cell r="S655">
            <v>39848</v>
          </cell>
          <cell r="T655">
            <v>42404</v>
          </cell>
        </row>
        <row r="656">
          <cell r="G656" t="str">
            <v>PAZT07100216</v>
          </cell>
          <cell r="H656" t="str">
            <v>20090210</v>
          </cell>
          <cell r="I656" t="str">
            <v>20160210</v>
          </cell>
          <cell r="J656" t="str">
            <v>4,75000000</v>
          </cell>
          <cell r="K656" t="str">
            <v>0,00000000</v>
          </cell>
          <cell r="L656" t="str">
            <v xml:space="preserve"> </v>
          </cell>
          <cell r="M656" t="str">
            <v>A</v>
          </cell>
          <cell r="N656" t="str">
            <v>VARIA</v>
          </cell>
          <cell r="O656" t="str">
            <v xml:space="preserve">COL17CB25863        </v>
          </cell>
          <cell r="P656" t="str">
            <v>DBVTFR</v>
          </cell>
          <cell r="R656">
            <v>53028</v>
          </cell>
          <cell r="S656">
            <v>39854</v>
          </cell>
          <cell r="T656">
            <v>42410</v>
          </cell>
        </row>
        <row r="657">
          <cell r="G657" t="str">
            <v>PAZT07120216</v>
          </cell>
          <cell r="H657" t="str">
            <v>20090212</v>
          </cell>
          <cell r="I657" t="str">
            <v>20160212</v>
          </cell>
          <cell r="J657" t="str">
            <v>4,75000000</v>
          </cell>
          <cell r="K657" t="str">
            <v>0,00000000</v>
          </cell>
          <cell r="L657" t="str">
            <v xml:space="preserve"> </v>
          </cell>
          <cell r="M657" t="str">
            <v>A</v>
          </cell>
          <cell r="N657" t="str">
            <v>VARIA</v>
          </cell>
          <cell r="O657" t="str">
            <v xml:space="preserve">COL17CB25871        </v>
          </cell>
          <cell r="P657" t="str">
            <v>DBVTFR</v>
          </cell>
          <cell r="R657">
            <v>53029</v>
          </cell>
          <cell r="S657">
            <v>39856</v>
          </cell>
          <cell r="T657">
            <v>42412</v>
          </cell>
        </row>
        <row r="658">
          <cell r="G658" t="str">
            <v>PAZT07130216</v>
          </cell>
          <cell r="H658" t="str">
            <v>20090213</v>
          </cell>
          <cell r="I658" t="str">
            <v>20160213</v>
          </cell>
          <cell r="J658" t="str">
            <v>4,75000000</v>
          </cell>
          <cell r="K658" t="str">
            <v>0,00000000</v>
          </cell>
          <cell r="L658" t="str">
            <v xml:space="preserve"> </v>
          </cell>
          <cell r="M658" t="str">
            <v>A</v>
          </cell>
          <cell r="N658" t="str">
            <v>VARIA</v>
          </cell>
          <cell r="O658" t="str">
            <v xml:space="preserve">COL17CB25889        </v>
          </cell>
          <cell r="P658" t="str">
            <v>DBVTFR</v>
          </cell>
          <cell r="R658">
            <v>53030</v>
          </cell>
          <cell r="S658">
            <v>39857</v>
          </cell>
          <cell r="T658">
            <v>42413</v>
          </cell>
        </row>
        <row r="659">
          <cell r="G659" t="str">
            <v>PAZT07090216</v>
          </cell>
          <cell r="H659" t="str">
            <v>20090209</v>
          </cell>
          <cell r="I659" t="str">
            <v>20160209</v>
          </cell>
          <cell r="J659" t="str">
            <v>4,75000000</v>
          </cell>
          <cell r="K659" t="str">
            <v>0,00000000</v>
          </cell>
          <cell r="L659" t="str">
            <v xml:space="preserve"> </v>
          </cell>
          <cell r="M659" t="str">
            <v>A</v>
          </cell>
          <cell r="N659" t="str">
            <v>VARIA</v>
          </cell>
          <cell r="O659" t="str">
            <v xml:space="preserve">COL17CB25897        </v>
          </cell>
          <cell r="P659" t="str">
            <v>DBVTFR</v>
          </cell>
          <cell r="R659">
            <v>53031</v>
          </cell>
          <cell r="S659">
            <v>39853</v>
          </cell>
          <cell r="T659">
            <v>42409</v>
          </cell>
        </row>
        <row r="660">
          <cell r="G660" t="str">
            <v>PAZT07040316</v>
          </cell>
          <cell r="H660" t="str">
            <v>20090304</v>
          </cell>
          <cell r="I660" t="str">
            <v>20160304</v>
          </cell>
          <cell r="J660" t="str">
            <v>4,75000000</v>
          </cell>
          <cell r="K660" t="str">
            <v>0,00000000</v>
          </cell>
          <cell r="L660" t="str">
            <v xml:space="preserve"> </v>
          </cell>
          <cell r="M660" t="str">
            <v>A</v>
          </cell>
          <cell r="N660" t="str">
            <v>VARIA</v>
          </cell>
          <cell r="O660" t="str">
            <v xml:space="preserve">COL17CB25905        </v>
          </cell>
          <cell r="P660" t="str">
            <v>DBVTFR</v>
          </cell>
          <cell r="R660">
            <v>53039</v>
          </cell>
          <cell r="S660">
            <v>39876</v>
          </cell>
          <cell r="T660">
            <v>42433</v>
          </cell>
        </row>
        <row r="661">
          <cell r="G661" t="str">
            <v>PAZT07170216</v>
          </cell>
          <cell r="H661" t="str">
            <v>20090217</v>
          </cell>
          <cell r="I661" t="str">
            <v>20160217</v>
          </cell>
          <cell r="J661" t="str">
            <v>4,75000000</v>
          </cell>
          <cell r="K661" t="str">
            <v>0,00000000</v>
          </cell>
          <cell r="L661" t="str">
            <v xml:space="preserve"> </v>
          </cell>
          <cell r="M661" t="str">
            <v>A</v>
          </cell>
          <cell r="N661" t="str">
            <v>VARIA</v>
          </cell>
          <cell r="O661" t="str">
            <v xml:space="preserve">COL17CB25913        </v>
          </cell>
          <cell r="P661" t="str">
            <v>DBVTFR</v>
          </cell>
          <cell r="R661">
            <v>53043</v>
          </cell>
          <cell r="S661">
            <v>39861</v>
          </cell>
          <cell r="T661">
            <v>42417</v>
          </cell>
        </row>
        <row r="662">
          <cell r="G662" t="str">
            <v>PAZT07180216</v>
          </cell>
          <cell r="H662" t="str">
            <v>20090218</v>
          </cell>
          <cell r="I662" t="str">
            <v>20160218</v>
          </cell>
          <cell r="J662" t="str">
            <v>4,75000000</v>
          </cell>
          <cell r="K662" t="str">
            <v>0,00000000</v>
          </cell>
          <cell r="L662" t="str">
            <v xml:space="preserve"> </v>
          </cell>
          <cell r="M662" t="str">
            <v>A</v>
          </cell>
          <cell r="N662" t="str">
            <v>VARIA</v>
          </cell>
          <cell r="O662" t="str">
            <v xml:space="preserve">COL17CB25921        </v>
          </cell>
          <cell r="P662" t="str">
            <v>DBVTFR</v>
          </cell>
          <cell r="R662">
            <v>53044</v>
          </cell>
          <cell r="S662">
            <v>39862</v>
          </cell>
          <cell r="T662">
            <v>42418</v>
          </cell>
        </row>
        <row r="663">
          <cell r="G663" t="str">
            <v>PAZT07160216</v>
          </cell>
          <cell r="H663" t="str">
            <v>20090216</v>
          </cell>
          <cell r="I663" t="str">
            <v>20160216</v>
          </cell>
          <cell r="J663" t="str">
            <v>4,75000000</v>
          </cell>
          <cell r="K663" t="str">
            <v>0,00000000</v>
          </cell>
          <cell r="L663" t="str">
            <v xml:space="preserve"> </v>
          </cell>
          <cell r="M663" t="str">
            <v>A</v>
          </cell>
          <cell r="N663" t="str">
            <v>VARIA</v>
          </cell>
          <cell r="O663" t="str">
            <v xml:space="preserve">COL17CB25939        </v>
          </cell>
          <cell r="P663" t="str">
            <v>DBVTFR</v>
          </cell>
          <cell r="R663">
            <v>53047</v>
          </cell>
          <cell r="S663">
            <v>39860</v>
          </cell>
          <cell r="T663">
            <v>42416</v>
          </cell>
        </row>
        <row r="664">
          <cell r="G664" t="str">
            <v>PAZT07200216</v>
          </cell>
          <cell r="H664" t="str">
            <v>20090220</v>
          </cell>
          <cell r="I664" t="str">
            <v>20160220</v>
          </cell>
          <cell r="J664" t="str">
            <v>4,75000000</v>
          </cell>
          <cell r="K664" t="str">
            <v>0,00000000</v>
          </cell>
          <cell r="L664" t="str">
            <v xml:space="preserve"> </v>
          </cell>
          <cell r="M664" t="str">
            <v>A</v>
          </cell>
          <cell r="N664" t="str">
            <v>VARIA</v>
          </cell>
          <cell r="O664" t="str">
            <v xml:space="preserve">COL17CB25947        </v>
          </cell>
          <cell r="P664" t="str">
            <v>DBVTFR</v>
          </cell>
          <cell r="R664">
            <v>53048</v>
          </cell>
          <cell r="S664">
            <v>39864</v>
          </cell>
          <cell r="T664">
            <v>42420</v>
          </cell>
        </row>
        <row r="665">
          <cell r="G665" t="str">
            <v>PAZT07250216</v>
          </cell>
          <cell r="H665" t="str">
            <v>20090225</v>
          </cell>
          <cell r="I665" t="str">
            <v>20160225</v>
          </cell>
          <cell r="J665" t="str">
            <v>4,75000000</v>
          </cell>
          <cell r="K665" t="str">
            <v>0,00000000</v>
          </cell>
          <cell r="L665" t="str">
            <v xml:space="preserve"> </v>
          </cell>
          <cell r="M665" t="str">
            <v>A</v>
          </cell>
          <cell r="N665" t="str">
            <v>VARIA</v>
          </cell>
          <cell r="O665" t="str">
            <v xml:space="preserve">COL17CB25954        </v>
          </cell>
          <cell r="P665" t="str">
            <v>DBVTFR</v>
          </cell>
          <cell r="R665">
            <v>53051</v>
          </cell>
          <cell r="S665">
            <v>39869</v>
          </cell>
          <cell r="T665">
            <v>42425</v>
          </cell>
        </row>
        <row r="666">
          <cell r="G666" t="str">
            <v>PAZT07270216</v>
          </cell>
          <cell r="H666" t="str">
            <v>20090227</v>
          </cell>
          <cell r="I666" t="str">
            <v>20160227</v>
          </cell>
          <cell r="J666" t="str">
            <v>4,75000000</v>
          </cell>
          <cell r="K666" t="str">
            <v>0,00000000</v>
          </cell>
          <cell r="L666" t="str">
            <v xml:space="preserve"> </v>
          </cell>
          <cell r="M666" t="str">
            <v>A</v>
          </cell>
          <cell r="N666" t="str">
            <v>VARIA</v>
          </cell>
          <cell r="O666" t="str">
            <v xml:space="preserve">COL17CB25962        </v>
          </cell>
          <cell r="P666" t="str">
            <v>DBVTFR</v>
          </cell>
          <cell r="R666">
            <v>53052</v>
          </cell>
          <cell r="S666">
            <v>39871</v>
          </cell>
          <cell r="T666">
            <v>42427</v>
          </cell>
        </row>
        <row r="667">
          <cell r="G667" t="str">
            <v>PAZT07260216</v>
          </cell>
          <cell r="H667" t="str">
            <v>20090226</v>
          </cell>
          <cell r="I667" t="str">
            <v>20160226</v>
          </cell>
          <cell r="J667" t="str">
            <v>4,75000000</v>
          </cell>
          <cell r="K667" t="str">
            <v>0,00000000</v>
          </cell>
          <cell r="L667" t="str">
            <v xml:space="preserve"> </v>
          </cell>
          <cell r="M667" t="str">
            <v>A</v>
          </cell>
          <cell r="N667" t="str">
            <v>VARIA</v>
          </cell>
          <cell r="O667" t="str">
            <v xml:space="preserve">COL17CB25970        </v>
          </cell>
          <cell r="P667" t="str">
            <v>DBVTFR</v>
          </cell>
          <cell r="R667">
            <v>53054</v>
          </cell>
          <cell r="S667">
            <v>39870</v>
          </cell>
          <cell r="T667">
            <v>42426</v>
          </cell>
        </row>
        <row r="668">
          <cell r="G668" t="str">
            <v>PAZT07160316</v>
          </cell>
          <cell r="H668" t="str">
            <v>20090316</v>
          </cell>
          <cell r="I668" t="str">
            <v>20160316</v>
          </cell>
          <cell r="J668" t="str">
            <v>4,75000000</v>
          </cell>
          <cell r="K668" t="str">
            <v>0,00000000</v>
          </cell>
          <cell r="L668" t="str">
            <v xml:space="preserve"> </v>
          </cell>
          <cell r="M668" t="str">
            <v>A</v>
          </cell>
          <cell r="N668" t="str">
            <v>VARIA</v>
          </cell>
          <cell r="O668" t="str">
            <v xml:space="preserve">COL17CB25988        </v>
          </cell>
          <cell r="P668" t="str">
            <v>DBVTFR</v>
          </cell>
          <cell r="R668">
            <v>53060</v>
          </cell>
          <cell r="S668">
            <v>39888</v>
          </cell>
          <cell r="T668">
            <v>42445</v>
          </cell>
        </row>
        <row r="669">
          <cell r="G669" t="str">
            <v>PAZT07020316</v>
          </cell>
          <cell r="H669" t="str">
            <v>20090302</v>
          </cell>
          <cell r="I669" t="str">
            <v>20160302</v>
          </cell>
          <cell r="J669" t="str">
            <v>4,75000000</v>
          </cell>
          <cell r="K669" t="str">
            <v>0,00000000</v>
          </cell>
          <cell r="L669" t="str">
            <v xml:space="preserve"> </v>
          </cell>
          <cell r="M669" t="str">
            <v>A</v>
          </cell>
          <cell r="N669" t="str">
            <v>VARIA</v>
          </cell>
          <cell r="O669" t="str">
            <v xml:space="preserve">COL17CB25996        </v>
          </cell>
          <cell r="P669" t="str">
            <v>DBVTFR</v>
          </cell>
          <cell r="R669">
            <v>53061</v>
          </cell>
          <cell r="S669">
            <v>39874</v>
          </cell>
          <cell r="T669">
            <v>42431</v>
          </cell>
        </row>
        <row r="670">
          <cell r="G670" t="str">
            <v>PAZT07050316</v>
          </cell>
          <cell r="H670" t="str">
            <v>20090305</v>
          </cell>
          <cell r="I670" t="str">
            <v>20160305</v>
          </cell>
          <cell r="J670" t="str">
            <v>4,75000000</v>
          </cell>
          <cell r="K670" t="str">
            <v>0,00000000</v>
          </cell>
          <cell r="L670" t="str">
            <v xml:space="preserve"> </v>
          </cell>
          <cell r="M670" t="str">
            <v>A</v>
          </cell>
          <cell r="N670" t="str">
            <v>VARIA</v>
          </cell>
          <cell r="O670" t="str">
            <v xml:space="preserve">COL17CB26002        </v>
          </cell>
          <cell r="P670" t="str">
            <v>DBVTFR</v>
          </cell>
          <cell r="R670">
            <v>53062</v>
          </cell>
          <cell r="S670">
            <v>39877</v>
          </cell>
          <cell r="T670">
            <v>42434</v>
          </cell>
        </row>
        <row r="671">
          <cell r="G671" t="str">
            <v>PAZT07060316</v>
          </cell>
          <cell r="H671" t="str">
            <v>20090306</v>
          </cell>
          <cell r="I671" t="str">
            <v>20160306</v>
          </cell>
          <cell r="J671" t="str">
            <v>4,75000000</v>
          </cell>
          <cell r="K671" t="str">
            <v>0,00000000</v>
          </cell>
          <cell r="L671" t="str">
            <v xml:space="preserve"> </v>
          </cell>
          <cell r="M671" t="str">
            <v>A</v>
          </cell>
          <cell r="N671" t="str">
            <v>VARIA</v>
          </cell>
          <cell r="O671" t="str">
            <v xml:space="preserve">COL17CB26010        </v>
          </cell>
          <cell r="P671" t="str">
            <v>DBVTFR</v>
          </cell>
          <cell r="R671">
            <v>53065</v>
          </cell>
          <cell r="S671">
            <v>39878</v>
          </cell>
          <cell r="T671">
            <v>42435</v>
          </cell>
        </row>
        <row r="672">
          <cell r="G672" t="str">
            <v>PAZT07100316</v>
          </cell>
          <cell r="H672" t="str">
            <v>20090310</v>
          </cell>
          <cell r="I672" t="str">
            <v>20160310</v>
          </cell>
          <cell r="J672" t="str">
            <v>4,75000000</v>
          </cell>
          <cell r="K672" t="str">
            <v>0,00000000</v>
          </cell>
          <cell r="L672" t="str">
            <v xml:space="preserve"> </v>
          </cell>
          <cell r="M672" t="str">
            <v>A</v>
          </cell>
          <cell r="N672" t="str">
            <v>VARIA</v>
          </cell>
          <cell r="O672" t="str">
            <v xml:space="preserve">COL17CB26028        </v>
          </cell>
          <cell r="P672" t="str">
            <v>DBVTFR</v>
          </cell>
          <cell r="R672">
            <v>53071</v>
          </cell>
          <cell r="S672">
            <v>39882</v>
          </cell>
          <cell r="T672">
            <v>42439</v>
          </cell>
        </row>
        <row r="673">
          <cell r="G673" t="str">
            <v>PAZT07110316</v>
          </cell>
          <cell r="H673" t="str">
            <v>20090311</v>
          </cell>
          <cell r="I673" t="str">
            <v>20160311</v>
          </cell>
          <cell r="J673" t="str">
            <v>4,75000000</v>
          </cell>
          <cell r="K673" t="str">
            <v>0,00000000</v>
          </cell>
          <cell r="L673" t="str">
            <v xml:space="preserve"> </v>
          </cell>
          <cell r="M673" t="str">
            <v>A</v>
          </cell>
          <cell r="N673" t="str">
            <v>VARIA</v>
          </cell>
          <cell r="O673" t="str">
            <v xml:space="preserve">COL17CB26036        </v>
          </cell>
          <cell r="P673" t="str">
            <v>DBVTFR</v>
          </cell>
          <cell r="R673">
            <v>53072</v>
          </cell>
          <cell r="S673">
            <v>39883</v>
          </cell>
          <cell r="T673">
            <v>42440</v>
          </cell>
        </row>
        <row r="674">
          <cell r="G674" t="str">
            <v>PAZT07120316</v>
          </cell>
          <cell r="H674" t="str">
            <v>20090312</v>
          </cell>
          <cell r="I674" t="str">
            <v>20160312</v>
          </cell>
          <cell r="J674" t="str">
            <v>4,75000000</v>
          </cell>
          <cell r="K674" t="str">
            <v>0,00000000</v>
          </cell>
          <cell r="L674" t="str">
            <v xml:space="preserve"> </v>
          </cell>
          <cell r="M674" t="str">
            <v>A</v>
          </cell>
          <cell r="N674" t="str">
            <v>VARIA</v>
          </cell>
          <cell r="O674" t="str">
            <v xml:space="preserve">COL17CB26044        </v>
          </cell>
          <cell r="P674" t="str">
            <v>DBVTFR</v>
          </cell>
          <cell r="R674">
            <v>53073</v>
          </cell>
          <cell r="S674">
            <v>39884</v>
          </cell>
          <cell r="T674">
            <v>42441</v>
          </cell>
        </row>
        <row r="675">
          <cell r="G675" t="str">
            <v>PAZT07130316</v>
          </cell>
          <cell r="H675" t="str">
            <v>20090313</v>
          </cell>
          <cell r="I675" t="str">
            <v>20160313</v>
          </cell>
          <cell r="J675" t="str">
            <v>4,75000000</v>
          </cell>
          <cell r="K675" t="str">
            <v>0,00000000</v>
          </cell>
          <cell r="L675" t="str">
            <v xml:space="preserve"> </v>
          </cell>
          <cell r="M675" t="str">
            <v>A</v>
          </cell>
          <cell r="N675" t="str">
            <v>VARIA</v>
          </cell>
          <cell r="O675" t="str">
            <v xml:space="preserve">COL17CB26051        </v>
          </cell>
          <cell r="P675" t="str">
            <v>DBVTFR</v>
          </cell>
          <cell r="R675">
            <v>53074</v>
          </cell>
          <cell r="S675">
            <v>39885</v>
          </cell>
          <cell r="T675">
            <v>42442</v>
          </cell>
        </row>
        <row r="676">
          <cell r="G676" t="str">
            <v>PAZT07200316</v>
          </cell>
          <cell r="H676" t="str">
            <v>20090320</v>
          </cell>
          <cell r="I676" t="str">
            <v>20160320</v>
          </cell>
          <cell r="J676" t="str">
            <v>4,75000000</v>
          </cell>
          <cell r="K676" t="str">
            <v>0,00000000</v>
          </cell>
          <cell r="L676" t="str">
            <v xml:space="preserve"> </v>
          </cell>
          <cell r="M676" t="str">
            <v>A</v>
          </cell>
          <cell r="N676" t="str">
            <v>VARIA</v>
          </cell>
          <cell r="O676" t="str">
            <v xml:space="preserve">COL17CB26069        </v>
          </cell>
          <cell r="P676" t="str">
            <v>DBVTFR</v>
          </cell>
          <cell r="R676">
            <v>53077</v>
          </cell>
          <cell r="S676">
            <v>39892</v>
          </cell>
          <cell r="T676">
            <v>42449</v>
          </cell>
        </row>
        <row r="677">
          <cell r="G677" t="str">
            <v>PAZT07170316</v>
          </cell>
          <cell r="H677" t="str">
            <v>20090317</v>
          </cell>
          <cell r="I677" t="str">
            <v>20160317</v>
          </cell>
          <cell r="J677" t="str">
            <v>4,75000000</v>
          </cell>
          <cell r="K677" t="str">
            <v>0,00000000</v>
          </cell>
          <cell r="L677" t="str">
            <v xml:space="preserve"> </v>
          </cell>
          <cell r="M677" t="str">
            <v>A</v>
          </cell>
          <cell r="N677" t="str">
            <v>VARIA</v>
          </cell>
          <cell r="O677" t="str">
            <v xml:space="preserve">COL17CB26077        </v>
          </cell>
          <cell r="P677" t="str">
            <v>DBVTFR</v>
          </cell>
          <cell r="R677">
            <v>53082</v>
          </cell>
          <cell r="S677">
            <v>39889</v>
          </cell>
          <cell r="T677">
            <v>42446</v>
          </cell>
        </row>
        <row r="678">
          <cell r="G678" t="str">
            <v>PAZT07180316</v>
          </cell>
          <cell r="H678" t="str">
            <v>20090318</v>
          </cell>
          <cell r="I678" t="str">
            <v>20160318</v>
          </cell>
          <cell r="J678" t="str">
            <v>4,75000000</v>
          </cell>
          <cell r="K678" t="str">
            <v>0,00000000</v>
          </cell>
          <cell r="L678" t="str">
            <v xml:space="preserve"> </v>
          </cell>
          <cell r="M678" t="str">
            <v>A</v>
          </cell>
          <cell r="N678" t="str">
            <v>VARIA</v>
          </cell>
          <cell r="O678" t="str">
            <v xml:space="preserve">COL17CB26085        </v>
          </cell>
          <cell r="P678" t="str">
            <v>DBVTFR</v>
          </cell>
          <cell r="R678">
            <v>53083</v>
          </cell>
          <cell r="S678">
            <v>39890</v>
          </cell>
          <cell r="T678">
            <v>42447</v>
          </cell>
        </row>
        <row r="679">
          <cell r="G679" t="str">
            <v>PAZT07190316</v>
          </cell>
          <cell r="H679" t="str">
            <v>20090319</v>
          </cell>
          <cell r="I679" t="str">
            <v>20160319</v>
          </cell>
          <cell r="J679" t="str">
            <v>4,75000000</v>
          </cell>
          <cell r="K679" t="str">
            <v>0,00000000</v>
          </cell>
          <cell r="L679" t="str">
            <v xml:space="preserve"> </v>
          </cell>
          <cell r="M679" t="str">
            <v>A</v>
          </cell>
          <cell r="N679" t="str">
            <v>VARIA</v>
          </cell>
          <cell r="O679" t="str">
            <v xml:space="preserve">COL17CB26093        </v>
          </cell>
          <cell r="P679" t="str">
            <v>DBVTFR</v>
          </cell>
          <cell r="R679">
            <v>53084</v>
          </cell>
          <cell r="S679">
            <v>39891</v>
          </cell>
          <cell r="T679">
            <v>42448</v>
          </cell>
        </row>
        <row r="680">
          <cell r="G680" t="str">
            <v>PAZT07310316</v>
          </cell>
          <cell r="H680" t="str">
            <v>20090331</v>
          </cell>
          <cell r="I680" t="str">
            <v>20160331</v>
          </cell>
          <cell r="J680" t="str">
            <v>4,75000000</v>
          </cell>
          <cell r="K680" t="str">
            <v>0,00000000</v>
          </cell>
          <cell r="L680" t="str">
            <v xml:space="preserve"> </v>
          </cell>
          <cell r="M680" t="str">
            <v>A</v>
          </cell>
          <cell r="N680" t="str">
            <v>VARIA</v>
          </cell>
          <cell r="O680" t="str">
            <v xml:space="preserve">COL17CB26101        </v>
          </cell>
          <cell r="P680" t="str">
            <v>DBVTFR</v>
          </cell>
          <cell r="R680">
            <v>53086</v>
          </cell>
          <cell r="S680">
            <v>39903</v>
          </cell>
          <cell r="T680">
            <v>42460</v>
          </cell>
        </row>
        <row r="681">
          <cell r="G681" t="str">
            <v>PAZT07270316</v>
          </cell>
          <cell r="H681" t="str">
            <v>20090327</v>
          </cell>
          <cell r="I681" t="str">
            <v>20160327</v>
          </cell>
          <cell r="J681" t="str">
            <v>4,75000000</v>
          </cell>
          <cell r="K681" t="str">
            <v>0,00000000</v>
          </cell>
          <cell r="L681" t="str">
            <v xml:space="preserve"> </v>
          </cell>
          <cell r="M681" t="str">
            <v>A</v>
          </cell>
          <cell r="N681" t="str">
            <v>VARIA</v>
          </cell>
          <cell r="O681" t="str">
            <v xml:space="preserve">COL17CB26119        </v>
          </cell>
          <cell r="P681" t="str">
            <v>DBVTFR</v>
          </cell>
          <cell r="R681">
            <v>53090</v>
          </cell>
          <cell r="S681">
            <v>39899</v>
          </cell>
          <cell r="T681">
            <v>42456</v>
          </cell>
        </row>
        <row r="682">
          <cell r="G682" t="str">
            <v>PAZT07030416</v>
          </cell>
          <cell r="H682" t="str">
            <v>20090403</v>
          </cell>
          <cell r="I682" t="str">
            <v>20160403</v>
          </cell>
          <cell r="J682" t="str">
            <v>4,75000000</v>
          </cell>
          <cell r="K682" t="str">
            <v>0,00000000</v>
          </cell>
          <cell r="L682" t="str">
            <v xml:space="preserve"> </v>
          </cell>
          <cell r="M682" t="str">
            <v>A</v>
          </cell>
          <cell r="N682" t="str">
            <v>VARIA</v>
          </cell>
          <cell r="O682" t="str">
            <v xml:space="preserve">COL17CB26127        </v>
          </cell>
          <cell r="P682" t="str">
            <v>DBVTFR</v>
          </cell>
          <cell r="R682">
            <v>53091</v>
          </cell>
          <cell r="S682">
            <v>39906</v>
          </cell>
          <cell r="T682">
            <v>42463</v>
          </cell>
        </row>
        <row r="683">
          <cell r="G683" t="str">
            <v>PAZT07240316</v>
          </cell>
          <cell r="H683" t="str">
            <v>20090324</v>
          </cell>
          <cell r="I683" t="str">
            <v>20160324</v>
          </cell>
          <cell r="J683" t="str">
            <v>4,75000000</v>
          </cell>
          <cell r="K683" t="str">
            <v>0,00000000</v>
          </cell>
          <cell r="L683" t="str">
            <v xml:space="preserve"> </v>
          </cell>
          <cell r="M683" t="str">
            <v>A</v>
          </cell>
          <cell r="N683" t="str">
            <v>VARIA</v>
          </cell>
          <cell r="O683" t="str">
            <v xml:space="preserve">COL17CB26135        </v>
          </cell>
          <cell r="P683" t="str">
            <v>DBVTFR</v>
          </cell>
          <cell r="R683">
            <v>53092</v>
          </cell>
          <cell r="S683">
            <v>39896</v>
          </cell>
          <cell r="T683">
            <v>42453</v>
          </cell>
        </row>
        <row r="684">
          <cell r="G684" t="str">
            <v>PAZT07250316</v>
          </cell>
          <cell r="H684" t="str">
            <v>20090325</v>
          </cell>
          <cell r="I684" t="str">
            <v>20160325</v>
          </cell>
          <cell r="J684" t="str">
            <v>4,75000000</v>
          </cell>
          <cell r="K684" t="str">
            <v>0,00000000</v>
          </cell>
          <cell r="L684" t="str">
            <v xml:space="preserve"> </v>
          </cell>
          <cell r="M684" t="str">
            <v>A</v>
          </cell>
          <cell r="N684" t="str">
            <v>VARIA</v>
          </cell>
          <cell r="O684" t="str">
            <v xml:space="preserve">COL17CB26143        </v>
          </cell>
          <cell r="P684" t="str">
            <v>DBVTFR</v>
          </cell>
          <cell r="R684">
            <v>53093</v>
          </cell>
          <cell r="S684">
            <v>39897</v>
          </cell>
          <cell r="T684">
            <v>42454</v>
          </cell>
        </row>
        <row r="685">
          <cell r="G685" t="str">
            <v>PAZT07260316</v>
          </cell>
          <cell r="H685" t="str">
            <v>20090326</v>
          </cell>
          <cell r="I685" t="str">
            <v>20160326</v>
          </cell>
          <cell r="J685" t="str">
            <v>4,75000000</v>
          </cell>
          <cell r="K685" t="str">
            <v>0,00000000</v>
          </cell>
          <cell r="L685" t="str">
            <v xml:space="preserve"> </v>
          </cell>
          <cell r="M685" t="str">
            <v>A</v>
          </cell>
          <cell r="N685" t="str">
            <v>VARIA</v>
          </cell>
          <cell r="O685" t="str">
            <v xml:space="preserve">COL17CB26150        </v>
          </cell>
          <cell r="P685" t="str">
            <v>DBVTFR</v>
          </cell>
          <cell r="R685">
            <v>53096</v>
          </cell>
          <cell r="S685">
            <v>39898</v>
          </cell>
          <cell r="T685">
            <v>42455</v>
          </cell>
        </row>
        <row r="686">
          <cell r="G686" t="str">
            <v>PAZT07060116</v>
          </cell>
          <cell r="H686" t="str">
            <v>20090106</v>
          </cell>
          <cell r="I686" t="str">
            <v>20160106</v>
          </cell>
          <cell r="J686" t="str">
            <v>4,75000000</v>
          </cell>
          <cell r="K686" t="str">
            <v>0,00000000</v>
          </cell>
          <cell r="L686" t="str">
            <v xml:space="preserve"> </v>
          </cell>
          <cell r="M686" t="str">
            <v>A</v>
          </cell>
          <cell r="N686" t="str">
            <v>VARIA</v>
          </cell>
          <cell r="O686" t="str">
            <v xml:space="preserve">COL17CB26168        </v>
          </cell>
          <cell r="P686" t="str">
            <v>DBVTFR</v>
          </cell>
          <cell r="R686">
            <v>53100</v>
          </cell>
          <cell r="S686">
            <v>39819</v>
          </cell>
          <cell r="T686">
            <v>42375</v>
          </cell>
        </row>
        <row r="687">
          <cell r="G687" t="str">
            <v>PAZT07300316</v>
          </cell>
          <cell r="H687" t="str">
            <v>20090330</v>
          </cell>
          <cell r="I687" t="str">
            <v>20160330</v>
          </cell>
          <cell r="J687" t="str">
            <v>4,75000000</v>
          </cell>
          <cell r="K687" t="str">
            <v>0,00000000</v>
          </cell>
          <cell r="L687" t="str">
            <v xml:space="preserve"> </v>
          </cell>
          <cell r="M687" t="str">
            <v>A</v>
          </cell>
          <cell r="N687" t="str">
            <v>VARIA</v>
          </cell>
          <cell r="O687" t="str">
            <v xml:space="preserve">COL17CB26176        </v>
          </cell>
          <cell r="P687" t="str">
            <v>DBVTFR</v>
          </cell>
          <cell r="R687">
            <v>53103</v>
          </cell>
          <cell r="S687">
            <v>39902</v>
          </cell>
          <cell r="T687">
            <v>42459</v>
          </cell>
        </row>
        <row r="688">
          <cell r="G688" t="str">
            <v>PAZT07020416</v>
          </cell>
          <cell r="H688" t="str">
            <v>20090402</v>
          </cell>
          <cell r="I688" t="str">
            <v>20160402</v>
          </cell>
          <cell r="J688" t="str">
            <v>4,75000000</v>
          </cell>
          <cell r="K688" t="str">
            <v>0,00000000</v>
          </cell>
          <cell r="L688" t="str">
            <v xml:space="preserve"> </v>
          </cell>
          <cell r="M688" t="str">
            <v>A</v>
          </cell>
          <cell r="N688" t="str">
            <v>VARIA</v>
          </cell>
          <cell r="O688" t="str">
            <v xml:space="preserve">COL17CB26184        </v>
          </cell>
          <cell r="P688" t="str">
            <v>DBVTFR</v>
          </cell>
          <cell r="R688">
            <v>53104</v>
          </cell>
          <cell r="S688">
            <v>39905</v>
          </cell>
          <cell r="T688">
            <v>42462</v>
          </cell>
        </row>
        <row r="689">
          <cell r="G689" t="str">
            <v>PAZT07010416</v>
          </cell>
          <cell r="H689" t="str">
            <v>20090401</v>
          </cell>
          <cell r="I689" t="str">
            <v>20160401</v>
          </cell>
          <cell r="J689" t="str">
            <v>4,75000000</v>
          </cell>
          <cell r="K689" t="str">
            <v>0,00000000</v>
          </cell>
          <cell r="L689" t="str">
            <v xml:space="preserve"> </v>
          </cell>
          <cell r="M689" t="str">
            <v>A</v>
          </cell>
          <cell r="N689" t="str">
            <v>VARIA</v>
          </cell>
          <cell r="O689" t="str">
            <v xml:space="preserve">COL17CB26192        </v>
          </cell>
          <cell r="P689" t="str">
            <v>DBVTFR</v>
          </cell>
          <cell r="R689">
            <v>53107</v>
          </cell>
          <cell r="S689">
            <v>39904</v>
          </cell>
          <cell r="T689">
            <v>42461</v>
          </cell>
        </row>
        <row r="690">
          <cell r="G690" t="str">
            <v>PAZT07200416</v>
          </cell>
          <cell r="H690" t="str">
            <v>20090420</v>
          </cell>
          <cell r="I690" t="str">
            <v>20160420</v>
          </cell>
          <cell r="J690" t="str">
            <v>4,75000000</v>
          </cell>
          <cell r="K690" t="str">
            <v>0,00000000</v>
          </cell>
          <cell r="L690" t="str">
            <v xml:space="preserve"> </v>
          </cell>
          <cell r="M690" t="str">
            <v>A</v>
          </cell>
          <cell r="N690" t="str">
            <v>VARIA</v>
          </cell>
          <cell r="O690" t="str">
            <v xml:space="preserve">COL17CB26200        </v>
          </cell>
          <cell r="P690" t="str">
            <v>DBVTFR</v>
          </cell>
          <cell r="R690">
            <v>53112</v>
          </cell>
          <cell r="S690">
            <v>39923</v>
          </cell>
          <cell r="T690">
            <v>42480</v>
          </cell>
        </row>
        <row r="691">
          <cell r="G691" t="str">
            <v>PAZT07070416</v>
          </cell>
          <cell r="H691" t="str">
            <v>20090407</v>
          </cell>
          <cell r="I691" t="str">
            <v>20160407</v>
          </cell>
          <cell r="J691" t="str">
            <v>4,75000000</v>
          </cell>
          <cell r="K691" t="str">
            <v>0,00000000</v>
          </cell>
          <cell r="L691" t="str">
            <v xml:space="preserve"> </v>
          </cell>
          <cell r="M691" t="str">
            <v>A</v>
          </cell>
          <cell r="N691" t="str">
            <v>VARIA</v>
          </cell>
          <cell r="O691" t="str">
            <v xml:space="preserve">COL17CB26218        </v>
          </cell>
          <cell r="P691" t="str">
            <v>DBVTFR</v>
          </cell>
          <cell r="R691">
            <v>53123</v>
          </cell>
          <cell r="S691">
            <v>39910</v>
          </cell>
          <cell r="T691">
            <v>42467</v>
          </cell>
        </row>
        <row r="692">
          <cell r="G692" t="str">
            <v>PAZT07140416</v>
          </cell>
          <cell r="H692" t="str">
            <v>20090414</v>
          </cell>
          <cell r="I692" t="str">
            <v>20160414</v>
          </cell>
          <cell r="J692" t="str">
            <v>4,75000000</v>
          </cell>
          <cell r="K692" t="str">
            <v>0,00000000</v>
          </cell>
          <cell r="L692" t="str">
            <v xml:space="preserve"> </v>
          </cell>
          <cell r="M692" t="str">
            <v>A</v>
          </cell>
          <cell r="N692" t="str">
            <v>VARIA</v>
          </cell>
          <cell r="O692" t="str">
            <v xml:space="preserve">COL17CB26226        </v>
          </cell>
          <cell r="P692" t="str">
            <v>DBVTFR</v>
          </cell>
          <cell r="R692">
            <v>53125</v>
          </cell>
          <cell r="S692">
            <v>39917</v>
          </cell>
          <cell r="T692">
            <v>42474</v>
          </cell>
        </row>
        <row r="693">
          <cell r="G693" t="str">
            <v>PAZT07170416</v>
          </cell>
          <cell r="H693" t="str">
            <v>20090417</v>
          </cell>
          <cell r="I693" t="str">
            <v>20160417</v>
          </cell>
          <cell r="J693" t="str">
            <v>4,75000000</v>
          </cell>
          <cell r="K693" t="str">
            <v>0,00000000</v>
          </cell>
          <cell r="L693" t="str">
            <v xml:space="preserve"> </v>
          </cell>
          <cell r="M693" t="str">
            <v>A</v>
          </cell>
          <cell r="N693" t="str">
            <v>VARIA</v>
          </cell>
          <cell r="O693" t="str">
            <v xml:space="preserve">COL17CB26234        </v>
          </cell>
          <cell r="P693" t="str">
            <v>DBVTFR</v>
          </cell>
          <cell r="R693">
            <v>53126</v>
          </cell>
          <cell r="S693">
            <v>39920</v>
          </cell>
          <cell r="T693">
            <v>42477</v>
          </cell>
        </row>
        <row r="694">
          <cell r="G694" t="str">
            <v>PAZT07080416</v>
          </cell>
          <cell r="H694" t="str">
            <v>20090408</v>
          </cell>
          <cell r="I694" t="str">
            <v>20160408</v>
          </cell>
          <cell r="J694" t="str">
            <v>4,75000000</v>
          </cell>
          <cell r="K694" t="str">
            <v>0,00000000</v>
          </cell>
          <cell r="L694" t="str">
            <v xml:space="preserve"> </v>
          </cell>
          <cell r="M694" t="str">
            <v>A</v>
          </cell>
          <cell r="N694" t="str">
            <v>VARIA</v>
          </cell>
          <cell r="O694" t="str">
            <v xml:space="preserve">COL17CB26242        </v>
          </cell>
          <cell r="P694" t="str">
            <v>DBVTFR</v>
          </cell>
          <cell r="R694">
            <v>53128</v>
          </cell>
          <cell r="S694">
            <v>39911</v>
          </cell>
          <cell r="T694">
            <v>42468</v>
          </cell>
        </row>
        <row r="695">
          <cell r="G695" t="str">
            <v>PAZT07130416</v>
          </cell>
          <cell r="H695" t="str">
            <v>20090413</v>
          </cell>
          <cell r="I695" t="str">
            <v>20160413</v>
          </cell>
          <cell r="J695" t="str">
            <v>4,75000000</v>
          </cell>
          <cell r="K695" t="str">
            <v>0,00000000</v>
          </cell>
          <cell r="L695" t="str">
            <v xml:space="preserve"> </v>
          </cell>
          <cell r="M695" t="str">
            <v>A</v>
          </cell>
          <cell r="N695" t="str">
            <v>VARIA</v>
          </cell>
          <cell r="O695" t="str">
            <v xml:space="preserve">COL17CB26259        </v>
          </cell>
          <cell r="P695" t="str">
            <v>DBVTFR</v>
          </cell>
          <cell r="R695">
            <v>53150</v>
          </cell>
          <cell r="S695">
            <v>39916</v>
          </cell>
          <cell r="T695">
            <v>42473</v>
          </cell>
        </row>
        <row r="696">
          <cell r="G696" t="str">
            <v>PAZT07150416</v>
          </cell>
          <cell r="H696" t="str">
            <v>20090415</v>
          </cell>
          <cell r="I696" t="str">
            <v>20160415</v>
          </cell>
          <cell r="J696" t="str">
            <v>4,75000000</v>
          </cell>
          <cell r="K696" t="str">
            <v>0,00000000</v>
          </cell>
          <cell r="L696" t="str">
            <v xml:space="preserve"> </v>
          </cell>
          <cell r="M696" t="str">
            <v>A</v>
          </cell>
          <cell r="N696" t="str">
            <v>VARIA</v>
          </cell>
          <cell r="O696" t="str">
            <v xml:space="preserve">COL17CB26267        </v>
          </cell>
          <cell r="P696" t="str">
            <v>DBVTFR</v>
          </cell>
          <cell r="R696">
            <v>53151</v>
          </cell>
          <cell r="S696">
            <v>39918</v>
          </cell>
          <cell r="T696">
            <v>42475</v>
          </cell>
        </row>
        <row r="697">
          <cell r="G697" t="str">
            <v>PAZT07160416</v>
          </cell>
          <cell r="H697" t="str">
            <v>20090416</v>
          </cell>
          <cell r="I697" t="str">
            <v>20160416</v>
          </cell>
          <cell r="J697" t="str">
            <v>4,75000000</v>
          </cell>
          <cell r="K697" t="str">
            <v>0,00000000</v>
          </cell>
          <cell r="L697" t="str">
            <v xml:space="preserve"> </v>
          </cell>
          <cell r="M697" t="str">
            <v>A</v>
          </cell>
          <cell r="N697" t="str">
            <v>VARIA</v>
          </cell>
          <cell r="O697" t="str">
            <v xml:space="preserve">COL17CB26275        </v>
          </cell>
          <cell r="P697" t="str">
            <v>DBVTFR</v>
          </cell>
          <cell r="R697">
            <v>53152</v>
          </cell>
          <cell r="S697">
            <v>39919</v>
          </cell>
          <cell r="T697">
            <v>42476</v>
          </cell>
        </row>
        <row r="698">
          <cell r="G698" t="str">
            <v>PAZT07290416</v>
          </cell>
          <cell r="H698" t="str">
            <v>20090429</v>
          </cell>
          <cell r="I698" t="str">
            <v>20160429</v>
          </cell>
          <cell r="J698" t="str">
            <v>4,75000000</v>
          </cell>
          <cell r="K698" t="str">
            <v>0,00000000</v>
          </cell>
          <cell r="L698" t="str">
            <v xml:space="preserve"> </v>
          </cell>
          <cell r="M698" t="str">
            <v>A</v>
          </cell>
          <cell r="N698" t="str">
            <v>VARIA</v>
          </cell>
          <cell r="O698" t="str">
            <v xml:space="preserve">COL17CB26283        </v>
          </cell>
          <cell r="P698" t="str">
            <v>DBVTFR</v>
          </cell>
          <cell r="R698">
            <v>53156</v>
          </cell>
          <cell r="S698">
            <v>39932</v>
          </cell>
          <cell r="T698">
            <v>42489</v>
          </cell>
        </row>
        <row r="699">
          <cell r="G699" t="str">
            <v>PAZT07220416</v>
          </cell>
          <cell r="H699" t="str">
            <v>20090422</v>
          </cell>
          <cell r="I699" t="str">
            <v>20160422</v>
          </cell>
          <cell r="J699" t="str">
            <v>4,75000000</v>
          </cell>
          <cell r="K699" t="str">
            <v>0,00000000</v>
          </cell>
          <cell r="L699" t="str">
            <v xml:space="preserve"> </v>
          </cell>
          <cell r="M699" t="str">
            <v>A</v>
          </cell>
          <cell r="N699" t="str">
            <v>VARIA</v>
          </cell>
          <cell r="O699" t="str">
            <v xml:space="preserve">COL17CB26291        </v>
          </cell>
          <cell r="P699" t="str">
            <v>DBVTFR</v>
          </cell>
          <cell r="R699">
            <v>53160</v>
          </cell>
          <cell r="S699">
            <v>39925</v>
          </cell>
          <cell r="T699">
            <v>42482</v>
          </cell>
        </row>
        <row r="700">
          <cell r="G700" t="str">
            <v>PAZT07230416</v>
          </cell>
          <cell r="H700" t="str">
            <v>20090423</v>
          </cell>
          <cell r="I700" t="str">
            <v>20160423</v>
          </cell>
          <cell r="J700" t="str">
            <v>4,75000000</v>
          </cell>
          <cell r="K700" t="str">
            <v>0,00000000</v>
          </cell>
          <cell r="L700" t="str">
            <v xml:space="preserve"> </v>
          </cell>
          <cell r="M700" t="str">
            <v>A</v>
          </cell>
          <cell r="N700" t="str">
            <v>VARIA</v>
          </cell>
          <cell r="O700" t="str">
            <v xml:space="preserve">COL17CB26309        </v>
          </cell>
          <cell r="P700" t="str">
            <v>DBVTFR</v>
          </cell>
          <cell r="R700">
            <v>53161</v>
          </cell>
          <cell r="S700">
            <v>39926</v>
          </cell>
          <cell r="T700">
            <v>42483</v>
          </cell>
        </row>
        <row r="701">
          <cell r="G701" t="str">
            <v>PAZT07240416</v>
          </cell>
          <cell r="H701" t="str">
            <v>20090424</v>
          </cell>
          <cell r="I701" t="str">
            <v>20160424</v>
          </cell>
          <cell r="J701" t="str">
            <v>4,75000000</v>
          </cell>
          <cell r="K701" t="str">
            <v>0,00000000</v>
          </cell>
          <cell r="L701" t="str">
            <v xml:space="preserve"> </v>
          </cell>
          <cell r="M701" t="str">
            <v>A</v>
          </cell>
          <cell r="N701" t="str">
            <v>VARIA</v>
          </cell>
          <cell r="O701" t="str">
            <v xml:space="preserve">COL17CB26317        </v>
          </cell>
          <cell r="P701" t="str">
            <v>DBVTFR</v>
          </cell>
          <cell r="R701">
            <v>53164</v>
          </cell>
          <cell r="S701">
            <v>39927</v>
          </cell>
          <cell r="T701">
            <v>42484</v>
          </cell>
        </row>
        <row r="702">
          <cell r="G702" t="str">
            <v>PAZT07210416</v>
          </cell>
          <cell r="H702" t="str">
            <v>20090421</v>
          </cell>
          <cell r="I702" t="str">
            <v>20160421</v>
          </cell>
          <cell r="J702" t="str">
            <v>4,75000000</v>
          </cell>
          <cell r="K702" t="str">
            <v>0,00000000</v>
          </cell>
          <cell r="L702" t="str">
            <v xml:space="preserve"> </v>
          </cell>
          <cell r="M702" t="str">
            <v>A</v>
          </cell>
          <cell r="N702" t="str">
            <v>VARIA</v>
          </cell>
          <cell r="O702" t="str">
            <v xml:space="preserve">COL17CB26325        </v>
          </cell>
          <cell r="P702" t="str">
            <v>DBVTFR</v>
          </cell>
          <cell r="R702">
            <v>53165</v>
          </cell>
          <cell r="S702">
            <v>39924</v>
          </cell>
          <cell r="T702">
            <v>42481</v>
          </cell>
        </row>
        <row r="703">
          <cell r="G703" t="str">
            <v>PAZT07060516</v>
          </cell>
          <cell r="H703" t="str">
            <v>20090506</v>
          </cell>
          <cell r="I703" t="str">
            <v>20160506</v>
          </cell>
          <cell r="J703" t="str">
            <v>4,75000000</v>
          </cell>
          <cell r="K703" t="str">
            <v>0,00000000</v>
          </cell>
          <cell r="L703" t="str">
            <v xml:space="preserve"> </v>
          </cell>
          <cell r="M703" t="str">
            <v>A</v>
          </cell>
          <cell r="N703" t="str">
            <v>VARIA</v>
          </cell>
          <cell r="O703" t="str">
            <v xml:space="preserve">COL17CB26333        </v>
          </cell>
          <cell r="P703" t="str">
            <v>DBVTFR</v>
          </cell>
          <cell r="R703">
            <v>53166</v>
          </cell>
          <cell r="S703">
            <v>39939</v>
          </cell>
          <cell r="T703">
            <v>42496</v>
          </cell>
        </row>
        <row r="704">
          <cell r="G704" t="str">
            <v>PAZT07280416</v>
          </cell>
          <cell r="H704" t="str">
            <v>20090428</v>
          </cell>
          <cell r="I704" t="str">
            <v>20160428</v>
          </cell>
          <cell r="J704" t="str">
            <v>4,75000000</v>
          </cell>
          <cell r="K704" t="str">
            <v>0,00000000</v>
          </cell>
          <cell r="L704" t="str">
            <v xml:space="preserve"> </v>
          </cell>
          <cell r="M704" t="str">
            <v>A</v>
          </cell>
          <cell r="N704" t="str">
            <v>VARIA</v>
          </cell>
          <cell r="O704" t="str">
            <v xml:space="preserve">COL17CB26341        </v>
          </cell>
          <cell r="P704" t="str">
            <v>DBVTFR</v>
          </cell>
          <cell r="R704">
            <v>53174</v>
          </cell>
          <cell r="S704">
            <v>39931</v>
          </cell>
          <cell r="T704">
            <v>42488</v>
          </cell>
        </row>
        <row r="705">
          <cell r="G705" t="str">
            <v>PAZT07270416</v>
          </cell>
          <cell r="H705" t="str">
            <v>20090427</v>
          </cell>
          <cell r="I705" t="str">
            <v>20160427</v>
          </cell>
          <cell r="J705" t="str">
            <v>4,75000000</v>
          </cell>
          <cell r="K705" t="str">
            <v>0,00000000</v>
          </cell>
          <cell r="L705" t="str">
            <v xml:space="preserve"> </v>
          </cell>
          <cell r="M705" t="str">
            <v>A</v>
          </cell>
          <cell r="N705" t="str">
            <v>VARIA</v>
          </cell>
          <cell r="O705" t="str">
            <v xml:space="preserve">COL17CB26358        </v>
          </cell>
          <cell r="P705" t="str">
            <v>DBVTFR</v>
          </cell>
          <cell r="R705">
            <v>53176</v>
          </cell>
          <cell r="S705">
            <v>39930</v>
          </cell>
          <cell r="T705">
            <v>42487</v>
          </cell>
        </row>
        <row r="706">
          <cell r="G706" t="str">
            <v>PAZT07300416</v>
          </cell>
          <cell r="H706" t="str">
            <v>20090430</v>
          </cell>
          <cell r="I706" t="str">
            <v>20160430</v>
          </cell>
          <cell r="J706" t="str">
            <v>4,75000000</v>
          </cell>
          <cell r="K706" t="str">
            <v>0,00000000</v>
          </cell>
          <cell r="L706" t="str">
            <v xml:space="preserve"> </v>
          </cell>
          <cell r="M706" t="str">
            <v>A</v>
          </cell>
          <cell r="N706" t="str">
            <v>VARIA</v>
          </cell>
          <cell r="O706" t="str">
            <v xml:space="preserve">COL17CB26366        </v>
          </cell>
          <cell r="P706" t="str">
            <v>DBVTFR</v>
          </cell>
          <cell r="R706">
            <v>53177</v>
          </cell>
          <cell r="S706">
            <v>39933</v>
          </cell>
          <cell r="T706">
            <v>42490</v>
          </cell>
        </row>
        <row r="707">
          <cell r="G707" t="str">
            <v>PAZT07150516</v>
          </cell>
          <cell r="H707" t="str">
            <v>20090515</v>
          </cell>
          <cell r="I707" t="str">
            <v>20160515</v>
          </cell>
          <cell r="J707" t="str">
            <v>4,75000000</v>
          </cell>
          <cell r="K707" t="str">
            <v>0,00000000</v>
          </cell>
          <cell r="L707" t="str">
            <v xml:space="preserve"> </v>
          </cell>
          <cell r="M707" t="str">
            <v>A</v>
          </cell>
          <cell r="N707" t="str">
            <v>VARIA</v>
          </cell>
          <cell r="O707" t="str">
            <v xml:space="preserve">COL17CB26374        </v>
          </cell>
          <cell r="P707" t="str">
            <v>DBVTFR</v>
          </cell>
          <cell r="R707">
            <v>53179</v>
          </cell>
          <cell r="S707">
            <v>39948</v>
          </cell>
          <cell r="T707">
            <v>42505</v>
          </cell>
        </row>
        <row r="708">
          <cell r="G708" t="str">
            <v>PAZT07040516</v>
          </cell>
          <cell r="H708" t="str">
            <v>20090504</v>
          </cell>
          <cell r="I708" t="str">
            <v>20160504</v>
          </cell>
          <cell r="J708" t="str">
            <v>4,75000000</v>
          </cell>
          <cell r="K708" t="str">
            <v>0,00000000</v>
          </cell>
          <cell r="L708" t="str">
            <v xml:space="preserve"> </v>
          </cell>
          <cell r="M708" t="str">
            <v>A</v>
          </cell>
          <cell r="N708" t="str">
            <v>VARIA</v>
          </cell>
          <cell r="O708" t="str">
            <v xml:space="preserve">COL17CB26382        </v>
          </cell>
          <cell r="P708" t="str">
            <v>DBVTFR</v>
          </cell>
          <cell r="R708">
            <v>53182</v>
          </cell>
          <cell r="S708">
            <v>39937</v>
          </cell>
          <cell r="T708">
            <v>42494</v>
          </cell>
        </row>
        <row r="709">
          <cell r="G709" t="str">
            <v>PAZT07050516</v>
          </cell>
          <cell r="H709" t="str">
            <v>20090505</v>
          </cell>
          <cell r="I709" t="str">
            <v>20160505</v>
          </cell>
          <cell r="J709" t="str">
            <v>4,75000000</v>
          </cell>
          <cell r="K709" t="str">
            <v>0,00000000</v>
          </cell>
          <cell r="L709" t="str">
            <v xml:space="preserve"> </v>
          </cell>
          <cell r="M709" t="str">
            <v>A</v>
          </cell>
          <cell r="N709" t="str">
            <v>VARIA</v>
          </cell>
          <cell r="O709" t="str">
            <v xml:space="preserve">COL17CB26390        </v>
          </cell>
          <cell r="P709" t="str">
            <v>DBVTFR</v>
          </cell>
          <cell r="R709">
            <v>53183</v>
          </cell>
          <cell r="S709">
            <v>39938</v>
          </cell>
          <cell r="T709">
            <v>42495</v>
          </cell>
        </row>
        <row r="710">
          <cell r="G710" t="str">
            <v>PAZT07080516</v>
          </cell>
          <cell r="H710" t="str">
            <v>20090508</v>
          </cell>
          <cell r="I710" t="str">
            <v>20160508</v>
          </cell>
          <cell r="J710" t="str">
            <v>4,75000000</v>
          </cell>
          <cell r="K710" t="str">
            <v>0,00000000</v>
          </cell>
          <cell r="L710" t="str">
            <v xml:space="preserve"> </v>
          </cell>
          <cell r="M710" t="str">
            <v>A</v>
          </cell>
          <cell r="N710" t="str">
            <v>VARIA</v>
          </cell>
          <cell r="O710" t="str">
            <v xml:space="preserve">COL17CB26408        </v>
          </cell>
          <cell r="P710" t="str">
            <v>DBVTFR</v>
          </cell>
          <cell r="R710">
            <v>53184</v>
          </cell>
          <cell r="S710">
            <v>39941</v>
          </cell>
          <cell r="T710">
            <v>42498</v>
          </cell>
        </row>
        <row r="711">
          <cell r="G711" t="str">
            <v>PAZT07070516</v>
          </cell>
          <cell r="H711" t="str">
            <v>20090507</v>
          </cell>
          <cell r="I711" t="str">
            <v>20160507</v>
          </cell>
          <cell r="J711" t="str">
            <v>4,75000000</v>
          </cell>
          <cell r="K711" t="str">
            <v>0,00000000</v>
          </cell>
          <cell r="L711" t="str">
            <v xml:space="preserve"> </v>
          </cell>
          <cell r="M711" t="str">
            <v>A</v>
          </cell>
          <cell r="N711" t="str">
            <v>VARIA</v>
          </cell>
          <cell r="O711" t="str">
            <v xml:space="preserve">COL17CB26416        </v>
          </cell>
          <cell r="P711" t="str">
            <v>DBVTFR</v>
          </cell>
          <cell r="R711">
            <v>53187</v>
          </cell>
          <cell r="S711">
            <v>39940</v>
          </cell>
          <cell r="T711">
            <v>42497</v>
          </cell>
        </row>
        <row r="712">
          <cell r="G712" t="str">
            <v>PAZT07180516</v>
          </cell>
          <cell r="H712" t="str">
            <v>20090518</v>
          </cell>
          <cell r="I712" t="str">
            <v>20160518</v>
          </cell>
          <cell r="J712" t="str">
            <v>4,75000000</v>
          </cell>
          <cell r="K712" t="str">
            <v>0,00000000</v>
          </cell>
          <cell r="L712" t="str">
            <v xml:space="preserve"> </v>
          </cell>
          <cell r="M712" t="str">
            <v>A</v>
          </cell>
          <cell r="N712" t="str">
            <v>VARIA</v>
          </cell>
          <cell r="O712" t="str">
            <v xml:space="preserve">COL17CB26424        </v>
          </cell>
          <cell r="P712" t="str">
            <v>DBVTFR</v>
          </cell>
          <cell r="R712">
            <v>53191</v>
          </cell>
          <cell r="S712">
            <v>39951</v>
          </cell>
          <cell r="T712">
            <v>42508</v>
          </cell>
        </row>
        <row r="713">
          <cell r="G713" t="str">
            <v>PAZT07110516</v>
          </cell>
          <cell r="H713" t="str">
            <v>20090511</v>
          </cell>
          <cell r="I713" t="str">
            <v>20160511</v>
          </cell>
          <cell r="J713" t="str">
            <v>4,75000000</v>
          </cell>
          <cell r="K713" t="str">
            <v>0,00000000</v>
          </cell>
          <cell r="L713" t="str">
            <v xml:space="preserve"> </v>
          </cell>
          <cell r="M713" t="str">
            <v>A</v>
          </cell>
          <cell r="N713" t="str">
            <v>VARIA</v>
          </cell>
          <cell r="O713" t="str">
            <v xml:space="preserve">COL17CB26432        </v>
          </cell>
          <cell r="P713" t="str">
            <v>DBVTFR</v>
          </cell>
          <cell r="R713">
            <v>53199</v>
          </cell>
          <cell r="S713">
            <v>39944</v>
          </cell>
          <cell r="T713">
            <v>42501</v>
          </cell>
        </row>
        <row r="714">
          <cell r="G714" t="str">
            <v>PAZT07120516</v>
          </cell>
          <cell r="H714" t="str">
            <v>20090512</v>
          </cell>
          <cell r="I714" t="str">
            <v>20160512</v>
          </cell>
          <cell r="J714" t="str">
            <v>4,75000000</v>
          </cell>
          <cell r="K714" t="str">
            <v>0,00000000</v>
          </cell>
          <cell r="L714" t="str">
            <v xml:space="preserve"> </v>
          </cell>
          <cell r="M714" t="str">
            <v>A</v>
          </cell>
          <cell r="N714" t="str">
            <v>VARIA</v>
          </cell>
          <cell r="O714" t="str">
            <v xml:space="preserve">COL17CB26440        </v>
          </cell>
          <cell r="P714" t="str">
            <v>DBVTFR</v>
          </cell>
          <cell r="R714">
            <v>53200</v>
          </cell>
          <cell r="S714">
            <v>39945</v>
          </cell>
          <cell r="T714">
            <v>42502</v>
          </cell>
        </row>
        <row r="715">
          <cell r="G715" t="str">
            <v>PAZT07130516</v>
          </cell>
          <cell r="H715" t="str">
            <v>20090513</v>
          </cell>
          <cell r="I715" t="str">
            <v>20160513</v>
          </cell>
          <cell r="J715" t="str">
            <v>4,75000000</v>
          </cell>
          <cell r="K715" t="str">
            <v>0,00000000</v>
          </cell>
          <cell r="L715" t="str">
            <v xml:space="preserve"> </v>
          </cell>
          <cell r="M715" t="str">
            <v>A</v>
          </cell>
          <cell r="N715" t="str">
            <v>VARIA</v>
          </cell>
          <cell r="O715" t="str">
            <v xml:space="preserve">COL17CB26457        </v>
          </cell>
          <cell r="P715" t="str">
            <v>DBVTFR</v>
          </cell>
          <cell r="R715">
            <v>53201</v>
          </cell>
          <cell r="S715">
            <v>39946</v>
          </cell>
          <cell r="T715">
            <v>42503</v>
          </cell>
        </row>
        <row r="716">
          <cell r="G716" t="str">
            <v>PAZT07190516</v>
          </cell>
          <cell r="H716" t="str">
            <v>20090519</v>
          </cell>
          <cell r="I716" t="str">
            <v>20160519</v>
          </cell>
          <cell r="J716" t="str">
            <v>4,75000000</v>
          </cell>
          <cell r="K716" t="str">
            <v>0,00000000</v>
          </cell>
          <cell r="L716" t="str">
            <v xml:space="preserve"> </v>
          </cell>
          <cell r="M716" t="str">
            <v>A</v>
          </cell>
          <cell r="N716" t="str">
            <v>VARIA</v>
          </cell>
          <cell r="O716" t="str">
            <v xml:space="preserve">COL17CB26465        </v>
          </cell>
          <cell r="P716" t="str">
            <v>DBVTFR</v>
          </cell>
          <cell r="R716">
            <v>53214</v>
          </cell>
          <cell r="S716">
            <v>39952</v>
          </cell>
          <cell r="T716">
            <v>42509</v>
          </cell>
        </row>
        <row r="717">
          <cell r="G717" t="str">
            <v>PAZT07200516</v>
          </cell>
          <cell r="H717" t="str">
            <v>20090520</v>
          </cell>
          <cell r="I717" t="str">
            <v>20160520</v>
          </cell>
          <cell r="J717" t="str">
            <v>4,75000000</v>
          </cell>
          <cell r="K717" t="str">
            <v>0,00000000</v>
          </cell>
          <cell r="L717" t="str">
            <v xml:space="preserve"> </v>
          </cell>
          <cell r="M717" t="str">
            <v>A</v>
          </cell>
          <cell r="N717" t="str">
            <v>VARIA</v>
          </cell>
          <cell r="O717" t="str">
            <v xml:space="preserve">COL17CB26473        </v>
          </cell>
          <cell r="P717" t="str">
            <v>DBVTFR</v>
          </cell>
          <cell r="R717">
            <v>53215</v>
          </cell>
          <cell r="S717">
            <v>39953</v>
          </cell>
          <cell r="T717">
            <v>42510</v>
          </cell>
        </row>
        <row r="718">
          <cell r="G718" t="str">
            <v>PAZT07210516</v>
          </cell>
          <cell r="H718" t="str">
            <v>20090521</v>
          </cell>
          <cell r="I718" t="str">
            <v>20160521</v>
          </cell>
          <cell r="J718" t="str">
            <v>4,75000000</v>
          </cell>
          <cell r="K718" t="str">
            <v>0,00000000</v>
          </cell>
          <cell r="L718" t="str">
            <v xml:space="preserve"> </v>
          </cell>
          <cell r="M718" t="str">
            <v>A</v>
          </cell>
          <cell r="N718" t="str">
            <v>VARIA</v>
          </cell>
          <cell r="O718" t="str">
            <v xml:space="preserve">COL17CB26481        </v>
          </cell>
          <cell r="P718" t="str">
            <v>DBVTFR</v>
          </cell>
          <cell r="R718">
            <v>53217</v>
          </cell>
          <cell r="S718">
            <v>39954</v>
          </cell>
          <cell r="T718">
            <v>42511</v>
          </cell>
        </row>
        <row r="719">
          <cell r="G719" t="str">
            <v>PAZT07220516</v>
          </cell>
          <cell r="H719" t="str">
            <v>20090522</v>
          </cell>
          <cell r="I719" t="str">
            <v>20160522</v>
          </cell>
          <cell r="J719" t="str">
            <v>4,75000000</v>
          </cell>
          <cell r="K719" t="str">
            <v>0,00000000</v>
          </cell>
          <cell r="L719" t="str">
            <v xml:space="preserve"> </v>
          </cell>
          <cell r="M719" t="str">
            <v>A</v>
          </cell>
          <cell r="N719" t="str">
            <v>VARIA</v>
          </cell>
          <cell r="O719" t="str">
            <v xml:space="preserve">COL17CB26499        </v>
          </cell>
          <cell r="P719" t="str">
            <v>DBVTFR</v>
          </cell>
          <cell r="R719">
            <v>53218</v>
          </cell>
          <cell r="S719">
            <v>39955</v>
          </cell>
          <cell r="T719">
            <v>42512</v>
          </cell>
        </row>
        <row r="720">
          <cell r="G720" t="str">
            <v>PAZT07270516</v>
          </cell>
          <cell r="H720" t="str">
            <v>20090527</v>
          </cell>
          <cell r="I720" t="str">
            <v>20160527</v>
          </cell>
          <cell r="J720" t="str">
            <v>4,75000000</v>
          </cell>
          <cell r="K720" t="str">
            <v>0,00000000</v>
          </cell>
          <cell r="L720" t="str">
            <v xml:space="preserve"> </v>
          </cell>
          <cell r="M720" t="str">
            <v>A</v>
          </cell>
          <cell r="N720" t="str">
            <v>VARIA</v>
          </cell>
          <cell r="O720" t="str">
            <v xml:space="preserve">COL17CB26507        </v>
          </cell>
          <cell r="P720" t="str">
            <v>DBVTFR</v>
          </cell>
          <cell r="R720">
            <v>53222</v>
          </cell>
          <cell r="S720">
            <v>39960</v>
          </cell>
          <cell r="T720">
            <v>42517</v>
          </cell>
        </row>
        <row r="721">
          <cell r="G721" t="str">
            <v>PAZT07290516</v>
          </cell>
          <cell r="H721" t="str">
            <v>20090529</v>
          </cell>
          <cell r="I721" t="str">
            <v>20160529</v>
          </cell>
          <cell r="J721" t="str">
            <v>4,75000000</v>
          </cell>
          <cell r="K721" t="str">
            <v>0,00000000</v>
          </cell>
          <cell r="L721" t="str">
            <v xml:space="preserve"> </v>
          </cell>
          <cell r="M721" t="str">
            <v>A</v>
          </cell>
          <cell r="N721" t="str">
            <v>VARIA</v>
          </cell>
          <cell r="O721" t="str">
            <v xml:space="preserve">COL17CB26515        </v>
          </cell>
          <cell r="P721" t="str">
            <v>DBVTFR</v>
          </cell>
          <cell r="R721">
            <v>53223</v>
          </cell>
          <cell r="S721">
            <v>39962</v>
          </cell>
          <cell r="T721">
            <v>42519</v>
          </cell>
        </row>
        <row r="722">
          <cell r="G722" t="str">
            <v>PAZT07260516</v>
          </cell>
          <cell r="H722" t="str">
            <v>20090526</v>
          </cell>
          <cell r="I722" t="str">
            <v>20160526</v>
          </cell>
          <cell r="J722" t="str">
            <v>4,75000000</v>
          </cell>
          <cell r="K722" t="str">
            <v>0,00000000</v>
          </cell>
          <cell r="L722" t="str">
            <v xml:space="preserve"> </v>
          </cell>
          <cell r="M722" t="str">
            <v>A</v>
          </cell>
          <cell r="N722" t="str">
            <v>VARIA</v>
          </cell>
          <cell r="O722" t="str">
            <v xml:space="preserve">COL17CB26523        </v>
          </cell>
          <cell r="P722" t="str">
            <v>DBVTFR</v>
          </cell>
          <cell r="R722">
            <v>53226</v>
          </cell>
          <cell r="S722">
            <v>39959</v>
          </cell>
          <cell r="T722">
            <v>42516</v>
          </cell>
        </row>
        <row r="723">
          <cell r="G723" t="str">
            <v>PAZT07280516</v>
          </cell>
          <cell r="H723" t="str">
            <v>20090528</v>
          </cell>
          <cell r="I723" t="str">
            <v>20160528</v>
          </cell>
          <cell r="J723" t="str">
            <v>4,75000000</v>
          </cell>
          <cell r="K723" t="str">
            <v>0,00000000</v>
          </cell>
          <cell r="L723" t="str">
            <v xml:space="preserve"> </v>
          </cell>
          <cell r="M723" t="str">
            <v>A</v>
          </cell>
          <cell r="N723" t="str">
            <v>VARIA</v>
          </cell>
          <cell r="O723" t="str">
            <v xml:space="preserve">COL17CB26531        </v>
          </cell>
          <cell r="P723" t="str">
            <v>DBVTFR</v>
          </cell>
          <cell r="R723">
            <v>53227</v>
          </cell>
          <cell r="S723">
            <v>39961</v>
          </cell>
          <cell r="T723">
            <v>42518</v>
          </cell>
        </row>
        <row r="724">
          <cell r="G724" t="str">
            <v>PAZT07120616</v>
          </cell>
          <cell r="H724" t="str">
            <v>20090612</v>
          </cell>
          <cell r="I724" t="str">
            <v>20160612</v>
          </cell>
          <cell r="J724" t="str">
            <v>4,75000000</v>
          </cell>
          <cell r="K724" t="str">
            <v>0,00000000</v>
          </cell>
          <cell r="L724" t="str">
            <v xml:space="preserve"> </v>
          </cell>
          <cell r="M724" t="str">
            <v>A</v>
          </cell>
          <cell r="N724" t="str">
            <v>VARIA</v>
          </cell>
          <cell r="O724" t="str">
            <v xml:space="preserve">COL17CB26549        </v>
          </cell>
          <cell r="P724" t="str">
            <v>DBVTFR</v>
          </cell>
          <cell r="R724">
            <v>53230</v>
          </cell>
          <cell r="S724">
            <v>39976</v>
          </cell>
          <cell r="T724">
            <v>42533</v>
          </cell>
        </row>
        <row r="725">
          <cell r="G725" t="str">
            <v>PAZT07010616</v>
          </cell>
          <cell r="H725" t="str">
            <v>20090601</v>
          </cell>
          <cell r="I725" t="str">
            <v>20160601</v>
          </cell>
          <cell r="J725" t="str">
            <v>4,75000000</v>
          </cell>
          <cell r="K725" t="str">
            <v>0,00000000</v>
          </cell>
          <cell r="L725" t="str">
            <v xml:space="preserve"> </v>
          </cell>
          <cell r="M725" t="str">
            <v>A</v>
          </cell>
          <cell r="N725" t="str">
            <v>VARIA</v>
          </cell>
          <cell r="O725" t="str">
            <v xml:space="preserve">COL17CB26556        </v>
          </cell>
          <cell r="P725" t="str">
            <v>DBVTFR</v>
          </cell>
          <cell r="R725">
            <v>53234</v>
          </cell>
          <cell r="S725">
            <v>39965</v>
          </cell>
          <cell r="T725">
            <v>42522</v>
          </cell>
        </row>
        <row r="726">
          <cell r="G726" t="str">
            <v>PAZT07020616</v>
          </cell>
          <cell r="H726" t="str">
            <v>20090602</v>
          </cell>
          <cell r="I726" t="str">
            <v>20160602</v>
          </cell>
          <cell r="J726" t="str">
            <v>4,75000000</v>
          </cell>
          <cell r="K726" t="str">
            <v>0,00000000</v>
          </cell>
          <cell r="L726" t="str">
            <v xml:space="preserve"> </v>
          </cell>
          <cell r="M726" t="str">
            <v>A</v>
          </cell>
          <cell r="N726" t="str">
            <v>VARIA</v>
          </cell>
          <cell r="O726" t="str">
            <v xml:space="preserve">COL17CB26564        </v>
          </cell>
          <cell r="P726" t="str">
            <v>DBVTFR</v>
          </cell>
          <cell r="R726">
            <v>53235</v>
          </cell>
          <cell r="S726">
            <v>39966</v>
          </cell>
          <cell r="T726">
            <v>42523</v>
          </cell>
        </row>
        <row r="727">
          <cell r="G727" t="str">
            <v>PAZT07030616</v>
          </cell>
          <cell r="H727" t="str">
            <v>20090603</v>
          </cell>
          <cell r="I727" t="str">
            <v>20160603</v>
          </cell>
          <cell r="J727" t="str">
            <v>4,75000000</v>
          </cell>
          <cell r="K727" t="str">
            <v>0,00000000</v>
          </cell>
          <cell r="L727" t="str">
            <v xml:space="preserve"> </v>
          </cell>
          <cell r="M727" t="str">
            <v>A</v>
          </cell>
          <cell r="N727" t="str">
            <v>VARIA</v>
          </cell>
          <cell r="O727" t="str">
            <v xml:space="preserve">COL17CB26572        </v>
          </cell>
          <cell r="P727" t="str">
            <v>DBVTFR</v>
          </cell>
          <cell r="R727">
            <v>53236</v>
          </cell>
          <cell r="S727">
            <v>39967</v>
          </cell>
          <cell r="T727">
            <v>42524</v>
          </cell>
        </row>
        <row r="728">
          <cell r="G728" t="str">
            <v>PAZT07040616</v>
          </cell>
          <cell r="H728" t="str">
            <v>20090604</v>
          </cell>
          <cell r="I728" t="str">
            <v>20160604</v>
          </cell>
          <cell r="J728" t="str">
            <v>4,75000000</v>
          </cell>
          <cell r="K728" t="str">
            <v>0,00000000</v>
          </cell>
          <cell r="L728" t="str">
            <v xml:space="preserve"> </v>
          </cell>
          <cell r="M728" t="str">
            <v>A</v>
          </cell>
          <cell r="N728" t="str">
            <v>VARIA</v>
          </cell>
          <cell r="O728" t="str">
            <v xml:space="preserve">COL17CB26580        </v>
          </cell>
          <cell r="P728" t="str">
            <v>DBVTFR</v>
          </cell>
          <cell r="R728">
            <v>53237</v>
          </cell>
          <cell r="S728">
            <v>39968</v>
          </cell>
          <cell r="T728">
            <v>42525</v>
          </cell>
        </row>
        <row r="729">
          <cell r="G729" t="str">
            <v>PAZT07050616</v>
          </cell>
          <cell r="H729" t="str">
            <v>20090605</v>
          </cell>
          <cell r="I729" t="str">
            <v>20160605</v>
          </cell>
          <cell r="J729" t="str">
            <v>4,75000000</v>
          </cell>
          <cell r="K729" t="str">
            <v>0,00000000</v>
          </cell>
          <cell r="L729" t="str">
            <v xml:space="preserve"> </v>
          </cell>
          <cell r="M729" t="str">
            <v>A</v>
          </cell>
          <cell r="N729" t="str">
            <v>VARIA</v>
          </cell>
          <cell r="O729" t="str">
            <v xml:space="preserve">COL17CB26598        </v>
          </cell>
          <cell r="P729" t="str">
            <v>DBVTFR</v>
          </cell>
          <cell r="R729">
            <v>53240</v>
          </cell>
          <cell r="S729">
            <v>39969</v>
          </cell>
          <cell r="T729">
            <v>42526</v>
          </cell>
        </row>
        <row r="730">
          <cell r="G730" t="str">
            <v>PAZT07170616</v>
          </cell>
          <cell r="H730" t="str">
            <v>20090617</v>
          </cell>
          <cell r="I730" t="str">
            <v>20160617</v>
          </cell>
          <cell r="J730" t="str">
            <v>4,75000000</v>
          </cell>
          <cell r="K730" t="str">
            <v>0,00000000</v>
          </cell>
          <cell r="L730" t="str">
            <v xml:space="preserve"> </v>
          </cell>
          <cell r="M730" t="str">
            <v>A</v>
          </cell>
          <cell r="N730" t="str">
            <v>VARIA</v>
          </cell>
          <cell r="O730" t="str">
            <v xml:space="preserve">COL17CB26606        </v>
          </cell>
          <cell r="P730" t="str">
            <v>DBVTFR</v>
          </cell>
          <cell r="R730">
            <v>53241</v>
          </cell>
          <cell r="S730">
            <v>39981</v>
          </cell>
          <cell r="T730">
            <v>42538</v>
          </cell>
        </row>
        <row r="731">
          <cell r="G731" t="str">
            <v>PAZT07080616</v>
          </cell>
          <cell r="H731" t="str">
            <v>20090608</v>
          </cell>
          <cell r="I731" t="str">
            <v>20160608</v>
          </cell>
          <cell r="J731" t="str">
            <v>4,75000000</v>
          </cell>
          <cell r="K731" t="str">
            <v>0,00000000</v>
          </cell>
          <cell r="L731" t="str">
            <v xml:space="preserve"> </v>
          </cell>
          <cell r="M731" t="str">
            <v>A</v>
          </cell>
          <cell r="N731" t="str">
            <v>VARIA</v>
          </cell>
          <cell r="O731" t="str">
            <v xml:space="preserve">COL17CB26614        </v>
          </cell>
          <cell r="P731" t="str">
            <v>DBVTFR</v>
          </cell>
          <cell r="R731">
            <v>53249</v>
          </cell>
          <cell r="S731">
            <v>39972</v>
          </cell>
          <cell r="T731">
            <v>42529</v>
          </cell>
        </row>
        <row r="732">
          <cell r="G732" t="str">
            <v>PAZT07090616</v>
          </cell>
          <cell r="H732" t="str">
            <v>20090609</v>
          </cell>
          <cell r="I732" t="str">
            <v>20160609</v>
          </cell>
          <cell r="J732" t="str">
            <v>4,75000000</v>
          </cell>
          <cell r="K732" t="str">
            <v>0,00000000</v>
          </cell>
          <cell r="L732" t="str">
            <v xml:space="preserve"> </v>
          </cell>
          <cell r="M732" t="str">
            <v>A</v>
          </cell>
          <cell r="N732" t="str">
            <v>VARIA</v>
          </cell>
          <cell r="O732" t="str">
            <v xml:space="preserve">COL17CB26622        </v>
          </cell>
          <cell r="P732" t="str">
            <v>DBVTFR</v>
          </cell>
          <cell r="R732">
            <v>53250</v>
          </cell>
          <cell r="S732">
            <v>39973</v>
          </cell>
          <cell r="T732">
            <v>42530</v>
          </cell>
        </row>
        <row r="733">
          <cell r="G733" t="str">
            <v>PAZT07100616</v>
          </cell>
          <cell r="H733" t="str">
            <v>20090610</v>
          </cell>
          <cell r="I733" t="str">
            <v>20160610</v>
          </cell>
          <cell r="J733" t="str">
            <v>4,75000000</v>
          </cell>
          <cell r="K733" t="str">
            <v>0,00000000</v>
          </cell>
          <cell r="L733" t="str">
            <v xml:space="preserve"> </v>
          </cell>
          <cell r="M733" t="str">
            <v>A</v>
          </cell>
          <cell r="N733" t="str">
            <v>VARIA</v>
          </cell>
          <cell r="O733" t="str">
            <v xml:space="preserve">COL17CB26630        </v>
          </cell>
          <cell r="P733" t="str">
            <v>DBVTFR</v>
          </cell>
          <cell r="R733">
            <v>53251</v>
          </cell>
          <cell r="S733">
            <v>39974</v>
          </cell>
          <cell r="T733">
            <v>42531</v>
          </cell>
        </row>
        <row r="734">
          <cell r="G734" t="str">
            <v>PAZT07110616</v>
          </cell>
          <cell r="H734" t="str">
            <v>20090611</v>
          </cell>
          <cell r="I734" t="str">
            <v>20160611</v>
          </cell>
          <cell r="J734" t="str">
            <v>4,75000000</v>
          </cell>
          <cell r="K734" t="str">
            <v>0,00000000</v>
          </cell>
          <cell r="L734" t="str">
            <v xml:space="preserve"> </v>
          </cell>
          <cell r="M734" t="str">
            <v>A</v>
          </cell>
          <cell r="N734" t="str">
            <v>VARIA</v>
          </cell>
          <cell r="O734" t="str">
            <v xml:space="preserve">COL17CB26648        </v>
          </cell>
          <cell r="P734" t="str">
            <v>DBVTFR</v>
          </cell>
          <cell r="R734">
            <v>53252</v>
          </cell>
          <cell r="S734">
            <v>39975</v>
          </cell>
          <cell r="T734">
            <v>42532</v>
          </cell>
        </row>
        <row r="735">
          <cell r="G735" t="str">
            <v>PAZT07300616</v>
          </cell>
          <cell r="H735" t="str">
            <v>20090630</v>
          </cell>
          <cell r="I735" t="str">
            <v>20160630</v>
          </cell>
          <cell r="J735" t="str">
            <v>4,75000000</v>
          </cell>
          <cell r="K735" t="str">
            <v>0,00000000</v>
          </cell>
          <cell r="L735" t="str">
            <v xml:space="preserve"> </v>
          </cell>
          <cell r="M735" t="str">
            <v>A</v>
          </cell>
          <cell r="N735" t="str">
            <v>VARIA</v>
          </cell>
          <cell r="O735" t="str">
            <v xml:space="preserve">COL17CB26655        </v>
          </cell>
          <cell r="P735" t="str">
            <v>DBVTFR</v>
          </cell>
          <cell r="R735">
            <v>53258</v>
          </cell>
          <cell r="S735">
            <v>39994</v>
          </cell>
          <cell r="T735">
            <v>42551</v>
          </cell>
        </row>
        <row r="736">
          <cell r="G736" t="str">
            <v>PAZT07180616</v>
          </cell>
          <cell r="H736" t="str">
            <v>20090618</v>
          </cell>
          <cell r="I736" t="str">
            <v>20160618</v>
          </cell>
          <cell r="J736" t="str">
            <v>4,75000000</v>
          </cell>
          <cell r="K736" t="str">
            <v>0,00000000</v>
          </cell>
          <cell r="L736" t="str">
            <v xml:space="preserve"> </v>
          </cell>
          <cell r="M736" t="str">
            <v>A</v>
          </cell>
          <cell r="N736" t="str">
            <v>VARIA</v>
          </cell>
          <cell r="O736" t="str">
            <v xml:space="preserve">COL17CB26663        </v>
          </cell>
          <cell r="P736" t="str">
            <v>DBVTFR</v>
          </cell>
          <cell r="R736">
            <v>53259</v>
          </cell>
          <cell r="S736">
            <v>39982</v>
          </cell>
          <cell r="T736">
            <v>42539</v>
          </cell>
        </row>
        <row r="737">
          <cell r="G737" t="str">
            <v>PAZT07190616</v>
          </cell>
          <cell r="H737" t="str">
            <v>20090619</v>
          </cell>
          <cell r="I737" t="str">
            <v>20160619</v>
          </cell>
          <cell r="J737" t="str">
            <v>4,75000000</v>
          </cell>
          <cell r="K737" t="str">
            <v>0,00000000</v>
          </cell>
          <cell r="L737" t="str">
            <v xml:space="preserve"> </v>
          </cell>
          <cell r="M737" t="str">
            <v>A</v>
          </cell>
          <cell r="N737" t="str">
            <v>VARIA</v>
          </cell>
          <cell r="O737" t="str">
            <v xml:space="preserve">COL17CB26671        </v>
          </cell>
          <cell r="P737" t="str">
            <v>DBVTFR</v>
          </cell>
          <cell r="R737">
            <v>53260</v>
          </cell>
          <cell r="S737">
            <v>39983</v>
          </cell>
          <cell r="T737">
            <v>42540</v>
          </cell>
        </row>
        <row r="738">
          <cell r="G738" t="str">
            <v>PAZT07230616</v>
          </cell>
          <cell r="H738" t="str">
            <v>20090623</v>
          </cell>
          <cell r="I738" t="str">
            <v>20160623</v>
          </cell>
          <cell r="J738" t="str">
            <v>4,75000000</v>
          </cell>
          <cell r="K738" t="str">
            <v>0,00000000</v>
          </cell>
          <cell r="L738" t="str">
            <v xml:space="preserve"> </v>
          </cell>
          <cell r="M738" t="str">
            <v>A</v>
          </cell>
          <cell r="N738" t="str">
            <v>VARIA</v>
          </cell>
          <cell r="O738" t="str">
            <v xml:space="preserve">COL17CB26689        </v>
          </cell>
          <cell r="P738" t="str">
            <v>DBVTFR</v>
          </cell>
          <cell r="R738">
            <v>53270</v>
          </cell>
          <cell r="S738">
            <v>39987</v>
          </cell>
          <cell r="T738">
            <v>42544</v>
          </cell>
        </row>
        <row r="739">
          <cell r="G739" t="str">
            <v>PAZT07260616</v>
          </cell>
          <cell r="H739" t="str">
            <v>20090626</v>
          </cell>
          <cell r="I739" t="str">
            <v>20160626</v>
          </cell>
          <cell r="J739" t="str">
            <v>4,75000000</v>
          </cell>
          <cell r="K739" t="str">
            <v>0,00000000</v>
          </cell>
          <cell r="L739" t="str">
            <v xml:space="preserve"> </v>
          </cell>
          <cell r="M739" t="str">
            <v>A</v>
          </cell>
          <cell r="N739" t="str">
            <v>VARIA</v>
          </cell>
          <cell r="O739" t="str">
            <v xml:space="preserve">COL17CB26697        </v>
          </cell>
          <cell r="P739" t="str">
            <v>DBVTFR</v>
          </cell>
          <cell r="R739">
            <v>53271</v>
          </cell>
          <cell r="S739">
            <v>39990</v>
          </cell>
          <cell r="T739">
            <v>42547</v>
          </cell>
        </row>
        <row r="740">
          <cell r="G740" t="str">
            <v>PAZT07240616</v>
          </cell>
          <cell r="H740" t="str">
            <v>20090624</v>
          </cell>
          <cell r="I740" t="str">
            <v>20160624</v>
          </cell>
          <cell r="J740" t="str">
            <v>4,75000000</v>
          </cell>
          <cell r="K740" t="str">
            <v>0,00000000</v>
          </cell>
          <cell r="L740" t="str">
            <v xml:space="preserve"> </v>
          </cell>
          <cell r="M740" t="str">
            <v>A</v>
          </cell>
          <cell r="N740" t="str">
            <v>VARIA</v>
          </cell>
          <cell r="O740" t="str">
            <v xml:space="preserve">COL17CB26705        </v>
          </cell>
          <cell r="P740" t="str">
            <v>DBVTFR</v>
          </cell>
          <cell r="R740">
            <v>53273</v>
          </cell>
          <cell r="S740">
            <v>39988</v>
          </cell>
          <cell r="T740">
            <v>42545</v>
          </cell>
        </row>
        <row r="741">
          <cell r="G741" t="str">
            <v>PAZT07250616</v>
          </cell>
          <cell r="H741" t="str">
            <v>20090625</v>
          </cell>
          <cell r="I741" t="str">
            <v>20160625</v>
          </cell>
          <cell r="J741" t="str">
            <v>4,75000000</v>
          </cell>
          <cell r="K741" t="str">
            <v>0,00000000</v>
          </cell>
          <cell r="L741" t="str">
            <v xml:space="preserve"> </v>
          </cell>
          <cell r="M741" t="str">
            <v>A</v>
          </cell>
          <cell r="N741" t="str">
            <v>VARIA</v>
          </cell>
          <cell r="O741" t="str">
            <v xml:space="preserve">COL17CB26713        </v>
          </cell>
          <cell r="P741" t="str">
            <v>DBVTFR</v>
          </cell>
          <cell r="R741">
            <v>53274</v>
          </cell>
          <cell r="S741">
            <v>39989</v>
          </cell>
          <cell r="T741">
            <v>42546</v>
          </cell>
        </row>
        <row r="742">
          <cell r="G742" t="str">
            <v>PAZT07010716</v>
          </cell>
          <cell r="H742" t="str">
            <v>20090701</v>
          </cell>
          <cell r="I742" t="str">
            <v>20160701</v>
          </cell>
          <cell r="J742" t="str">
            <v>4,75000000</v>
          </cell>
          <cell r="K742" t="str">
            <v>0,00000000</v>
          </cell>
          <cell r="L742" t="str">
            <v xml:space="preserve"> </v>
          </cell>
          <cell r="M742" t="str">
            <v>A</v>
          </cell>
          <cell r="N742" t="str">
            <v>VARIA</v>
          </cell>
          <cell r="O742" t="str">
            <v xml:space="preserve">COL17CB26721        </v>
          </cell>
          <cell r="P742" t="str">
            <v>DBVTFR</v>
          </cell>
          <cell r="R742">
            <v>53283</v>
          </cell>
          <cell r="S742">
            <v>39995</v>
          </cell>
          <cell r="T742">
            <v>42552</v>
          </cell>
        </row>
        <row r="743">
          <cell r="G743" t="str">
            <v>PAZT07020716</v>
          </cell>
          <cell r="H743" t="str">
            <v>20090702</v>
          </cell>
          <cell r="I743" t="str">
            <v>20160702</v>
          </cell>
          <cell r="J743" t="str">
            <v>4,75000000</v>
          </cell>
          <cell r="K743" t="str">
            <v>0,00000000</v>
          </cell>
          <cell r="L743" t="str">
            <v xml:space="preserve"> </v>
          </cell>
          <cell r="M743" t="str">
            <v>A</v>
          </cell>
          <cell r="N743" t="str">
            <v>VARIA</v>
          </cell>
          <cell r="O743" t="str">
            <v xml:space="preserve">COL17CB26739        </v>
          </cell>
          <cell r="P743" t="str">
            <v>DBVTFR</v>
          </cell>
          <cell r="R743">
            <v>53284</v>
          </cell>
          <cell r="S743">
            <v>39996</v>
          </cell>
          <cell r="T743">
            <v>42553</v>
          </cell>
        </row>
        <row r="744">
          <cell r="G744" t="str">
            <v>PAZT07090716</v>
          </cell>
          <cell r="H744" t="str">
            <v>20090709</v>
          </cell>
          <cell r="I744" t="str">
            <v>20160709</v>
          </cell>
          <cell r="J744" t="str">
            <v>4,75000000</v>
          </cell>
          <cell r="K744" t="str">
            <v>0,00000000</v>
          </cell>
          <cell r="L744" t="str">
            <v xml:space="preserve"> </v>
          </cell>
          <cell r="M744" t="str">
            <v>A</v>
          </cell>
          <cell r="N744" t="str">
            <v>VARIA</v>
          </cell>
          <cell r="O744" t="str">
            <v xml:space="preserve">COL17CB26747        </v>
          </cell>
          <cell r="P744" t="str">
            <v>DBVTFR</v>
          </cell>
          <cell r="R744">
            <v>53295</v>
          </cell>
          <cell r="S744">
            <v>40003</v>
          </cell>
          <cell r="T744">
            <v>42560</v>
          </cell>
        </row>
        <row r="745">
          <cell r="G745" t="str">
            <v>PAZT07070716</v>
          </cell>
          <cell r="H745" t="str">
            <v>20090707</v>
          </cell>
          <cell r="I745" t="str">
            <v>20160707</v>
          </cell>
          <cell r="J745" t="str">
            <v>4,75000000</v>
          </cell>
          <cell r="K745" t="str">
            <v>0,00000000</v>
          </cell>
          <cell r="L745" t="str">
            <v xml:space="preserve"> </v>
          </cell>
          <cell r="M745" t="str">
            <v>A</v>
          </cell>
          <cell r="N745" t="str">
            <v>VARIA</v>
          </cell>
          <cell r="O745" t="str">
            <v xml:space="preserve">COL17CB26754        </v>
          </cell>
          <cell r="P745" t="str">
            <v>DBVTFR</v>
          </cell>
          <cell r="R745">
            <v>53298</v>
          </cell>
          <cell r="S745">
            <v>40001</v>
          </cell>
          <cell r="T745">
            <v>42558</v>
          </cell>
        </row>
        <row r="746">
          <cell r="G746" t="str">
            <v>PAZT07080716</v>
          </cell>
          <cell r="H746" t="str">
            <v>20090708</v>
          </cell>
          <cell r="I746" t="str">
            <v>20160708</v>
          </cell>
          <cell r="J746" t="str">
            <v>4,75000000</v>
          </cell>
          <cell r="K746" t="str">
            <v>0,00000000</v>
          </cell>
          <cell r="L746" t="str">
            <v xml:space="preserve"> </v>
          </cell>
          <cell r="M746" t="str">
            <v>A</v>
          </cell>
          <cell r="N746" t="str">
            <v>VARIA</v>
          </cell>
          <cell r="O746" t="str">
            <v xml:space="preserve">COL17CB26762        </v>
          </cell>
          <cell r="P746" t="str">
            <v>DBVTFR</v>
          </cell>
          <cell r="R746">
            <v>53299</v>
          </cell>
          <cell r="S746">
            <v>40002</v>
          </cell>
          <cell r="T746">
            <v>42559</v>
          </cell>
        </row>
        <row r="747">
          <cell r="G747" t="str">
            <v>PAZT07060716</v>
          </cell>
          <cell r="H747" t="str">
            <v>20090706</v>
          </cell>
          <cell r="I747" t="str">
            <v>20160706</v>
          </cell>
          <cell r="J747" t="str">
            <v>4,75000000</v>
          </cell>
          <cell r="K747" t="str">
            <v>0,00000000</v>
          </cell>
          <cell r="L747" t="str">
            <v xml:space="preserve"> </v>
          </cell>
          <cell r="M747" t="str">
            <v>A</v>
          </cell>
          <cell r="N747" t="str">
            <v>VARIA</v>
          </cell>
          <cell r="O747" t="str">
            <v xml:space="preserve">COL17CB26770        </v>
          </cell>
          <cell r="P747" t="str">
            <v>DBVTFR</v>
          </cell>
          <cell r="R747">
            <v>53300</v>
          </cell>
          <cell r="S747">
            <v>40000</v>
          </cell>
          <cell r="T747">
            <v>42557</v>
          </cell>
        </row>
        <row r="748">
          <cell r="G748" t="str">
            <v>PAZT07100716</v>
          </cell>
          <cell r="H748" t="str">
            <v>20090710</v>
          </cell>
          <cell r="I748" t="str">
            <v>20160710</v>
          </cell>
          <cell r="J748" t="str">
            <v>4,75000000</v>
          </cell>
          <cell r="K748" t="str">
            <v>0,00000000</v>
          </cell>
          <cell r="L748" t="str">
            <v xml:space="preserve"> </v>
          </cell>
          <cell r="M748" t="str">
            <v>A</v>
          </cell>
          <cell r="N748" t="str">
            <v>VARIA</v>
          </cell>
          <cell r="O748" t="str">
            <v xml:space="preserve">COL17CB26788        </v>
          </cell>
          <cell r="P748" t="str">
            <v>DBVTFR</v>
          </cell>
          <cell r="R748">
            <v>53301</v>
          </cell>
          <cell r="S748">
            <v>40004</v>
          </cell>
          <cell r="T748">
            <v>42561</v>
          </cell>
        </row>
        <row r="749">
          <cell r="G749" t="str">
            <v>PAZT07130716</v>
          </cell>
          <cell r="H749" t="str">
            <v>20090713</v>
          </cell>
          <cell r="I749" t="str">
            <v>20160713</v>
          </cell>
          <cell r="J749" t="str">
            <v>4,75000000</v>
          </cell>
          <cell r="K749" t="str">
            <v>0,00000000</v>
          </cell>
          <cell r="L749" t="str">
            <v xml:space="preserve"> </v>
          </cell>
          <cell r="M749" t="str">
            <v>A</v>
          </cell>
          <cell r="N749" t="str">
            <v>VARIA</v>
          </cell>
          <cell r="O749" t="str">
            <v xml:space="preserve">COL17CB26796        </v>
          </cell>
          <cell r="P749" t="str">
            <v>DBVTFR</v>
          </cell>
          <cell r="R749">
            <v>53329</v>
          </cell>
          <cell r="S749">
            <v>40007</v>
          </cell>
          <cell r="T749">
            <v>42564</v>
          </cell>
        </row>
        <row r="750">
          <cell r="G750" t="str">
            <v>PAZT07140716</v>
          </cell>
          <cell r="H750" t="str">
            <v>20090714</v>
          </cell>
          <cell r="I750" t="str">
            <v>20160714</v>
          </cell>
          <cell r="J750" t="str">
            <v>4,75000000</v>
          </cell>
          <cell r="K750" t="str">
            <v>0,00000000</v>
          </cell>
          <cell r="L750" t="str">
            <v xml:space="preserve"> </v>
          </cell>
          <cell r="M750" t="str">
            <v>A</v>
          </cell>
          <cell r="N750" t="str">
            <v>VARIA</v>
          </cell>
          <cell r="O750" t="str">
            <v xml:space="preserve">COL17CB26804        </v>
          </cell>
          <cell r="P750" t="str">
            <v>DBVTFR</v>
          </cell>
          <cell r="R750">
            <v>53330</v>
          </cell>
          <cell r="S750">
            <v>40008</v>
          </cell>
          <cell r="T750">
            <v>42565</v>
          </cell>
        </row>
        <row r="751">
          <cell r="G751" t="str">
            <v>PAZT07150716</v>
          </cell>
          <cell r="H751" t="str">
            <v>20090715</v>
          </cell>
          <cell r="I751" t="str">
            <v>20160715</v>
          </cell>
          <cell r="J751" t="str">
            <v>4,75000000</v>
          </cell>
          <cell r="K751" t="str">
            <v>0,00000000</v>
          </cell>
          <cell r="L751" t="str">
            <v xml:space="preserve"> </v>
          </cell>
          <cell r="M751" t="str">
            <v>A</v>
          </cell>
          <cell r="N751" t="str">
            <v>VARIA</v>
          </cell>
          <cell r="O751" t="str">
            <v xml:space="preserve">COL17CB26812        </v>
          </cell>
          <cell r="P751" t="str">
            <v>DBVTFR</v>
          </cell>
          <cell r="R751">
            <v>53331</v>
          </cell>
          <cell r="S751">
            <v>40009</v>
          </cell>
          <cell r="T751">
            <v>42566</v>
          </cell>
        </row>
        <row r="752">
          <cell r="G752" t="str">
            <v>PAZT07160716</v>
          </cell>
          <cell r="H752" t="str">
            <v>20090716</v>
          </cell>
          <cell r="I752" t="str">
            <v>20160716</v>
          </cell>
          <cell r="J752" t="str">
            <v>4,75000000</v>
          </cell>
          <cell r="K752" t="str">
            <v>0,00000000</v>
          </cell>
          <cell r="L752" t="str">
            <v xml:space="preserve"> </v>
          </cell>
          <cell r="M752" t="str">
            <v>A</v>
          </cell>
          <cell r="N752" t="str">
            <v>VARIA</v>
          </cell>
          <cell r="O752" t="str">
            <v xml:space="preserve">COL17CB26820        </v>
          </cell>
          <cell r="P752" t="str">
            <v>DBVTFR</v>
          </cell>
          <cell r="R752">
            <v>53332</v>
          </cell>
          <cell r="S752">
            <v>40010</v>
          </cell>
          <cell r="T752">
            <v>42567</v>
          </cell>
        </row>
        <row r="753">
          <cell r="G753" t="str">
            <v>PAZT07170716</v>
          </cell>
          <cell r="H753" t="str">
            <v>20090717</v>
          </cell>
          <cell r="I753" t="str">
            <v>20160717</v>
          </cell>
          <cell r="J753" t="str">
            <v>4,75000000</v>
          </cell>
          <cell r="K753" t="str">
            <v>0,00000000</v>
          </cell>
          <cell r="L753" t="str">
            <v xml:space="preserve"> </v>
          </cell>
          <cell r="M753" t="str">
            <v>A</v>
          </cell>
          <cell r="N753" t="str">
            <v>VARIA</v>
          </cell>
          <cell r="O753" t="str">
            <v xml:space="preserve">COL17CB26838        </v>
          </cell>
          <cell r="P753" t="str">
            <v>DBVTFR</v>
          </cell>
          <cell r="R753">
            <v>53333</v>
          </cell>
          <cell r="S753">
            <v>40011</v>
          </cell>
          <cell r="T753">
            <v>42568</v>
          </cell>
        </row>
        <row r="754">
          <cell r="G754" t="str">
            <v>PAZT07210716</v>
          </cell>
          <cell r="H754" t="str">
            <v>20090721</v>
          </cell>
          <cell r="I754" t="str">
            <v>20160721</v>
          </cell>
          <cell r="J754" t="str">
            <v>4,75000000</v>
          </cell>
          <cell r="K754" t="str">
            <v>0,00000000</v>
          </cell>
          <cell r="L754" t="str">
            <v xml:space="preserve"> </v>
          </cell>
          <cell r="M754" t="str">
            <v>A</v>
          </cell>
          <cell r="N754" t="str">
            <v>VARIA</v>
          </cell>
          <cell r="O754" t="str">
            <v xml:space="preserve">COL17CB26846        </v>
          </cell>
          <cell r="P754" t="str">
            <v>DBVTFR</v>
          </cell>
          <cell r="R754">
            <v>53343</v>
          </cell>
          <cell r="S754">
            <v>40015</v>
          </cell>
          <cell r="T754">
            <v>42572</v>
          </cell>
        </row>
        <row r="755">
          <cell r="G755" t="str">
            <v>PAZT07220716</v>
          </cell>
          <cell r="H755" t="str">
            <v>20090722</v>
          </cell>
          <cell r="I755" t="str">
            <v>20160722</v>
          </cell>
          <cell r="J755" t="str">
            <v>4,75000000</v>
          </cell>
          <cell r="K755" t="str">
            <v>0,00000000</v>
          </cell>
          <cell r="L755" t="str">
            <v xml:space="preserve"> </v>
          </cell>
          <cell r="M755" t="str">
            <v>A</v>
          </cell>
          <cell r="N755" t="str">
            <v>VARIA</v>
          </cell>
          <cell r="O755" t="str">
            <v xml:space="preserve">COL17CB26853        </v>
          </cell>
          <cell r="P755" t="str">
            <v>DBVTFR</v>
          </cell>
          <cell r="R755">
            <v>53344</v>
          </cell>
          <cell r="S755">
            <v>40016</v>
          </cell>
          <cell r="T755">
            <v>42573</v>
          </cell>
        </row>
        <row r="756">
          <cell r="G756" t="str">
            <v>PAZT07230716</v>
          </cell>
          <cell r="H756" t="str">
            <v>20090723</v>
          </cell>
          <cell r="I756" t="str">
            <v>20160723</v>
          </cell>
          <cell r="J756" t="str">
            <v>4,75000000</v>
          </cell>
          <cell r="K756" t="str">
            <v>0,00000000</v>
          </cell>
          <cell r="L756" t="str">
            <v xml:space="preserve"> </v>
          </cell>
          <cell r="M756" t="str">
            <v>A</v>
          </cell>
          <cell r="N756" t="str">
            <v>VARIA</v>
          </cell>
          <cell r="O756" t="str">
            <v xml:space="preserve">COL17CB26861        </v>
          </cell>
          <cell r="P756" t="str">
            <v>DBVTFR</v>
          </cell>
          <cell r="R756">
            <v>53345</v>
          </cell>
          <cell r="S756">
            <v>40017</v>
          </cell>
          <cell r="T756">
            <v>42574</v>
          </cell>
        </row>
        <row r="757">
          <cell r="G757" t="str">
            <v>PAZT07240716</v>
          </cell>
          <cell r="H757" t="str">
            <v>20090724</v>
          </cell>
          <cell r="I757" t="str">
            <v>20160724</v>
          </cell>
          <cell r="J757" t="str">
            <v>4,75000000</v>
          </cell>
          <cell r="K757" t="str">
            <v>0,00000000</v>
          </cell>
          <cell r="L757" t="str">
            <v xml:space="preserve"> </v>
          </cell>
          <cell r="M757" t="str">
            <v>A</v>
          </cell>
          <cell r="N757" t="str">
            <v>VARIA</v>
          </cell>
          <cell r="O757" t="str">
            <v xml:space="preserve">COL17CB26879        </v>
          </cell>
          <cell r="P757" t="str">
            <v>DBVTFR</v>
          </cell>
          <cell r="R757">
            <v>53346</v>
          </cell>
          <cell r="S757">
            <v>40018</v>
          </cell>
          <cell r="T757">
            <v>42575</v>
          </cell>
        </row>
        <row r="758">
          <cell r="G758" t="str">
            <v>PAZT07300716</v>
          </cell>
          <cell r="H758" t="str">
            <v>20090730</v>
          </cell>
          <cell r="I758" t="str">
            <v>20160730</v>
          </cell>
          <cell r="J758" t="str">
            <v>4,75000000</v>
          </cell>
          <cell r="K758" t="str">
            <v>0,00000000</v>
          </cell>
          <cell r="L758" t="str">
            <v xml:space="preserve"> </v>
          </cell>
          <cell r="M758" t="str">
            <v>A</v>
          </cell>
          <cell r="N758" t="str">
            <v>VARIA</v>
          </cell>
          <cell r="O758" t="str">
            <v xml:space="preserve">COL17CB26887        </v>
          </cell>
          <cell r="P758" t="str">
            <v>DBVTFR</v>
          </cell>
          <cell r="R758">
            <v>53351</v>
          </cell>
          <cell r="S758">
            <v>40024</v>
          </cell>
          <cell r="T758">
            <v>42581</v>
          </cell>
        </row>
        <row r="759">
          <cell r="G759" t="str">
            <v>PAZT07270716</v>
          </cell>
          <cell r="H759" t="str">
            <v>20090727</v>
          </cell>
          <cell r="I759" t="str">
            <v>20160727</v>
          </cell>
          <cell r="J759" t="str">
            <v>4,75000000</v>
          </cell>
          <cell r="K759" t="str">
            <v>0,00000000</v>
          </cell>
          <cell r="L759" t="str">
            <v xml:space="preserve"> </v>
          </cell>
          <cell r="M759" t="str">
            <v>A</v>
          </cell>
          <cell r="N759" t="str">
            <v>VARIA</v>
          </cell>
          <cell r="O759" t="str">
            <v xml:space="preserve">COL17CB26895        </v>
          </cell>
          <cell r="P759" t="str">
            <v>DBVTFR</v>
          </cell>
          <cell r="R759">
            <v>53353</v>
          </cell>
          <cell r="S759">
            <v>40021</v>
          </cell>
          <cell r="T759">
            <v>42578</v>
          </cell>
        </row>
        <row r="760">
          <cell r="G760" t="str">
            <v>PAZT07280716</v>
          </cell>
          <cell r="H760" t="str">
            <v>20090728</v>
          </cell>
          <cell r="I760" t="str">
            <v>20160728</v>
          </cell>
          <cell r="J760" t="str">
            <v>4,75000000</v>
          </cell>
          <cell r="K760" t="str">
            <v>0,00000000</v>
          </cell>
          <cell r="L760" t="str">
            <v xml:space="preserve"> </v>
          </cell>
          <cell r="M760" t="str">
            <v>A</v>
          </cell>
          <cell r="N760" t="str">
            <v>VARIA</v>
          </cell>
          <cell r="O760" t="str">
            <v xml:space="preserve">COL17CB26903        </v>
          </cell>
          <cell r="P760" t="str">
            <v>DBVTFR</v>
          </cell>
          <cell r="R760">
            <v>53354</v>
          </cell>
          <cell r="S760">
            <v>40022</v>
          </cell>
          <cell r="T760">
            <v>42579</v>
          </cell>
        </row>
        <row r="761">
          <cell r="G761" t="str">
            <v>PAZT07290716</v>
          </cell>
          <cell r="H761" t="str">
            <v>20090729</v>
          </cell>
          <cell r="I761" t="str">
            <v>20160729</v>
          </cell>
          <cell r="J761" t="str">
            <v>4,75000000</v>
          </cell>
          <cell r="K761" t="str">
            <v>0,00000000</v>
          </cell>
          <cell r="L761" t="str">
            <v xml:space="preserve"> </v>
          </cell>
          <cell r="M761" t="str">
            <v>A</v>
          </cell>
          <cell r="N761" t="str">
            <v>VARIA</v>
          </cell>
          <cell r="O761" t="str">
            <v xml:space="preserve">COL17CB26911        </v>
          </cell>
          <cell r="P761" t="str">
            <v>DBVTFR</v>
          </cell>
          <cell r="R761">
            <v>53355</v>
          </cell>
          <cell r="S761">
            <v>40023</v>
          </cell>
          <cell r="T761">
            <v>42580</v>
          </cell>
        </row>
        <row r="762">
          <cell r="G762" t="str">
            <v>PAZT07310716</v>
          </cell>
          <cell r="H762" t="str">
            <v>20090731</v>
          </cell>
          <cell r="I762" t="str">
            <v>20160731</v>
          </cell>
          <cell r="J762" t="str">
            <v>4,75000000</v>
          </cell>
          <cell r="K762" t="str">
            <v>0,00000000</v>
          </cell>
          <cell r="L762" t="str">
            <v xml:space="preserve"> </v>
          </cell>
          <cell r="M762" t="str">
            <v>A</v>
          </cell>
          <cell r="N762" t="str">
            <v>VARIA</v>
          </cell>
          <cell r="O762" t="str">
            <v xml:space="preserve">COL17CB26929        </v>
          </cell>
          <cell r="P762" t="str">
            <v>DBVTFR</v>
          </cell>
          <cell r="R762">
            <v>53356</v>
          </cell>
          <cell r="S762">
            <v>40025</v>
          </cell>
          <cell r="T762">
            <v>42582</v>
          </cell>
        </row>
        <row r="763">
          <cell r="G763" t="str">
            <v>PAZT07060816</v>
          </cell>
          <cell r="H763" t="str">
            <v>20090806</v>
          </cell>
          <cell r="I763" t="str">
            <v>20160806</v>
          </cell>
          <cell r="J763" t="str">
            <v>4,75000000</v>
          </cell>
          <cell r="K763" t="str">
            <v>0,00000000</v>
          </cell>
          <cell r="L763" t="str">
            <v xml:space="preserve"> </v>
          </cell>
          <cell r="M763" t="str">
            <v>A</v>
          </cell>
          <cell r="N763" t="str">
            <v>VARIA</v>
          </cell>
          <cell r="O763" t="str">
            <v xml:space="preserve">COL17CB26937        </v>
          </cell>
          <cell r="P763" t="str">
            <v>DBVTFR</v>
          </cell>
          <cell r="R763">
            <v>53358</v>
          </cell>
          <cell r="S763">
            <v>40031</v>
          </cell>
          <cell r="T763">
            <v>42588</v>
          </cell>
        </row>
        <row r="764">
          <cell r="G764" t="str">
            <v>PAZT07110816</v>
          </cell>
          <cell r="H764" t="str">
            <v>20090811</v>
          </cell>
          <cell r="I764" t="str">
            <v>20160811</v>
          </cell>
          <cell r="J764" t="str">
            <v>4,75000000</v>
          </cell>
          <cell r="K764" t="str">
            <v>0,00000000</v>
          </cell>
          <cell r="L764" t="str">
            <v xml:space="preserve"> </v>
          </cell>
          <cell r="M764" t="str">
            <v>A</v>
          </cell>
          <cell r="N764" t="str">
            <v>VARIA</v>
          </cell>
          <cell r="O764" t="str">
            <v xml:space="preserve">COL17CB26945        </v>
          </cell>
          <cell r="P764" t="str">
            <v>DBVTFR</v>
          </cell>
          <cell r="R764">
            <v>53359</v>
          </cell>
          <cell r="S764">
            <v>40036</v>
          </cell>
          <cell r="T764">
            <v>42593</v>
          </cell>
        </row>
        <row r="765">
          <cell r="G765" t="str">
            <v>PAZT07130816</v>
          </cell>
          <cell r="H765" t="str">
            <v>20090813</v>
          </cell>
          <cell r="I765" t="str">
            <v>20160813</v>
          </cell>
          <cell r="J765" t="str">
            <v>4,75000000</v>
          </cell>
          <cell r="K765" t="str">
            <v>0,00000000</v>
          </cell>
          <cell r="L765" t="str">
            <v xml:space="preserve"> </v>
          </cell>
          <cell r="M765" t="str">
            <v>A</v>
          </cell>
          <cell r="N765" t="str">
            <v>VARIA</v>
          </cell>
          <cell r="O765" t="str">
            <v xml:space="preserve">COL17CB26952        </v>
          </cell>
          <cell r="P765" t="str">
            <v>DBVTFR</v>
          </cell>
          <cell r="R765">
            <v>53360</v>
          </cell>
          <cell r="S765">
            <v>40038</v>
          </cell>
          <cell r="T765">
            <v>42595</v>
          </cell>
        </row>
        <row r="766">
          <cell r="G766" t="str">
            <v>PAZT07050816</v>
          </cell>
          <cell r="H766" t="str">
            <v>20090805</v>
          </cell>
          <cell r="I766" t="str">
            <v>20160805</v>
          </cell>
          <cell r="J766" t="str">
            <v>4,75000000</v>
          </cell>
          <cell r="K766" t="str">
            <v>0,00000000</v>
          </cell>
          <cell r="L766" t="str">
            <v xml:space="preserve"> </v>
          </cell>
          <cell r="M766" t="str">
            <v>A</v>
          </cell>
          <cell r="N766" t="str">
            <v>VARIA</v>
          </cell>
          <cell r="O766" t="str">
            <v xml:space="preserve">COL17CB26960        </v>
          </cell>
          <cell r="P766" t="str">
            <v>DBVTFR</v>
          </cell>
          <cell r="R766">
            <v>53362</v>
          </cell>
          <cell r="S766">
            <v>40030</v>
          </cell>
          <cell r="T766">
            <v>42587</v>
          </cell>
        </row>
        <row r="767">
          <cell r="G767" t="str">
            <v>PAZT07030816</v>
          </cell>
          <cell r="H767" t="str">
            <v>20090803</v>
          </cell>
          <cell r="I767" t="str">
            <v>20160803</v>
          </cell>
          <cell r="J767" t="str">
            <v>4,75000000</v>
          </cell>
          <cell r="K767" t="str">
            <v>0,00000000</v>
          </cell>
          <cell r="L767" t="str">
            <v xml:space="preserve"> </v>
          </cell>
          <cell r="M767" t="str">
            <v>A</v>
          </cell>
          <cell r="N767" t="str">
            <v>VARIA</v>
          </cell>
          <cell r="O767" t="str">
            <v xml:space="preserve">COL17CB26978        </v>
          </cell>
          <cell r="P767" t="str">
            <v>DBVTFR</v>
          </cell>
          <cell r="R767">
            <v>53363</v>
          </cell>
          <cell r="S767">
            <v>40028</v>
          </cell>
          <cell r="T767">
            <v>42585</v>
          </cell>
        </row>
        <row r="768">
          <cell r="G768" t="str">
            <v>PAZT07040816</v>
          </cell>
          <cell r="H768" t="str">
            <v>20090804</v>
          </cell>
          <cell r="I768" t="str">
            <v>20160804</v>
          </cell>
          <cell r="J768" t="str">
            <v>4,75000000</v>
          </cell>
          <cell r="K768" t="str">
            <v>0,00000000</v>
          </cell>
          <cell r="L768" t="str">
            <v xml:space="preserve"> </v>
          </cell>
          <cell r="M768" t="str">
            <v>A</v>
          </cell>
          <cell r="N768" t="str">
            <v>VARIA</v>
          </cell>
          <cell r="O768" t="str">
            <v xml:space="preserve">COL17CB26986        </v>
          </cell>
          <cell r="P768" t="str">
            <v>DBVTFR</v>
          </cell>
          <cell r="R768">
            <v>53364</v>
          </cell>
          <cell r="S768">
            <v>40029</v>
          </cell>
          <cell r="T768">
            <v>42586</v>
          </cell>
        </row>
        <row r="769">
          <cell r="G769" t="str">
            <v>PAZT07140816</v>
          </cell>
          <cell r="H769" t="str">
            <v>20090814</v>
          </cell>
          <cell r="I769" t="str">
            <v>20160814</v>
          </cell>
          <cell r="J769" t="str">
            <v>4,75000000</v>
          </cell>
          <cell r="K769" t="str">
            <v>0,00000000</v>
          </cell>
          <cell r="L769" t="str">
            <v xml:space="preserve"> </v>
          </cell>
          <cell r="M769" t="str">
            <v>A</v>
          </cell>
          <cell r="N769" t="str">
            <v>VARIA</v>
          </cell>
          <cell r="O769" t="str">
            <v xml:space="preserve">COL17CB26994        </v>
          </cell>
          <cell r="P769" t="str">
            <v>DBVTFR</v>
          </cell>
          <cell r="R769">
            <v>53368</v>
          </cell>
          <cell r="S769">
            <v>40039</v>
          </cell>
          <cell r="T769">
            <v>42596</v>
          </cell>
        </row>
        <row r="770">
          <cell r="G770" t="str">
            <v>PAZT07100816</v>
          </cell>
          <cell r="H770" t="str">
            <v>20090810</v>
          </cell>
          <cell r="I770" t="str">
            <v>20160810</v>
          </cell>
          <cell r="J770" t="str">
            <v>4,75000000</v>
          </cell>
          <cell r="K770" t="str">
            <v>0,00000000</v>
          </cell>
          <cell r="L770" t="str">
            <v xml:space="preserve"> </v>
          </cell>
          <cell r="M770" t="str">
            <v>A</v>
          </cell>
          <cell r="N770" t="str">
            <v>VARIA</v>
          </cell>
          <cell r="O770" t="str">
            <v xml:space="preserve">COL17CB27000        </v>
          </cell>
          <cell r="P770" t="str">
            <v>DBVTFR</v>
          </cell>
          <cell r="R770">
            <v>53370</v>
          </cell>
          <cell r="S770">
            <v>40035</v>
          </cell>
          <cell r="T770">
            <v>42592</v>
          </cell>
        </row>
        <row r="771">
          <cell r="G771" t="str">
            <v>PAZT07120816</v>
          </cell>
          <cell r="H771" t="str">
            <v>20090812</v>
          </cell>
          <cell r="I771" t="str">
            <v>20160812</v>
          </cell>
          <cell r="J771" t="str">
            <v>4,75000000</v>
          </cell>
          <cell r="K771" t="str">
            <v>0,00000000</v>
          </cell>
          <cell r="L771" t="str">
            <v xml:space="preserve"> </v>
          </cell>
          <cell r="M771" t="str">
            <v>A</v>
          </cell>
          <cell r="N771" t="str">
            <v>VARIA</v>
          </cell>
          <cell r="O771" t="str">
            <v xml:space="preserve">COL17CB27018        </v>
          </cell>
          <cell r="P771" t="str">
            <v>DBVTFR</v>
          </cell>
          <cell r="R771">
            <v>53371</v>
          </cell>
          <cell r="S771">
            <v>40037</v>
          </cell>
          <cell r="T771">
            <v>42594</v>
          </cell>
        </row>
        <row r="772">
          <cell r="G772" t="str">
            <v>PAZT07180816</v>
          </cell>
          <cell r="H772" t="str">
            <v>20090818</v>
          </cell>
          <cell r="I772" t="str">
            <v>20160818</v>
          </cell>
          <cell r="J772" t="str">
            <v>4,75000000</v>
          </cell>
          <cell r="K772" t="str">
            <v>0,00000000</v>
          </cell>
          <cell r="L772" t="str">
            <v xml:space="preserve"> </v>
          </cell>
          <cell r="M772" t="str">
            <v>A</v>
          </cell>
          <cell r="N772" t="str">
            <v>VARIA</v>
          </cell>
          <cell r="O772" t="str">
            <v xml:space="preserve">COL17CB27026        </v>
          </cell>
          <cell r="P772" t="str">
            <v>DBVTFR</v>
          </cell>
          <cell r="R772">
            <v>53375</v>
          </cell>
          <cell r="S772">
            <v>40043</v>
          </cell>
          <cell r="T772">
            <v>42600</v>
          </cell>
        </row>
        <row r="773">
          <cell r="G773" t="str">
            <v>PAZT07190816</v>
          </cell>
          <cell r="H773" t="str">
            <v>20090819</v>
          </cell>
          <cell r="I773" t="str">
            <v>20160819</v>
          </cell>
          <cell r="J773" t="str">
            <v>4,75000000</v>
          </cell>
          <cell r="K773" t="str">
            <v>0,00000000</v>
          </cell>
          <cell r="L773" t="str">
            <v xml:space="preserve"> </v>
          </cell>
          <cell r="M773" t="str">
            <v>A</v>
          </cell>
          <cell r="N773" t="str">
            <v>VARIA</v>
          </cell>
          <cell r="O773" t="str">
            <v xml:space="preserve">COL17CB27034        </v>
          </cell>
          <cell r="P773" t="str">
            <v>DBVTFR</v>
          </cell>
          <cell r="R773">
            <v>53376</v>
          </cell>
          <cell r="S773">
            <v>40044</v>
          </cell>
          <cell r="T773">
            <v>42601</v>
          </cell>
        </row>
        <row r="774">
          <cell r="G774" t="str">
            <v>PAZT07210816</v>
          </cell>
          <cell r="H774" t="str">
            <v>20090821</v>
          </cell>
          <cell r="I774" t="str">
            <v>20160821</v>
          </cell>
          <cell r="J774" t="str">
            <v>4,75000000</v>
          </cell>
          <cell r="K774" t="str">
            <v>0,00000000</v>
          </cell>
          <cell r="L774" t="str">
            <v xml:space="preserve"> </v>
          </cell>
          <cell r="M774" t="str">
            <v>A</v>
          </cell>
          <cell r="N774" t="str">
            <v>VARIA</v>
          </cell>
          <cell r="O774" t="str">
            <v xml:space="preserve">COL17CB27042        </v>
          </cell>
          <cell r="P774" t="str">
            <v>DBVTFR</v>
          </cell>
          <cell r="R774">
            <v>53377</v>
          </cell>
          <cell r="S774">
            <v>40046</v>
          </cell>
          <cell r="T774">
            <v>42603</v>
          </cell>
        </row>
        <row r="775">
          <cell r="G775" t="str">
            <v>PAZT07200816</v>
          </cell>
          <cell r="H775" t="str">
            <v>20090820</v>
          </cell>
          <cell r="I775" t="str">
            <v>20160820</v>
          </cell>
          <cell r="J775" t="str">
            <v>4,75000000</v>
          </cell>
          <cell r="K775" t="str">
            <v>0,00000000</v>
          </cell>
          <cell r="L775" t="str">
            <v xml:space="preserve"> </v>
          </cell>
          <cell r="M775" t="str">
            <v>A</v>
          </cell>
          <cell r="N775" t="str">
            <v>VARIA</v>
          </cell>
          <cell r="O775" t="str">
            <v xml:space="preserve">COL17CB27059        </v>
          </cell>
          <cell r="P775" t="str">
            <v>DBVTFR</v>
          </cell>
          <cell r="R775">
            <v>53378</v>
          </cell>
          <cell r="S775">
            <v>40045</v>
          </cell>
          <cell r="T775">
            <v>42602</v>
          </cell>
        </row>
        <row r="776">
          <cell r="G776" t="str">
            <v>PAZT07260816</v>
          </cell>
          <cell r="H776" t="str">
            <v>20090826</v>
          </cell>
          <cell r="I776" t="str">
            <v>20160826</v>
          </cell>
          <cell r="J776" t="str">
            <v>4,75000000</v>
          </cell>
          <cell r="K776" t="str">
            <v>0,00000000</v>
          </cell>
          <cell r="L776" t="str">
            <v xml:space="preserve"> </v>
          </cell>
          <cell r="M776" t="str">
            <v>A</v>
          </cell>
          <cell r="N776" t="str">
            <v>VARIA</v>
          </cell>
          <cell r="O776" t="str">
            <v xml:space="preserve">COL17CB27067        </v>
          </cell>
          <cell r="P776" t="str">
            <v>DBVTFR</v>
          </cell>
          <cell r="R776">
            <v>53381</v>
          </cell>
          <cell r="S776">
            <v>40051</v>
          </cell>
          <cell r="T776">
            <v>42608</v>
          </cell>
        </row>
        <row r="777">
          <cell r="G777" t="str">
            <v>PAZT07240816</v>
          </cell>
          <cell r="H777" t="str">
            <v>20090824</v>
          </cell>
          <cell r="I777" t="str">
            <v>20160824</v>
          </cell>
          <cell r="J777" t="str">
            <v>4,75000000</v>
          </cell>
          <cell r="K777" t="str">
            <v>0,00000000</v>
          </cell>
          <cell r="L777" t="str">
            <v xml:space="preserve"> </v>
          </cell>
          <cell r="M777" t="str">
            <v>A</v>
          </cell>
          <cell r="N777" t="str">
            <v>VARIA</v>
          </cell>
          <cell r="O777" t="str">
            <v xml:space="preserve">COL17CB27075        </v>
          </cell>
          <cell r="P777" t="str">
            <v>DBVTFR</v>
          </cell>
          <cell r="R777">
            <v>53382</v>
          </cell>
          <cell r="S777">
            <v>40049</v>
          </cell>
          <cell r="T777">
            <v>42606</v>
          </cell>
        </row>
        <row r="778">
          <cell r="G778" t="str">
            <v>PAZT07270816</v>
          </cell>
          <cell r="H778" t="str">
            <v>20090827</v>
          </cell>
          <cell r="I778" t="str">
            <v>20160827</v>
          </cell>
          <cell r="J778" t="str">
            <v>4,75000000</v>
          </cell>
          <cell r="K778" t="str">
            <v>0,00000000</v>
          </cell>
          <cell r="L778" t="str">
            <v xml:space="preserve"> </v>
          </cell>
          <cell r="M778" t="str">
            <v>A</v>
          </cell>
          <cell r="N778" t="str">
            <v>VARIA</v>
          </cell>
          <cell r="O778" t="str">
            <v xml:space="preserve">COL17CB27083        </v>
          </cell>
          <cell r="P778" t="str">
            <v>DBVTFR</v>
          </cell>
          <cell r="R778">
            <v>53383</v>
          </cell>
          <cell r="S778">
            <v>40052</v>
          </cell>
          <cell r="T778">
            <v>42609</v>
          </cell>
        </row>
        <row r="779">
          <cell r="G779" t="str">
            <v>PAZT07280816</v>
          </cell>
          <cell r="H779" t="str">
            <v>20090828</v>
          </cell>
          <cell r="I779" t="str">
            <v>20160828</v>
          </cell>
          <cell r="J779" t="str">
            <v>4,75000000</v>
          </cell>
          <cell r="K779" t="str">
            <v>0,00000000</v>
          </cell>
          <cell r="L779" t="str">
            <v xml:space="preserve"> </v>
          </cell>
          <cell r="M779" t="str">
            <v>A</v>
          </cell>
          <cell r="N779" t="str">
            <v>VARIA</v>
          </cell>
          <cell r="O779" t="str">
            <v xml:space="preserve">COL17CB27091        </v>
          </cell>
          <cell r="P779" t="str">
            <v>DBVTFR</v>
          </cell>
          <cell r="R779">
            <v>53384</v>
          </cell>
          <cell r="S779">
            <v>40053</v>
          </cell>
          <cell r="T779">
            <v>42610</v>
          </cell>
        </row>
        <row r="780">
          <cell r="G780" t="str">
            <v>PAZT07250816</v>
          </cell>
          <cell r="H780" t="str">
            <v>20090825</v>
          </cell>
          <cell r="I780" t="str">
            <v>20160825</v>
          </cell>
          <cell r="J780" t="str">
            <v>4,75000000</v>
          </cell>
          <cell r="K780" t="str">
            <v>0,00000000</v>
          </cell>
          <cell r="L780" t="str">
            <v xml:space="preserve"> </v>
          </cell>
          <cell r="M780" t="str">
            <v>A</v>
          </cell>
          <cell r="N780" t="str">
            <v>VARIA</v>
          </cell>
          <cell r="O780" t="str">
            <v xml:space="preserve">COL17CB27109        </v>
          </cell>
          <cell r="P780" t="str">
            <v>DBVTFR</v>
          </cell>
          <cell r="R780">
            <v>53386</v>
          </cell>
          <cell r="S780">
            <v>40050</v>
          </cell>
          <cell r="T780">
            <v>42607</v>
          </cell>
        </row>
        <row r="781">
          <cell r="G781" t="str">
            <v>PAZT07310816</v>
          </cell>
          <cell r="H781" t="str">
            <v>20090831</v>
          </cell>
          <cell r="I781" t="str">
            <v>20160831</v>
          </cell>
          <cell r="J781" t="str">
            <v>4,75000000</v>
          </cell>
          <cell r="K781" t="str">
            <v>0,00000000</v>
          </cell>
          <cell r="L781" t="str">
            <v xml:space="preserve"> </v>
          </cell>
          <cell r="M781" t="str">
            <v>A</v>
          </cell>
          <cell r="N781" t="str">
            <v>VARIA</v>
          </cell>
          <cell r="O781" t="str">
            <v xml:space="preserve">COL17CB27117        </v>
          </cell>
          <cell r="P781" t="str">
            <v>DBVTFR</v>
          </cell>
          <cell r="R781">
            <v>53389</v>
          </cell>
          <cell r="S781">
            <v>40056</v>
          </cell>
          <cell r="T781">
            <v>42613</v>
          </cell>
        </row>
        <row r="782">
          <cell r="G782" t="str">
            <v>PAZT07010916</v>
          </cell>
          <cell r="H782" t="str">
            <v>20090901</v>
          </cell>
          <cell r="I782" t="str">
            <v>20160901</v>
          </cell>
          <cell r="J782" t="str">
            <v>4,75000000</v>
          </cell>
          <cell r="K782" t="str">
            <v>0,00000000</v>
          </cell>
          <cell r="L782" t="str">
            <v xml:space="preserve"> </v>
          </cell>
          <cell r="M782" t="str">
            <v>A</v>
          </cell>
          <cell r="N782" t="str">
            <v>VARIA</v>
          </cell>
          <cell r="O782" t="str">
            <v xml:space="preserve">COL17CB27125        </v>
          </cell>
          <cell r="P782" t="str">
            <v>DBVTFR</v>
          </cell>
          <cell r="R782">
            <v>53390</v>
          </cell>
          <cell r="S782">
            <v>40057</v>
          </cell>
          <cell r="T782">
            <v>42614</v>
          </cell>
        </row>
        <row r="783">
          <cell r="G783" t="str">
            <v>PAZT07030916</v>
          </cell>
          <cell r="H783" t="str">
            <v>20090903</v>
          </cell>
          <cell r="I783" t="str">
            <v>20160903</v>
          </cell>
          <cell r="J783" t="str">
            <v>4,75000000</v>
          </cell>
          <cell r="K783" t="str">
            <v>0,00000000</v>
          </cell>
          <cell r="L783" t="str">
            <v xml:space="preserve"> </v>
          </cell>
          <cell r="M783" t="str">
            <v>A</v>
          </cell>
          <cell r="N783" t="str">
            <v>VARIA</v>
          </cell>
          <cell r="O783" t="str">
            <v xml:space="preserve">COL17CB27133        </v>
          </cell>
          <cell r="P783" t="str">
            <v>DBVTFR</v>
          </cell>
          <cell r="R783">
            <v>53391</v>
          </cell>
          <cell r="S783">
            <v>40059</v>
          </cell>
          <cell r="T783">
            <v>42616</v>
          </cell>
        </row>
        <row r="784">
          <cell r="G784" t="str">
            <v>PAZT07040916</v>
          </cell>
          <cell r="H784" t="str">
            <v>20090904</v>
          </cell>
          <cell r="I784" t="str">
            <v>20160904</v>
          </cell>
          <cell r="J784" t="str">
            <v>4,75000000</v>
          </cell>
          <cell r="K784" t="str">
            <v>0,00000000</v>
          </cell>
          <cell r="L784" t="str">
            <v xml:space="preserve"> </v>
          </cell>
          <cell r="M784" t="str">
            <v>A</v>
          </cell>
          <cell r="N784" t="str">
            <v>VARIA</v>
          </cell>
          <cell r="O784" t="str">
            <v xml:space="preserve">COL17CB27141        </v>
          </cell>
          <cell r="P784" t="str">
            <v>DBVTFR</v>
          </cell>
          <cell r="R784">
            <v>53392</v>
          </cell>
          <cell r="S784">
            <v>40060</v>
          </cell>
          <cell r="T784">
            <v>42617</v>
          </cell>
        </row>
        <row r="785">
          <cell r="G785" t="str">
            <v>PAZT07020916</v>
          </cell>
          <cell r="H785" t="str">
            <v>20090902</v>
          </cell>
          <cell r="I785" t="str">
            <v>20160902</v>
          </cell>
          <cell r="J785" t="str">
            <v>4,75000000</v>
          </cell>
          <cell r="K785" t="str">
            <v>0,00000000</v>
          </cell>
          <cell r="L785" t="str">
            <v xml:space="preserve"> </v>
          </cell>
          <cell r="M785" t="str">
            <v>A</v>
          </cell>
          <cell r="N785" t="str">
            <v>VARIA</v>
          </cell>
          <cell r="O785" t="str">
            <v xml:space="preserve">COL17CB27158        </v>
          </cell>
          <cell r="P785" t="str">
            <v>DBVTFR</v>
          </cell>
          <cell r="R785">
            <v>53394</v>
          </cell>
          <cell r="S785">
            <v>40058</v>
          </cell>
          <cell r="T785">
            <v>42615</v>
          </cell>
        </row>
        <row r="786">
          <cell r="G786" t="str">
            <v>PAZT07070916</v>
          </cell>
          <cell r="H786" t="str">
            <v>20090907</v>
          </cell>
          <cell r="I786" t="str">
            <v>20160907</v>
          </cell>
          <cell r="J786" t="str">
            <v>4,75000000</v>
          </cell>
          <cell r="K786" t="str">
            <v>0,00000000</v>
          </cell>
          <cell r="L786" t="str">
            <v xml:space="preserve"> </v>
          </cell>
          <cell r="M786" t="str">
            <v>A</v>
          </cell>
          <cell r="N786" t="str">
            <v>VARIA</v>
          </cell>
          <cell r="O786" t="str">
            <v xml:space="preserve">COL17CB27166        </v>
          </cell>
          <cell r="P786" t="str">
            <v>DBVTFR</v>
          </cell>
          <cell r="R786">
            <v>53399</v>
          </cell>
          <cell r="S786">
            <v>40063</v>
          </cell>
          <cell r="T786">
            <v>42620</v>
          </cell>
        </row>
        <row r="787">
          <cell r="G787" t="str">
            <v>PAZT07080916</v>
          </cell>
          <cell r="H787" t="str">
            <v>20090908</v>
          </cell>
          <cell r="I787" t="str">
            <v>20160908</v>
          </cell>
          <cell r="J787" t="str">
            <v>4,75000000</v>
          </cell>
          <cell r="K787" t="str">
            <v>0,00000000</v>
          </cell>
          <cell r="L787" t="str">
            <v xml:space="preserve"> </v>
          </cell>
          <cell r="M787" t="str">
            <v>A</v>
          </cell>
          <cell r="N787" t="str">
            <v>VARIA</v>
          </cell>
          <cell r="O787" t="str">
            <v xml:space="preserve">COL17CB27174        </v>
          </cell>
          <cell r="P787" t="str">
            <v>DBVTFR</v>
          </cell>
          <cell r="R787">
            <v>53400</v>
          </cell>
          <cell r="S787">
            <v>40064</v>
          </cell>
          <cell r="T787">
            <v>42621</v>
          </cell>
        </row>
        <row r="788">
          <cell r="G788" t="str">
            <v>PAZT07100916</v>
          </cell>
          <cell r="H788" t="str">
            <v>20090910</v>
          </cell>
          <cell r="I788" t="str">
            <v>20160910</v>
          </cell>
          <cell r="J788" t="str">
            <v>4,75000000</v>
          </cell>
          <cell r="K788" t="str">
            <v>0,00000000</v>
          </cell>
          <cell r="L788" t="str">
            <v xml:space="preserve"> </v>
          </cell>
          <cell r="M788" t="str">
            <v>A</v>
          </cell>
          <cell r="N788" t="str">
            <v>VARIA</v>
          </cell>
          <cell r="O788" t="str">
            <v xml:space="preserve">COL17CB27182        </v>
          </cell>
          <cell r="P788" t="str">
            <v>DBVTFR</v>
          </cell>
          <cell r="R788">
            <v>53401</v>
          </cell>
          <cell r="S788">
            <v>40066</v>
          </cell>
          <cell r="T788">
            <v>42623</v>
          </cell>
        </row>
        <row r="789">
          <cell r="G789" t="str">
            <v>PAZT07090916</v>
          </cell>
          <cell r="H789" t="str">
            <v>20090909</v>
          </cell>
          <cell r="I789" t="str">
            <v>20160909</v>
          </cell>
          <cell r="J789" t="str">
            <v>4,75000000</v>
          </cell>
          <cell r="K789" t="str">
            <v>0,00000000</v>
          </cell>
          <cell r="L789" t="str">
            <v xml:space="preserve"> </v>
          </cell>
          <cell r="M789" t="str">
            <v>A</v>
          </cell>
          <cell r="N789" t="str">
            <v>VARIA</v>
          </cell>
          <cell r="O789" t="str">
            <v xml:space="preserve">COL17CB27190        </v>
          </cell>
          <cell r="P789" t="str">
            <v>DBVTFR</v>
          </cell>
          <cell r="R789">
            <v>53402</v>
          </cell>
          <cell r="S789">
            <v>40065</v>
          </cell>
          <cell r="T789">
            <v>42622</v>
          </cell>
        </row>
        <row r="790">
          <cell r="G790" t="str">
            <v>PAZT07110916</v>
          </cell>
          <cell r="H790" t="str">
            <v>20090911</v>
          </cell>
          <cell r="I790" t="str">
            <v>20160911</v>
          </cell>
          <cell r="J790" t="str">
            <v>4,75000000</v>
          </cell>
          <cell r="K790" t="str">
            <v>0,00000000</v>
          </cell>
          <cell r="L790" t="str">
            <v xml:space="preserve"> </v>
          </cell>
          <cell r="M790" t="str">
            <v>A</v>
          </cell>
          <cell r="N790" t="str">
            <v>VARIA</v>
          </cell>
          <cell r="O790" t="str">
            <v xml:space="preserve">COL17CB27208        </v>
          </cell>
          <cell r="P790" t="str">
            <v>DBVTFR</v>
          </cell>
          <cell r="R790">
            <v>53403</v>
          </cell>
          <cell r="S790">
            <v>40067</v>
          </cell>
          <cell r="T790">
            <v>42624</v>
          </cell>
        </row>
        <row r="791">
          <cell r="G791" t="str">
            <v>PAZT07220916</v>
          </cell>
          <cell r="H791" t="str">
            <v>20090922</v>
          </cell>
          <cell r="I791" t="str">
            <v>20160922</v>
          </cell>
          <cell r="J791" t="str">
            <v>4,75000000</v>
          </cell>
          <cell r="K791" t="str">
            <v>0,00000000</v>
          </cell>
          <cell r="L791" t="str">
            <v xml:space="preserve"> </v>
          </cell>
          <cell r="M791" t="str">
            <v>A</v>
          </cell>
          <cell r="N791" t="str">
            <v>VARIA</v>
          </cell>
          <cell r="O791" t="str">
            <v xml:space="preserve">COL17CB27216        </v>
          </cell>
          <cell r="P791" t="str">
            <v>DBVTFR</v>
          </cell>
          <cell r="R791">
            <v>53407</v>
          </cell>
          <cell r="S791">
            <v>40078</v>
          </cell>
          <cell r="T791">
            <v>42635</v>
          </cell>
        </row>
        <row r="792">
          <cell r="G792" t="str">
            <v>PAZT07150916</v>
          </cell>
          <cell r="H792" t="str">
            <v>20090915</v>
          </cell>
          <cell r="I792" t="str">
            <v>20160915</v>
          </cell>
          <cell r="J792" t="str">
            <v>4,75000000</v>
          </cell>
          <cell r="K792" t="str">
            <v>0,00000000</v>
          </cell>
          <cell r="L792" t="str">
            <v xml:space="preserve"> </v>
          </cell>
          <cell r="M792" t="str">
            <v>A</v>
          </cell>
          <cell r="N792" t="str">
            <v>VARIA</v>
          </cell>
          <cell r="O792" t="str">
            <v xml:space="preserve">COL17CB27224        </v>
          </cell>
          <cell r="P792" t="str">
            <v>DBVTFR</v>
          </cell>
          <cell r="R792">
            <v>53408</v>
          </cell>
          <cell r="S792">
            <v>40071</v>
          </cell>
          <cell r="T792">
            <v>42628</v>
          </cell>
        </row>
        <row r="793">
          <cell r="G793" t="str">
            <v>PAZT07250916</v>
          </cell>
          <cell r="H793" t="str">
            <v>20090925</v>
          </cell>
          <cell r="I793" t="str">
            <v>20160925</v>
          </cell>
          <cell r="J793" t="str">
            <v>4,75000000</v>
          </cell>
          <cell r="K793" t="str">
            <v>0,00000000</v>
          </cell>
          <cell r="L793" t="str">
            <v xml:space="preserve"> </v>
          </cell>
          <cell r="M793" t="str">
            <v>A</v>
          </cell>
          <cell r="N793" t="str">
            <v>VARIA</v>
          </cell>
          <cell r="O793" t="str">
            <v xml:space="preserve">COL17CB27232        </v>
          </cell>
          <cell r="P793" t="str">
            <v>DBVTFR</v>
          </cell>
          <cell r="R793">
            <v>53409</v>
          </cell>
          <cell r="S793">
            <v>40081</v>
          </cell>
          <cell r="T793">
            <v>42638</v>
          </cell>
        </row>
        <row r="794">
          <cell r="G794" t="str">
            <v>PAZT07170916</v>
          </cell>
          <cell r="H794" t="str">
            <v>20090917</v>
          </cell>
          <cell r="I794" t="str">
            <v>20160917</v>
          </cell>
          <cell r="J794" t="str">
            <v>4,75000000</v>
          </cell>
          <cell r="K794" t="str">
            <v>0,00000000</v>
          </cell>
          <cell r="L794" t="str">
            <v xml:space="preserve"> </v>
          </cell>
          <cell r="M794" t="str">
            <v>A</v>
          </cell>
          <cell r="N794" t="str">
            <v>VARIA</v>
          </cell>
          <cell r="O794" t="str">
            <v xml:space="preserve">COL17CB27240        </v>
          </cell>
          <cell r="P794" t="str">
            <v>DBVTFR</v>
          </cell>
          <cell r="R794">
            <v>53416</v>
          </cell>
          <cell r="S794">
            <v>40073</v>
          </cell>
          <cell r="T794">
            <v>42630</v>
          </cell>
        </row>
        <row r="795">
          <cell r="G795" t="str">
            <v>PAZT07140916</v>
          </cell>
          <cell r="H795" t="str">
            <v>20090914</v>
          </cell>
          <cell r="I795" t="str">
            <v>20160914</v>
          </cell>
          <cell r="J795" t="str">
            <v>4,75000000</v>
          </cell>
          <cell r="K795" t="str">
            <v>0,00000000</v>
          </cell>
          <cell r="L795" t="str">
            <v xml:space="preserve"> </v>
          </cell>
          <cell r="M795" t="str">
            <v>A</v>
          </cell>
          <cell r="N795" t="str">
            <v>VARIA</v>
          </cell>
          <cell r="O795" t="str">
            <v xml:space="preserve">COL17CB27257        </v>
          </cell>
          <cell r="P795" t="str">
            <v>DBVTFR</v>
          </cell>
          <cell r="R795">
            <v>53417</v>
          </cell>
          <cell r="S795">
            <v>40070</v>
          </cell>
          <cell r="T795">
            <v>42627</v>
          </cell>
        </row>
        <row r="796">
          <cell r="G796" t="str">
            <v>PAZT07160916</v>
          </cell>
          <cell r="H796" t="str">
            <v>20090916</v>
          </cell>
          <cell r="I796" t="str">
            <v>20160916</v>
          </cell>
          <cell r="J796" t="str">
            <v>4,75000000</v>
          </cell>
          <cell r="K796" t="str">
            <v>0,00000000</v>
          </cell>
          <cell r="L796" t="str">
            <v xml:space="preserve"> </v>
          </cell>
          <cell r="M796" t="str">
            <v>A</v>
          </cell>
          <cell r="N796" t="str">
            <v>VARIA</v>
          </cell>
          <cell r="O796" t="str">
            <v xml:space="preserve">COL17CB27265        </v>
          </cell>
          <cell r="P796" t="str">
            <v>DBVTFR</v>
          </cell>
          <cell r="R796">
            <v>53418</v>
          </cell>
          <cell r="S796">
            <v>40072</v>
          </cell>
          <cell r="T796">
            <v>42629</v>
          </cell>
        </row>
        <row r="797">
          <cell r="G797" t="str">
            <v>PAZT07180916</v>
          </cell>
          <cell r="H797" t="str">
            <v>20090918</v>
          </cell>
          <cell r="I797" t="str">
            <v>20160918</v>
          </cell>
          <cell r="J797" t="str">
            <v>4,75000000</v>
          </cell>
          <cell r="K797" t="str">
            <v>0,00000000</v>
          </cell>
          <cell r="L797" t="str">
            <v xml:space="preserve"> </v>
          </cell>
          <cell r="M797" t="str">
            <v>A</v>
          </cell>
          <cell r="N797" t="str">
            <v>VARIA</v>
          </cell>
          <cell r="O797" t="str">
            <v xml:space="preserve">COL17CB27273        </v>
          </cell>
          <cell r="P797" t="str">
            <v>DBVTFR</v>
          </cell>
          <cell r="R797">
            <v>53419</v>
          </cell>
          <cell r="S797">
            <v>40074</v>
          </cell>
          <cell r="T797">
            <v>42631</v>
          </cell>
        </row>
        <row r="798">
          <cell r="G798" t="str">
            <v>PAZT07230916</v>
          </cell>
          <cell r="H798" t="str">
            <v>20090923</v>
          </cell>
          <cell r="I798" t="str">
            <v>20160923</v>
          </cell>
          <cell r="J798" t="str">
            <v>4,75000000</v>
          </cell>
          <cell r="K798" t="str">
            <v>0,00000000</v>
          </cell>
          <cell r="L798" t="str">
            <v xml:space="preserve"> </v>
          </cell>
          <cell r="M798" t="str">
            <v>A</v>
          </cell>
          <cell r="N798" t="str">
            <v>VARIA</v>
          </cell>
          <cell r="O798" t="str">
            <v xml:space="preserve">COL17CB27281        </v>
          </cell>
          <cell r="P798" t="str">
            <v>DBVTFR</v>
          </cell>
          <cell r="R798">
            <v>53426</v>
          </cell>
          <cell r="S798">
            <v>40079</v>
          </cell>
          <cell r="T798">
            <v>42636</v>
          </cell>
        </row>
        <row r="799">
          <cell r="G799" t="str">
            <v>PAZT07240916</v>
          </cell>
          <cell r="H799" t="str">
            <v>20090924</v>
          </cell>
          <cell r="I799" t="str">
            <v>20160924</v>
          </cell>
          <cell r="J799" t="str">
            <v>4,75000000</v>
          </cell>
          <cell r="K799" t="str">
            <v>0,00000000</v>
          </cell>
          <cell r="L799" t="str">
            <v xml:space="preserve"> </v>
          </cell>
          <cell r="M799" t="str">
            <v>A</v>
          </cell>
          <cell r="N799" t="str">
            <v>VARIA</v>
          </cell>
          <cell r="O799" t="str">
            <v xml:space="preserve">COL17CB27299        </v>
          </cell>
          <cell r="P799" t="str">
            <v>DBVTFR</v>
          </cell>
          <cell r="R799">
            <v>53427</v>
          </cell>
          <cell r="S799">
            <v>40080</v>
          </cell>
          <cell r="T799">
            <v>42637</v>
          </cell>
        </row>
        <row r="800">
          <cell r="G800" t="str">
            <v>PAZT07210916</v>
          </cell>
          <cell r="H800" t="str">
            <v>20090921</v>
          </cell>
          <cell r="I800" t="str">
            <v>20160921</v>
          </cell>
          <cell r="J800" t="str">
            <v>4,75000000</v>
          </cell>
          <cell r="K800" t="str">
            <v>0,00000000</v>
          </cell>
          <cell r="L800" t="str">
            <v xml:space="preserve"> </v>
          </cell>
          <cell r="M800" t="str">
            <v>A</v>
          </cell>
          <cell r="N800" t="str">
            <v>VARIA</v>
          </cell>
          <cell r="O800" t="str">
            <v xml:space="preserve">COL17CB27307        </v>
          </cell>
          <cell r="P800" t="str">
            <v>DBVTFR</v>
          </cell>
          <cell r="R800">
            <v>53428</v>
          </cell>
          <cell r="S800">
            <v>40077</v>
          </cell>
          <cell r="T800">
            <v>42634</v>
          </cell>
        </row>
        <row r="801">
          <cell r="G801" t="str">
            <v>PAZT07061016</v>
          </cell>
          <cell r="H801" t="str">
            <v>20091006</v>
          </cell>
          <cell r="I801" t="str">
            <v>20161006</v>
          </cell>
          <cell r="J801" t="str">
            <v>4,75000000</v>
          </cell>
          <cell r="K801" t="str">
            <v>0,00000000</v>
          </cell>
          <cell r="L801" t="str">
            <v xml:space="preserve"> </v>
          </cell>
          <cell r="M801" t="str">
            <v>A</v>
          </cell>
          <cell r="N801" t="str">
            <v>VARIA</v>
          </cell>
          <cell r="O801" t="str">
            <v xml:space="preserve">COL17CB27315        </v>
          </cell>
          <cell r="P801" t="str">
            <v>DBVTFR</v>
          </cell>
          <cell r="R801">
            <v>53429</v>
          </cell>
          <cell r="S801">
            <v>40092</v>
          </cell>
          <cell r="T801">
            <v>42649</v>
          </cell>
        </row>
        <row r="802">
          <cell r="G802" t="str">
            <v>PAZT07141016</v>
          </cell>
          <cell r="H802" t="str">
            <v>20091014</v>
          </cell>
          <cell r="I802" t="str">
            <v>20161014</v>
          </cell>
          <cell r="J802" t="str">
            <v>4,75000000</v>
          </cell>
          <cell r="K802" t="str">
            <v>0,00000000</v>
          </cell>
          <cell r="L802" t="str">
            <v xml:space="preserve"> </v>
          </cell>
          <cell r="M802" t="str">
            <v>A</v>
          </cell>
          <cell r="N802" t="str">
            <v>VARIA</v>
          </cell>
          <cell r="O802" t="str">
            <v xml:space="preserve">COL17CB27323        </v>
          </cell>
          <cell r="P802" t="str">
            <v>DBVTFR</v>
          </cell>
          <cell r="R802">
            <v>53434</v>
          </cell>
          <cell r="S802">
            <v>40100</v>
          </cell>
          <cell r="T802">
            <v>42657</v>
          </cell>
        </row>
        <row r="803">
          <cell r="G803" t="str">
            <v>PAZT07290916</v>
          </cell>
          <cell r="H803" t="str">
            <v>20090929</v>
          </cell>
          <cell r="I803" t="str">
            <v>20160929</v>
          </cell>
          <cell r="J803" t="str">
            <v>4,75000000</v>
          </cell>
          <cell r="K803" t="str">
            <v>0,00000000</v>
          </cell>
          <cell r="L803" t="str">
            <v xml:space="preserve"> </v>
          </cell>
          <cell r="M803" t="str">
            <v>A</v>
          </cell>
          <cell r="N803" t="str">
            <v>VARIA</v>
          </cell>
          <cell r="O803" t="str">
            <v xml:space="preserve">COL17CB27331        </v>
          </cell>
          <cell r="P803" t="str">
            <v>DBVTFR</v>
          </cell>
          <cell r="R803">
            <v>53438</v>
          </cell>
          <cell r="S803">
            <v>40085</v>
          </cell>
          <cell r="T803">
            <v>42642</v>
          </cell>
        </row>
        <row r="804">
          <cell r="G804" t="str">
            <v>PAZT07021016</v>
          </cell>
          <cell r="H804" t="str">
            <v>20091002</v>
          </cell>
          <cell r="I804" t="str">
            <v>20161002</v>
          </cell>
          <cell r="J804" t="str">
            <v>4,75000000</v>
          </cell>
          <cell r="K804" t="str">
            <v>0,00000000</v>
          </cell>
          <cell r="L804" t="str">
            <v xml:space="preserve"> </v>
          </cell>
          <cell r="M804" t="str">
            <v>A</v>
          </cell>
          <cell r="N804" t="str">
            <v>VARIA</v>
          </cell>
          <cell r="O804" t="str">
            <v xml:space="preserve">COL17CB27349        </v>
          </cell>
          <cell r="P804" t="str">
            <v>DBVTFR</v>
          </cell>
          <cell r="R804">
            <v>53439</v>
          </cell>
          <cell r="S804">
            <v>40088</v>
          </cell>
          <cell r="T804">
            <v>42645</v>
          </cell>
        </row>
        <row r="805">
          <cell r="G805" t="str">
            <v>PAZT07300916</v>
          </cell>
          <cell r="H805" t="str">
            <v>20090930</v>
          </cell>
          <cell r="I805" t="str">
            <v>20160930</v>
          </cell>
          <cell r="J805" t="str">
            <v>4,75000000</v>
          </cell>
          <cell r="K805" t="str">
            <v>0,00000000</v>
          </cell>
          <cell r="L805" t="str">
            <v xml:space="preserve"> </v>
          </cell>
          <cell r="M805" t="str">
            <v>A</v>
          </cell>
          <cell r="N805" t="str">
            <v>VARIA</v>
          </cell>
          <cell r="O805" t="str">
            <v xml:space="preserve">COL17CB27356        </v>
          </cell>
          <cell r="P805" t="str">
            <v>DBVTFR</v>
          </cell>
          <cell r="R805">
            <v>53440</v>
          </cell>
          <cell r="S805">
            <v>40086</v>
          </cell>
          <cell r="T805">
            <v>42643</v>
          </cell>
        </row>
        <row r="806">
          <cell r="G806" t="str">
            <v>PAZT07011016</v>
          </cell>
          <cell r="H806" t="str">
            <v>20091001</v>
          </cell>
          <cell r="I806" t="str">
            <v>20161001</v>
          </cell>
          <cell r="J806" t="str">
            <v>4,75000000</v>
          </cell>
          <cell r="K806" t="str">
            <v>0,00000000</v>
          </cell>
          <cell r="L806" t="str">
            <v xml:space="preserve"> </v>
          </cell>
          <cell r="M806" t="str">
            <v>A</v>
          </cell>
          <cell r="N806" t="str">
            <v>VARIA</v>
          </cell>
          <cell r="O806" t="str">
            <v xml:space="preserve">COL17CB27364        </v>
          </cell>
          <cell r="P806" t="str">
            <v>DBVTFR</v>
          </cell>
          <cell r="R806">
            <v>53441</v>
          </cell>
          <cell r="S806">
            <v>40087</v>
          </cell>
          <cell r="T806">
            <v>42644</v>
          </cell>
        </row>
        <row r="807">
          <cell r="G807" t="str">
            <v>PAZT07051016</v>
          </cell>
          <cell r="H807" t="str">
            <v>20091005</v>
          </cell>
          <cell r="I807" t="str">
            <v>20161005</v>
          </cell>
          <cell r="J807" t="str">
            <v>4,75000000</v>
          </cell>
          <cell r="K807" t="str">
            <v>0,00000000</v>
          </cell>
          <cell r="L807" t="str">
            <v xml:space="preserve"> </v>
          </cell>
          <cell r="M807" t="str">
            <v>A</v>
          </cell>
          <cell r="N807" t="str">
            <v>VARIA</v>
          </cell>
          <cell r="O807" t="str">
            <v xml:space="preserve">COL17CB27372        </v>
          </cell>
          <cell r="P807" t="str">
            <v>DBVTFR</v>
          </cell>
          <cell r="R807">
            <v>53457</v>
          </cell>
          <cell r="S807">
            <v>40091</v>
          </cell>
          <cell r="T807">
            <v>42648</v>
          </cell>
        </row>
        <row r="808">
          <cell r="G808" t="str">
            <v>PAZT07081016</v>
          </cell>
          <cell r="H808" t="str">
            <v>20091008</v>
          </cell>
          <cell r="I808" t="str">
            <v>20161008</v>
          </cell>
          <cell r="J808" t="str">
            <v>4,75000000</v>
          </cell>
          <cell r="K808" t="str">
            <v>0,00000000</v>
          </cell>
          <cell r="L808" t="str">
            <v xml:space="preserve"> </v>
          </cell>
          <cell r="M808" t="str">
            <v>A</v>
          </cell>
          <cell r="N808" t="str">
            <v>VARIA</v>
          </cell>
          <cell r="O808" t="str">
            <v xml:space="preserve">COL17CB27380        </v>
          </cell>
          <cell r="P808" t="str">
            <v>DBVTFR</v>
          </cell>
          <cell r="R808">
            <v>53458</v>
          </cell>
          <cell r="S808">
            <v>40094</v>
          </cell>
          <cell r="T808">
            <v>42651</v>
          </cell>
        </row>
        <row r="809">
          <cell r="G809" t="str">
            <v>PAZT07091016</v>
          </cell>
          <cell r="H809" t="str">
            <v>20091009</v>
          </cell>
          <cell r="I809" t="str">
            <v>20161009</v>
          </cell>
          <cell r="J809" t="str">
            <v>4,75000000</v>
          </cell>
          <cell r="K809" t="str">
            <v>0,00000000</v>
          </cell>
          <cell r="L809" t="str">
            <v xml:space="preserve"> </v>
          </cell>
          <cell r="M809" t="str">
            <v>A</v>
          </cell>
          <cell r="N809" t="str">
            <v>VARIA</v>
          </cell>
          <cell r="O809" t="str">
            <v xml:space="preserve">COL17CB27398        </v>
          </cell>
          <cell r="P809" t="str">
            <v>DBVTFR</v>
          </cell>
          <cell r="R809">
            <v>53459</v>
          </cell>
          <cell r="S809">
            <v>40095</v>
          </cell>
          <cell r="T809">
            <v>42652</v>
          </cell>
        </row>
        <row r="810">
          <cell r="G810" t="str">
            <v>PAZT07071016</v>
          </cell>
          <cell r="H810" t="str">
            <v>20091007</v>
          </cell>
          <cell r="I810" t="str">
            <v>20161007</v>
          </cell>
          <cell r="J810" t="str">
            <v>4,75000000</v>
          </cell>
          <cell r="K810" t="str">
            <v>0,00000000</v>
          </cell>
          <cell r="L810" t="str">
            <v xml:space="preserve"> </v>
          </cell>
          <cell r="M810" t="str">
            <v>A</v>
          </cell>
          <cell r="N810" t="str">
            <v>VARIA</v>
          </cell>
          <cell r="O810" t="str">
            <v xml:space="preserve">COL17CB27406        </v>
          </cell>
          <cell r="P810" t="str">
            <v>DBVTFR</v>
          </cell>
          <cell r="R810">
            <v>53461</v>
          </cell>
          <cell r="S810">
            <v>40093</v>
          </cell>
          <cell r="T810">
            <v>42650</v>
          </cell>
        </row>
        <row r="811">
          <cell r="G811" t="str">
            <v>PAZT07151016</v>
          </cell>
          <cell r="H811" t="str">
            <v>20091015</v>
          </cell>
          <cell r="I811" t="str">
            <v>20161015</v>
          </cell>
          <cell r="J811" t="str">
            <v>4,75000000</v>
          </cell>
          <cell r="K811" t="str">
            <v>0,00000000</v>
          </cell>
          <cell r="L811" t="str">
            <v xml:space="preserve"> </v>
          </cell>
          <cell r="M811" t="str">
            <v>A</v>
          </cell>
          <cell r="N811" t="str">
            <v>VARIA</v>
          </cell>
          <cell r="O811" t="str">
            <v xml:space="preserve">COL17CB27414        </v>
          </cell>
          <cell r="P811" t="str">
            <v>DBVTFR</v>
          </cell>
          <cell r="R811">
            <v>53476</v>
          </cell>
          <cell r="S811">
            <v>40101</v>
          </cell>
          <cell r="T811">
            <v>42658</v>
          </cell>
        </row>
        <row r="812">
          <cell r="G812" t="str">
            <v>PAZT07161016</v>
          </cell>
          <cell r="H812" t="str">
            <v>20091016</v>
          </cell>
          <cell r="I812" t="str">
            <v>20161016</v>
          </cell>
          <cell r="J812" t="str">
            <v>4,75000000</v>
          </cell>
          <cell r="K812" t="str">
            <v>0,00000000</v>
          </cell>
          <cell r="L812" t="str">
            <v xml:space="preserve"> </v>
          </cell>
          <cell r="M812" t="str">
            <v>A</v>
          </cell>
          <cell r="N812" t="str">
            <v>VARIA</v>
          </cell>
          <cell r="O812" t="str">
            <v xml:space="preserve">COL17CB27422        </v>
          </cell>
          <cell r="P812" t="str">
            <v>DBVTFR</v>
          </cell>
          <cell r="R812">
            <v>53477</v>
          </cell>
          <cell r="S812">
            <v>40102</v>
          </cell>
          <cell r="T812">
            <v>42659</v>
          </cell>
        </row>
        <row r="813">
          <cell r="G813" t="str">
            <v>PAZT07131016</v>
          </cell>
          <cell r="H813" t="str">
            <v>20091013</v>
          </cell>
          <cell r="I813" t="str">
            <v>20161013</v>
          </cell>
          <cell r="J813" t="str">
            <v>4,75000000</v>
          </cell>
          <cell r="K813" t="str">
            <v>0,00000000</v>
          </cell>
          <cell r="L813" t="str">
            <v xml:space="preserve"> </v>
          </cell>
          <cell r="M813" t="str">
            <v>A</v>
          </cell>
          <cell r="N813" t="str">
            <v>VARIA</v>
          </cell>
          <cell r="O813" t="str">
            <v xml:space="preserve">COL17CB27430        </v>
          </cell>
          <cell r="P813" t="str">
            <v>DBVTFR</v>
          </cell>
          <cell r="R813">
            <v>53479</v>
          </cell>
          <cell r="S813">
            <v>40099</v>
          </cell>
          <cell r="T813">
            <v>42656</v>
          </cell>
        </row>
        <row r="814">
          <cell r="G814" t="str">
            <v>PAZT07201016</v>
          </cell>
          <cell r="H814" t="str">
            <v>20091020</v>
          </cell>
          <cell r="I814" t="str">
            <v>20161020</v>
          </cell>
          <cell r="J814" t="str">
            <v>4,75000000</v>
          </cell>
          <cell r="K814" t="str">
            <v>0,00000000</v>
          </cell>
          <cell r="L814" t="str">
            <v xml:space="preserve"> </v>
          </cell>
          <cell r="M814" t="str">
            <v>A</v>
          </cell>
          <cell r="N814" t="str">
            <v>VARIA</v>
          </cell>
          <cell r="O814" t="str">
            <v xml:space="preserve">COL17CB27448        </v>
          </cell>
          <cell r="P814" t="str">
            <v>DBVTFR</v>
          </cell>
          <cell r="R814">
            <v>53483</v>
          </cell>
          <cell r="S814">
            <v>40106</v>
          </cell>
          <cell r="T814">
            <v>42663</v>
          </cell>
        </row>
        <row r="815">
          <cell r="G815" t="str">
            <v>PAZT07211016</v>
          </cell>
          <cell r="H815" t="str">
            <v>20091021</v>
          </cell>
          <cell r="I815" t="str">
            <v>20161021</v>
          </cell>
          <cell r="J815" t="str">
            <v>4,75000000</v>
          </cell>
          <cell r="K815" t="str">
            <v>0,00000000</v>
          </cell>
          <cell r="L815" t="str">
            <v xml:space="preserve"> </v>
          </cell>
          <cell r="M815" t="str">
            <v>A</v>
          </cell>
          <cell r="N815" t="str">
            <v>VARIA</v>
          </cell>
          <cell r="O815" t="str">
            <v xml:space="preserve">COL17CB27455        </v>
          </cell>
          <cell r="P815" t="str">
            <v>DBVTFR</v>
          </cell>
          <cell r="R815">
            <v>53493</v>
          </cell>
          <cell r="S815">
            <v>40107</v>
          </cell>
          <cell r="T815">
            <v>42664</v>
          </cell>
        </row>
        <row r="816">
          <cell r="G816" t="str">
            <v>PAZT07221016</v>
          </cell>
          <cell r="H816" t="str">
            <v>20091022</v>
          </cell>
          <cell r="I816" t="str">
            <v>20161022</v>
          </cell>
          <cell r="J816" t="str">
            <v>4,75000000</v>
          </cell>
          <cell r="K816" t="str">
            <v>0,00000000</v>
          </cell>
          <cell r="L816" t="str">
            <v xml:space="preserve"> </v>
          </cell>
          <cell r="M816" t="str">
            <v>A</v>
          </cell>
          <cell r="N816" t="str">
            <v>VARIA</v>
          </cell>
          <cell r="O816" t="str">
            <v xml:space="preserve">COL17CB27463        </v>
          </cell>
          <cell r="P816" t="str">
            <v>DBVTFR</v>
          </cell>
          <cell r="R816">
            <v>53494</v>
          </cell>
          <cell r="S816">
            <v>40108</v>
          </cell>
          <cell r="T816">
            <v>42665</v>
          </cell>
        </row>
        <row r="817">
          <cell r="G817" t="str">
            <v>PAZT07231016</v>
          </cell>
          <cell r="H817" t="str">
            <v>20091023</v>
          </cell>
          <cell r="I817" t="str">
            <v>20161023</v>
          </cell>
          <cell r="J817" t="str">
            <v>4,75000000</v>
          </cell>
          <cell r="K817" t="str">
            <v>0,00000000</v>
          </cell>
          <cell r="L817" t="str">
            <v xml:space="preserve"> </v>
          </cell>
          <cell r="M817" t="str">
            <v>A</v>
          </cell>
          <cell r="N817" t="str">
            <v>VARIA</v>
          </cell>
          <cell r="O817" t="str">
            <v xml:space="preserve">COL17CB27471        </v>
          </cell>
          <cell r="P817" t="str">
            <v>DBVTFR</v>
          </cell>
          <cell r="R817">
            <v>53495</v>
          </cell>
          <cell r="S817">
            <v>40109</v>
          </cell>
          <cell r="T817">
            <v>42666</v>
          </cell>
        </row>
        <row r="818">
          <cell r="G818" t="str">
            <v>PAZT07191016</v>
          </cell>
          <cell r="H818" t="str">
            <v>20091019</v>
          </cell>
          <cell r="I818" t="str">
            <v>20161019</v>
          </cell>
          <cell r="J818" t="str">
            <v>4,75000000</v>
          </cell>
          <cell r="K818" t="str">
            <v>0,00000000</v>
          </cell>
          <cell r="L818" t="str">
            <v xml:space="preserve"> </v>
          </cell>
          <cell r="M818" t="str">
            <v>A</v>
          </cell>
          <cell r="N818" t="str">
            <v>VARIA</v>
          </cell>
          <cell r="O818" t="str">
            <v xml:space="preserve">COL17CB27489        </v>
          </cell>
          <cell r="P818" t="str">
            <v>DBVTFR</v>
          </cell>
          <cell r="R818">
            <v>53496</v>
          </cell>
          <cell r="S818">
            <v>40105</v>
          </cell>
          <cell r="T818">
            <v>42662</v>
          </cell>
        </row>
        <row r="819">
          <cell r="G819" t="str">
            <v>PAZT07261016</v>
          </cell>
          <cell r="H819" t="str">
            <v>20091026</v>
          </cell>
          <cell r="I819" t="str">
            <v>20161026</v>
          </cell>
          <cell r="J819" t="str">
            <v>4,75000000</v>
          </cell>
          <cell r="K819" t="str">
            <v>0,00000000</v>
          </cell>
          <cell r="L819" t="str">
            <v xml:space="preserve"> </v>
          </cell>
          <cell r="M819" t="str">
            <v>A</v>
          </cell>
          <cell r="N819" t="str">
            <v>VARIA</v>
          </cell>
          <cell r="O819" t="str">
            <v xml:space="preserve">COL17CB27497        </v>
          </cell>
          <cell r="P819" t="str">
            <v>DBVTFR</v>
          </cell>
          <cell r="R819">
            <v>53503</v>
          </cell>
          <cell r="S819">
            <v>40112</v>
          </cell>
          <cell r="T819">
            <v>42669</v>
          </cell>
        </row>
        <row r="820">
          <cell r="G820" t="str">
            <v>PAZT07271016</v>
          </cell>
          <cell r="H820" t="str">
            <v>20091027</v>
          </cell>
          <cell r="I820" t="str">
            <v>20161027</v>
          </cell>
          <cell r="J820" t="str">
            <v>4,75000000</v>
          </cell>
          <cell r="K820" t="str">
            <v>0,00000000</v>
          </cell>
          <cell r="L820" t="str">
            <v xml:space="preserve"> </v>
          </cell>
          <cell r="M820" t="str">
            <v>A</v>
          </cell>
          <cell r="N820" t="str">
            <v>VARIA</v>
          </cell>
          <cell r="O820" t="str">
            <v xml:space="preserve">COL17CB27505        </v>
          </cell>
          <cell r="P820" t="str">
            <v>DBVTFR</v>
          </cell>
          <cell r="R820">
            <v>53504</v>
          </cell>
          <cell r="S820">
            <v>40113</v>
          </cell>
          <cell r="T820">
            <v>42670</v>
          </cell>
        </row>
        <row r="821">
          <cell r="G821" t="str">
            <v>PAZT07281016</v>
          </cell>
          <cell r="H821" t="str">
            <v>20091028</v>
          </cell>
          <cell r="I821" t="str">
            <v>20161028</v>
          </cell>
          <cell r="J821" t="str">
            <v>4,75000000</v>
          </cell>
          <cell r="K821" t="str">
            <v>0,00000000</v>
          </cell>
          <cell r="L821" t="str">
            <v xml:space="preserve"> </v>
          </cell>
          <cell r="M821" t="str">
            <v>A</v>
          </cell>
          <cell r="N821" t="str">
            <v>VARIA</v>
          </cell>
          <cell r="O821" t="str">
            <v xml:space="preserve">COL17CB27513        </v>
          </cell>
          <cell r="P821" t="str">
            <v>DBVTFR</v>
          </cell>
          <cell r="R821">
            <v>53505</v>
          </cell>
          <cell r="S821">
            <v>40114</v>
          </cell>
          <cell r="T821">
            <v>42671</v>
          </cell>
        </row>
        <row r="822">
          <cell r="G822" t="str">
            <v>PAZT07291016</v>
          </cell>
          <cell r="H822" t="str">
            <v>20091029</v>
          </cell>
          <cell r="I822" t="str">
            <v>20161029</v>
          </cell>
          <cell r="J822" t="str">
            <v>4,75000000</v>
          </cell>
          <cell r="K822" t="str">
            <v>0,00000000</v>
          </cell>
          <cell r="L822" t="str">
            <v xml:space="preserve"> </v>
          </cell>
          <cell r="M822" t="str">
            <v>A</v>
          </cell>
          <cell r="N822" t="str">
            <v>VARIA</v>
          </cell>
          <cell r="O822" t="str">
            <v xml:space="preserve">COL17CB27521        </v>
          </cell>
          <cell r="P822" t="str">
            <v>DBVTFR</v>
          </cell>
          <cell r="R822">
            <v>53506</v>
          </cell>
          <cell r="S822">
            <v>40115</v>
          </cell>
          <cell r="T822">
            <v>42672</v>
          </cell>
        </row>
        <row r="823">
          <cell r="G823" t="str">
            <v>PAZT07301016</v>
          </cell>
          <cell r="H823" t="str">
            <v>20091030</v>
          </cell>
          <cell r="I823" t="str">
            <v>20161030</v>
          </cell>
          <cell r="J823" t="str">
            <v>4,75000000</v>
          </cell>
          <cell r="K823" t="str">
            <v>0,00000000</v>
          </cell>
          <cell r="L823" t="str">
            <v xml:space="preserve"> </v>
          </cell>
          <cell r="M823" t="str">
            <v>A</v>
          </cell>
          <cell r="N823" t="str">
            <v>VARIA</v>
          </cell>
          <cell r="O823" t="str">
            <v xml:space="preserve">COL17CB27539        </v>
          </cell>
          <cell r="P823" t="str">
            <v>DBVTFR</v>
          </cell>
          <cell r="R823">
            <v>53507</v>
          </cell>
          <cell r="S823">
            <v>40116</v>
          </cell>
          <cell r="T823">
            <v>42673</v>
          </cell>
        </row>
        <row r="824">
          <cell r="G824" t="str">
            <v>PAZT07131116</v>
          </cell>
          <cell r="H824" t="str">
            <v>20091113</v>
          </cell>
          <cell r="I824" t="str">
            <v>20161113</v>
          </cell>
          <cell r="J824" t="str">
            <v>4,75000000</v>
          </cell>
          <cell r="K824" t="str">
            <v>0,00000000</v>
          </cell>
          <cell r="L824" t="str">
            <v xml:space="preserve"> </v>
          </cell>
          <cell r="M824" t="str">
            <v>A</v>
          </cell>
          <cell r="N824" t="str">
            <v>VARIA</v>
          </cell>
          <cell r="O824" t="str">
            <v xml:space="preserve">COL17CB27547        </v>
          </cell>
          <cell r="P824" t="str">
            <v>DBVTFR</v>
          </cell>
          <cell r="R824">
            <v>53508</v>
          </cell>
          <cell r="S824">
            <v>40130</v>
          </cell>
          <cell r="T824">
            <v>42687</v>
          </cell>
        </row>
        <row r="825">
          <cell r="G825" t="str">
            <v>PAZT07031116</v>
          </cell>
          <cell r="H825" t="str">
            <v>20091103</v>
          </cell>
          <cell r="I825" t="str">
            <v>20161103</v>
          </cell>
          <cell r="J825" t="str">
            <v>4,75000000</v>
          </cell>
          <cell r="K825" t="str">
            <v>0,00000000</v>
          </cell>
          <cell r="L825" t="str">
            <v xml:space="preserve"> </v>
          </cell>
          <cell r="M825" t="str">
            <v>A</v>
          </cell>
          <cell r="N825" t="str">
            <v>VARIA</v>
          </cell>
          <cell r="O825" t="str">
            <v xml:space="preserve">COL17CB27554        </v>
          </cell>
          <cell r="P825" t="str">
            <v>DBVTFR</v>
          </cell>
          <cell r="R825">
            <v>53513</v>
          </cell>
          <cell r="S825">
            <v>40120</v>
          </cell>
          <cell r="T825">
            <v>42677</v>
          </cell>
        </row>
        <row r="826">
          <cell r="G826" t="str">
            <v>PAZT07041116</v>
          </cell>
          <cell r="H826" t="str">
            <v>20091104</v>
          </cell>
          <cell r="I826" t="str">
            <v>20161104</v>
          </cell>
          <cell r="J826" t="str">
            <v>4,75000000</v>
          </cell>
          <cell r="K826" t="str">
            <v>0,00000000</v>
          </cell>
          <cell r="L826" t="str">
            <v xml:space="preserve"> </v>
          </cell>
          <cell r="M826" t="str">
            <v>A</v>
          </cell>
          <cell r="N826" t="str">
            <v>VARIA</v>
          </cell>
          <cell r="O826" t="str">
            <v xml:space="preserve">COL17CB27562        </v>
          </cell>
          <cell r="P826" t="str">
            <v>DBVTFR</v>
          </cell>
          <cell r="R826">
            <v>53514</v>
          </cell>
          <cell r="S826">
            <v>40121</v>
          </cell>
          <cell r="T826">
            <v>42678</v>
          </cell>
        </row>
        <row r="827">
          <cell r="G827" t="str">
            <v>PAZT07061116</v>
          </cell>
          <cell r="H827" t="str">
            <v>20091106</v>
          </cell>
          <cell r="I827" t="str">
            <v>20161106</v>
          </cell>
          <cell r="J827" t="str">
            <v>4,75000000</v>
          </cell>
          <cell r="K827" t="str">
            <v>0,00000000</v>
          </cell>
          <cell r="L827" t="str">
            <v xml:space="preserve"> </v>
          </cell>
          <cell r="M827" t="str">
            <v>A</v>
          </cell>
          <cell r="N827" t="str">
            <v>VARIA</v>
          </cell>
          <cell r="O827" t="str">
            <v xml:space="preserve">COL17CB27570        </v>
          </cell>
          <cell r="P827" t="str">
            <v>DBVTFR</v>
          </cell>
          <cell r="R827">
            <v>53515</v>
          </cell>
          <cell r="S827">
            <v>40123</v>
          </cell>
          <cell r="T827">
            <v>42680</v>
          </cell>
        </row>
        <row r="828">
          <cell r="G828" t="str">
            <v>PAZT07051116</v>
          </cell>
          <cell r="H828" t="str">
            <v>20091105</v>
          </cell>
          <cell r="I828" t="str">
            <v>20161105</v>
          </cell>
          <cell r="J828" t="str">
            <v>4,75000000</v>
          </cell>
          <cell r="K828" t="str">
            <v>0,00000000</v>
          </cell>
          <cell r="L828" t="str">
            <v xml:space="preserve"> </v>
          </cell>
          <cell r="M828" t="str">
            <v>A</v>
          </cell>
          <cell r="N828" t="str">
            <v>VARIA</v>
          </cell>
          <cell r="O828" t="str">
            <v xml:space="preserve">COL17CB27588        </v>
          </cell>
          <cell r="P828" t="str">
            <v>DBVTFR</v>
          </cell>
          <cell r="R828">
            <v>53516</v>
          </cell>
          <cell r="S828">
            <v>40122</v>
          </cell>
          <cell r="T828">
            <v>42679</v>
          </cell>
        </row>
        <row r="829">
          <cell r="G829" t="str">
            <v>PAZT07091116</v>
          </cell>
          <cell r="H829" t="str">
            <v>20091109</v>
          </cell>
          <cell r="I829" t="str">
            <v>20161109</v>
          </cell>
          <cell r="J829" t="str">
            <v>4,75000000</v>
          </cell>
          <cell r="K829" t="str">
            <v>0,00000000</v>
          </cell>
          <cell r="L829" t="str">
            <v xml:space="preserve"> </v>
          </cell>
          <cell r="M829" t="str">
            <v>A</v>
          </cell>
          <cell r="N829" t="str">
            <v>VARIA</v>
          </cell>
          <cell r="O829" t="str">
            <v xml:space="preserve">COL17CB27596        </v>
          </cell>
          <cell r="P829" t="str">
            <v>DBVTFR</v>
          </cell>
          <cell r="R829">
            <v>53523</v>
          </cell>
          <cell r="S829">
            <v>40126</v>
          </cell>
          <cell r="T829">
            <v>42683</v>
          </cell>
        </row>
        <row r="830">
          <cell r="G830" t="str">
            <v>PAZT07101116</v>
          </cell>
          <cell r="H830" t="str">
            <v>20091110</v>
          </cell>
          <cell r="I830" t="str">
            <v>20161110</v>
          </cell>
          <cell r="J830" t="str">
            <v>4,75000000</v>
          </cell>
          <cell r="K830" t="str">
            <v>0,00000000</v>
          </cell>
          <cell r="L830" t="str">
            <v xml:space="preserve"> </v>
          </cell>
          <cell r="M830" t="str">
            <v>A</v>
          </cell>
          <cell r="N830" t="str">
            <v>VARIA</v>
          </cell>
          <cell r="O830" t="str">
            <v xml:space="preserve">COL17CB27604        </v>
          </cell>
          <cell r="P830" t="str">
            <v>DBVTFR</v>
          </cell>
          <cell r="R830">
            <v>53524</v>
          </cell>
          <cell r="S830">
            <v>40127</v>
          </cell>
          <cell r="T830">
            <v>42684</v>
          </cell>
        </row>
        <row r="831">
          <cell r="G831" t="str">
            <v>PAZT07111116</v>
          </cell>
          <cell r="H831" t="str">
            <v>20091111</v>
          </cell>
          <cell r="I831" t="str">
            <v>20161111</v>
          </cell>
          <cell r="J831" t="str">
            <v>4,75000000</v>
          </cell>
          <cell r="K831" t="str">
            <v>0,00000000</v>
          </cell>
          <cell r="L831" t="str">
            <v xml:space="preserve"> </v>
          </cell>
          <cell r="M831" t="str">
            <v>A</v>
          </cell>
          <cell r="N831" t="str">
            <v>VARIA</v>
          </cell>
          <cell r="O831" t="str">
            <v xml:space="preserve">COL17CB27612        </v>
          </cell>
          <cell r="P831" t="str">
            <v>DBVTFR</v>
          </cell>
          <cell r="R831">
            <v>53525</v>
          </cell>
          <cell r="S831">
            <v>40128</v>
          </cell>
          <cell r="T831">
            <v>42685</v>
          </cell>
        </row>
        <row r="832">
          <cell r="G832" t="str">
            <v>PAZT07121116</v>
          </cell>
          <cell r="H832" t="str">
            <v>20091112</v>
          </cell>
          <cell r="I832" t="str">
            <v>20161112</v>
          </cell>
          <cell r="J832" t="str">
            <v>4,75000000</v>
          </cell>
          <cell r="K832" t="str">
            <v>0,00000000</v>
          </cell>
          <cell r="L832" t="str">
            <v xml:space="preserve"> </v>
          </cell>
          <cell r="M832" t="str">
            <v>A</v>
          </cell>
          <cell r="N832" t="str">
            <v>VARIA</v>
          </cell>
          <cell r="O832" t="str">
            <v xml:space="preserve">COL17CB27620        </v>
          </cell>
          <cell r="P832" t="str">
            <v>DBVTFR</v>
          </cell>
          <cell r="R832">
            <v>53528</v>
          </cell>
          <cell r="S832">
            <v>40129</v>
          </cell>
          <cell r="T832">
            <v>42686</v>
          </cell>
        </row>
        <row r="833">
          <cell r="G833" t="str">
            <v>PAZT07171116</v>
          </cell>
          <cell r="H833" t="str">
            <v>20091117</v>
          </cell>
          <cell r="I833" t="str">
            <v>20161117</v>
          </cell>
          <cell r="J833" t="str">
            <v>4,75000000</v>
          </cell>
          <cell r="K833" t="str">
            <v>0,00000000</v>
          </cell>
          <cell r="L833" t="str">
            <v xml:space="preserve"> </v>
          </cell>
          <cell r="M833" t="str">
            <v>A</v>
          </cell>
          <cell r="N833" t="str">
            <v>VARIA</v>
          </cell>
          <cell r="O833" t="str">
            <v xml:space="preserve">COL17CB27638        </v>
          </cell>
          <cell r="P833" t="str">
            <v>DBVTFR</v>
          </cell>
          <cell r="R833">
            <v>53535</v>
          </cell>
          <cell r="S833">
            <v>40134</v>
          </cell>
          <cell r="T833">
            <v>42691</v>
          </cell>
        </row>
        <row r="834">
          <cell r="G834" t="str">
            <v>PAZT07181116</v>
          </cell>
          <cell r="H834" t="str">
            <v>20091118</v>
          </cell>
          <cell r="I834" t="str">
            <v>20161118</v>
          </cell>
          <cell r="J834" t="str">
            <v>4,75000000</v>
          </cell>
          <cell r="K834" t="str">
            <v>0,00000000</v>
          </cell>
          <cell r="L834" t="str">
            <v xml:space="preserve"> </v>
          </cell>
          <cell r="M834" t="str">
            <v>A</v>
          </cell>
          <cell r="N834" t="str">
            <v>VARIA</v>
          </cell>
          <cell r="O834" t="str">
            <v xml:space="preserve">COL17CB27646        </v>
          </cell>
          <cell r="P834" t="str">
            <v>DBVTFR</v>
          </cell>
          <cell r="R834">
            <v>53536</v>
          </cell>
          <cell r="S834">
            <v>40135</v>
          </cell>
          <cell r="T834">
            <v>42692</v>
          </cell>
        </row>
        <row r="835">
          <cell r="G835" t="str">
            <v>PAZT07201116</v>
          </cell>
          <cell r="H835" t="str">
            <v>20091120</v>
          </cell>
          <cell r="I835" t="str">
            <v>20161120</v>
          </cell>
          <cell r="J835" t="str">
            <v>4,75000000</v>
          </cell>
          <cell r="K835" t="str">
            <v>0,00000000</v>
          </cell>
          <cell r="L835" t="str">
            <v xml:space="preserve"> </v>
          </cell>
          <cell r="M835" t="str">
            <v>A</v>
          </cell>
          <cell r="N835" t="str">
            <v>VARIA</v>
          </cell>
          <cell r="O835" t="str">
            <v xml:space="preserve">COL17CB27653        </v>
          </cell>
          <cell r="P835" t="str">
            <v>DBVTFR</v>
          </cell>
          <cell r="R835">
            <v>53537</v>
          </cell>
          <cell r="S835">
            <v>40137</v>
          </cell>
          <cell r="T835">
            <v>42694</v>
          </cell>
        </row>
        <row r="836">
          <cell r="G836" t="str">
            <v>PAZT07231116</v>
          </cell>
          <cell r="H836" t="str">
            <v>20091123</v>
          </cell>
          <cell r="I836" t="str">
            <v>20161123</v>
          </cell>
          <cell r="J836" t="str">
            <v>4,75000000</v>
          </cell>
          <cell r="K836" t="str">
            <v>0,00000000</v>
          </cell>
          <cell r="L836" t="str">
            <v xml:space="preserve"> </v>
          </cell>
          <cell r="M836" t="str">
            <v>A</v>
          </cell>
          <cell r="N836" t="str">
            <v>VARIA</v>
          </cell>
          <cell r="O836" t="str">
            <v xml:space="preserve">COL17CB27661        </v>
          </cell>
          <cell r="P836" t="str">
            <v>DBVTFR</v>
          </cell>
          <cell r="R836">
            <v>53543</v>
          </cell>
          <cell r="S836">
            <v>40140</v>
          </cell>
          <cell r="T836">
            <v>42697</v>
          </cell>
        </row>
        <row r="837">
          <cell r="G837" t="str">
            <v>PAZT07251116</v>
          </cell>
          <cell r="H837" t="str">
            <v>20091125</v>
          </cell>
          <cell r="I837" t="str">
            <v>20161125</v>
          </cell>
          <cell r="J837" t="str">
            <v>4,75000000</v>
          </cell>
          <cell r="K837" t="str">
            <v>0,00000000</v>
          </cell>
          <cell r="L837" t="str">
            <v xml:space="preserve"> </v>
          </cell>
          <cell r="M837" t="str">
            <v>A</v>
          </cell>
          <cell r="N837" t="str">
            <v>VARIA</v>
          </cell>
          <cell r="O837" t="str">
            <v xml:space="preserve">COL17CB27679        </v>
          </cell>
          <cell r="P837" t="str">
            <v>DBVTFR</v>
          </cell>
          <cell r="R837">
            <v>53544</v>
          </cell>
          <cell r="S837">
            <v>40142</v>
          </cell>
          <cell r="T837">
            <v>42699</v>
          </cell>
        </row>
        <row r="838">
          <cell r="G838" t="str">
            <v>PAZT07261116</v>
          </cell>
          <cell r="H838" t="str">
            <v>20091126</v>
          </cell>
          <cell r="I838" t="str">
            <v>20161126</v>
          </cell>
          <cell r="J838" t="str">
            <v>4,75000000</v>
          </cell>
          <cell r="K838" t="str">
            <v>0,00000000</v>
          </cell>
          <cell r="L838" t="str">
            <v xml:space="preserve"> </v>
          </cell>
          <cell r="M838" t="str">
            <v>A</v>
          </cell>
          <cell r="N838" t="str">
            <v>VARIA</v>
          </cell>
          <cell r="O838" t="str">
            <v xml:space="preserve">COL17CB27687        </v>
          </cell>
          <cell r="P838" t="str">
            <v>DBVTFR</v>
          </cell>
          <cell r="R838">
            <v>53545</v>
          </cell>
          <cell r="S838">
            <v>40143</v>
          </cell>
          <cell r="T838">
            <v>42700</v>
          </cell>
        </row>
        <row r="839">
          <cell r="G839" t="str">
            <v>PAZT07271116</v>
          </cell>
          <cell r="H839" t="str">
            <v>20091127</v>
          </cell>
          <cell r="I839" t="str">
            <v>20161127</v>
          </cell>
          <cell r="J839" t="str">
            <v>4,75000000</v>
          </cell>
          <cell r="K839" t="str">
            <v>0,00000000</v>
          </cell>
          <cell r="L839" t="str">
            <v xml:space="preserve"> </v>
          </cell>
          <cell r="M839" t="str">
            <v>A</v>
          </cell>
          <cell r="N839" t="str">
            <v>VARIA</v>
          </cell>
          <cell r="O839" t="str">
            <v xml:space="preserve">COL17CB27695        </v>
          </cell>
          <cell r="P839" t="str">
            <v>DBVTFR</v>
          </cell>
          <cell r="R839">
            <v>53547</v>
          </cell>
          <cell r="S839">
            <v>40144</v>
          </cell>
          <cell r="T839">
            <v>42701</v>
          </cell>
        </row>
        <row r="840">
          <cell r="G840" t="str">
            <v>PAZT07301116</v>
          </cell>
          <cell r="H840" t="str">
            <v>20091130</v>
          </cell>
          <cell r="I840" t="str">
            <v>20161130</v>
          </cell>
          <cell r="J840" t="str">
            <v>4,75000000</v>
          </cell>
          <cell r="K840" t="str">
            <v>0,00000000</v>
          </cell>
          <cell r="L840" t="str">
            <v xml:space="preserve"> </v>
          </cell>
          <cell r="M840" t="str">
            <v>A</v>
          </cell>
          <cell r="N840" t="str">
            <v>VARIA</v>
          </cell>
          <cell r="O840" t="str">
            <v xml:space="preserve">COL17CB27703        </v>
          </cell>
          <cell r="P840" t="str">
            <v>DBVTFR</v>
          </cell>
          <cell r="R840">
            <v>53551</v>
          </cell>
          <cell r="S840">
            <v>40147</v>
          </cell>
          <cell r="T840">
            <v>42704</v>
          </cell>
        </row>
        <row r="841">
          <cell r="G841" t="str">
            <v>PAZT07011216</v>
          </cell>
          <cell r="H841" t="str">
            <v>20091201</v>
          </cell>
          <cell r="I841" t="str">
            <v>20161201</v>
          </cell>
          <cell r="J841" t="str">
            <v>4,75000000</v>
          </cell>
          <cell r="K841" t="str">
            <v>0,00000000</v>
          </cell>
          <cell r="L841" t="str">
            <v xml:space="preserve"> </v>
          </cell>
          <cell r="M841" t="str">
            <v>A</v>
          </cell>
          <cell r="N841" t="str">
            <v>VARIA</v>
          </cell>
          <cell r="O841" t="str">
            <v xml:space="preserve">COL17CB27711        </v>
          </cell>
          <cell r="P841" t="str">
            <v>DBVTFR</v>
          </cell>
          <cell r="R841">
            <v>53552</v>
          </cell>
          <cell r="S841">
            <v>40148</v>
          </cell>
          <cell r="T841">
            <v>42705</v>
          </cell>
        </row>
        <row r="842">
          <cell r="G842" t="str">
            <v>PAZT07031216</v>
          </cell>
          <cell r="H842" t="str">
            <v>20091203</v>
          </cell>
          <cell r="I842" t="str">
            <v>20161203</v>
          </cell>
          <cell r="J842" t="str">
            <v>4,75000000</v>
          </cell>
          <cell r="K842" t="str">
            <v>0,00000000</v>
          </cell>
          <cell r="L842" t="str">
            <v xml:space="preserve"> </v>
          </cell>
          <cell r="M842" t="str">
            <v>A</v>
          </cell>
          <cell r="N842" t="str">
            <v>VARIA</v>
          </cell>
          <cell r="O842" t="str">
            <v xml:space="preserve">COL17CB27729        </v>
          </cell>
          <cell r="P842" t="str">
            <v>DBVTFR</v>
          </cell>
          <cell r="R842">
            <v>53553</v>
          </cell>
          <cell r="S842">
            <v>40150</v>
          </cell>
          <cell r="T842">
            <v>42707</v>
          </cell>
        </row>
        <row r="843">
          <cell r="G843" t="str">
            <v>PAZT07021216</v>
          </cell>
          <cell r="H843" t="str">
            <v>20091202</v>
          </cell>
          <cell r="I843" t="str">
            <v>20161202</v>
          </cell>
          <cell r="J843" t="str">
            <v>4,75000000</v>
          </cell>
          <cell r="K843" t="str">
            <v>0,00000000</v>
          </cell>
          <cell r="L843" t="str">
            <v xml:space="preserve"> </v>
          </cell>
          <cell r="M843" t="str">
            <v>A</v>
          </cell>
          <cell r="N843" t="str">
            <v>VARIA</v>
          </cell>
          <cell r="O843" t="str">
            <v xml:space="preserve">COL17CB27737        </v>
          </cell>
          <cell r="P843" t="str">
            <v>DBVTFR</v>
          </cell>
          <cell r="R843">
            <v>53554</v>
          </cell>
          <cell r="S843">
            <v>40149</v>
          </cell>
          <cell r="T843">
            <v>42706</v>
          </cell>
        </row>
        <row r="844">
          <cell r="G844" t="str">
            <v>PAZT07041216</v>
          </cell>
          <cell r="H844" t="str">
            <v>20091204</v>
          </cell>
          <cell r="I844" t="str">
            <v>20161204</v>
          </cell>
          <cell r="J844" t="str">
            <v>4,75000000</v>
          </cell>
          <cell r="K844" t="str">
            <v>0,00000000</v>
          </cell>
          <cell r="L844" t="str">
            <v xml:space="preserve"> </v>
          </cell>
          <cell r="M844" t="str">
            <v>A</v>
          </cell>
          <cell r="N844" t="str">
            <v>VARIA</v>
          </cell>
          <cell r="O844" t="str">
            <v xml:space="preserve">COL17CB27745        </v>
          </cell>
          <cell r="P844" t="str">
            <v>DBVTFR</v>
          </cell>
          <cell r="R844">
            <v>53555</v>
          </cell>
          <cell r="S844">
            <v>40151</v>
          </cell>
          <cell r="T844">
            <v>42708</v>
          </cell>
        </row>
        <row r="845">
          <cell r="G845" t="str">
            <v>PAZT07181216</v>
          </cell>
          <cell r="H845" t="str">
            <v>20091218</v>
          </cell>
          <cell r="I845" t="str">
            <v>20161218</v>
          </cell>
          <cell r="J845" t="str">
            <v>4,75000000</v>
          </cell>
          <cell r="K845" t="str">
            <v>0,00000000</v>
          </cell>
          <cell r="L845" t="str">
            <v xml:space="preserve"> </v>
          </cell>
          <cell r="M845" t="str">
            <v>A</v>
          </cell>
          <cell r="N845" t="str">
            <v>VARIA</v>
          </cell>
          <cell r="O845" t="str">
            <v xml:space="preserve">COL17CB27752        </v>
          </cell>
          <cell r="P845" t="str">
            <v>DBVTFR</v>
          </cell>
          <cell r="R845">
            <v>53556</v>
          </cell>
          <cell r="S845">
            <v>40165</v>
          </cell>
          <cell r="T845">
            <v>42722</v>
          </cell>
        </row>
        <row r="846">
          <cell r="G846" t="str">
            <v>PAZT07111216</v>
          </cell>
          <cell r="H846" t="str">
            <v>20091211</v>
          </cell>
          <cell r="I846" t="str">
            <v>20161211</v>
          </cell>
          <cell r="J846" t="str">
            <v>4,75000000</v>
          </cell>
          <cell r="K846" t="str">
            <v>0,00000000</v>
          </cell>
          <cell r="L846" t="str">
            <v xml:space="preserve"> </v>
          </cell>
          <cell r="M846" t="str">
            <v>A</v>
          </cell>
          <cell r="N846" t="str">
            <v>VARIA</v>
          </cell>
          <cell r="O846" t="str">
            <v xml:space="preserve">COL17CB27760        </v>
          </cell>
          <cell r="P846" t="str">
            <v>DBVTFR</v>
          </cell>
          <cell r="R846">
            <v>53557</v>
          </cell>
          <cell r="S846">
            <v>40158</v>
          </cell>
          <cell r="T846">
            <v>42715</v>
          </cell>
        </row>
        <row r="847">
          <cell r="G847" t="str">
            <v>PAZT07101216</v>
          </cell>
          <cell r="H847" t="str">
            <v>20091210</v>
          </cell>
          <cell r="I847" t="str">
            <v>20161210</v>
          </cell>
          <cell r="J847" t="str">
            <v>4,75000000</v>
          </cell>
          <cell r="K847" t="str">
            <v>0,00000000</v>
          </cell>
          <cell r="L847" t="str">
            <v xml:space="preserve"> </v>
          </cell>
          <cell r="M847" t="str">
            <v>A</v>
          </cell>
          <cell r="N847" t="str">
            <v>VARIA</v>
          </cell>
          <cell r="O847" t="str">
            <v xml:space="preserve">COL17CB27778        </v>
          </cell>
          <cell r="P847" t="str">
            <v>DBVTFR</v>
          </cell>
          <cell r="R847">
            <v>53558</v>
          </cell>
          <cell r="S847">
            <v>40157</v>
          </cell>
          <cell r="T847">
            <v>42714</v>
          </cell>
        </row>
        <row r="848">
          <cell r="G848" t="str">
            <v>PAZT07091216</v>
          </cell>
          <cell r="H848" t="str">
            <v>20091209</v>
          </cell>
          <cell r="I848" t="str">
            <v>20161209</v>
          </cell>
          <cell r="J848" t="str">
            <v>4,75000000</v>
          </cell>
          <cell r="K848" t="str">
            <v>0,00000000</v>
          </cell>
          <cell r="L848" t="str">
            <v xml:space="preserve"> </v>
          </cell>
          <cell r="M848" t="str">
            <v>A</v>
          </cell>
          <cell r="N848" t="str">
            <v>VARIA</v>
          </cell>
          <cell r="O848" t="str">
            <v xml:space="preserve">COL17CB27786        </v>
          </cell>
          <cell r="P848" t="str">
            <v>DBVTFR</v>
          </cell>
          <cell r="R848">
            <v>53559</v>
          </cell>
          <cell r="S848">
            <v>40156</v>
          </cell>
          <cell r="T848">
            <v>42713</v>
          </cell>
        </row>
        <row r="849">
          <cell r="G849" t="str">
            <v>PAZT07151216</v>
          </cell>
          <cell r="H849" t="str">
            <v>20091215</v>
          </cell>
          <cell r="I849" t="str">
            <v>20161215</v>
          </cell>
          <cell r="J849" t="str">
            <v>4,75000000</v>
          </cell>
          <cell r="K849" t="str">
            <v>0,00000000</v>
          </cell>
          <cell r="L849" t="str">
            <v xml:space="preserve"> </v>
          </cell>
          <cell r="M849" t="str">
            <v>A</v>
          </cell>
          <cell r="N849" t="str">
            <v>VARIA</v>
          </cell>
          <cell r="O849" t="str">
            <v xml:space="preserve">COL17CB27794        </v>
          </cell>
          <cell r="P849" t="str">
            <v>DBVTFR</v>
          </cell>
          <cell r="R849">
            <v>53564</v>
          </cell>
          <cell r="S849">
            <v>40162</v>
          </cell>
          <cell r="T849">
            <v>42719</v>
          </cell>
        </row>
        <row r="850">
          <cell r="G850" t="str">
            <v>PAZT07161216</v>
          </cell>
          <cell r="H850" t="str">
            <v>20091216</v>
          </cell>
          <cell r="I850" t="str">
            <v>20161216</v>
          </cell>
          <cell r="J850" t="str">
            <v>4,75000000</v>
          </cell>
          <cell r="K850" t="str">
            <v>0,00000000</v>
          </cell>
          <cell r="L850" t="str">
            <v xml:space="preserve"> </v>
          </cell>
          <cell r="M850" t="str">
            <v>A</v>
          </cell>
          <cell r="N850" t="str">
            <v>VARIA</v>
          </cell>
          <cell r="O850" t="str">
            <v xml:space="preserve">COL17CB27802        </v>
          </cell>
          <cell r="P850" t="str">
            <v>DBVTFR</v>
          </cell>
          <cell r="R850">
            <v>53566</v>
          </cell>
          <cell r="S850">
            <v>40163</v>
          </cell>
          <cell r="T850">
            <v>42720</v>
          </cell>
        </row>
        <row r="851">
          <cell r="G851" t="str">
            <v>PAZT07171216</v>
          </cell>
          <cell r="H851" t="str">
            <v>20091217</v>
          </cell>
          <cell r="I851" t="str">
            <v>20161217</v>
          </cell>
          <cell r="J851" t="str">
            <v>4,75000000</v>
          </cell>
          <cell r="K851" t="str">
            <v>0,00000000</v>
          </cell>
          <cell r="L851" t="str">
            <v xml:space="preserve"> </v>
          </cell>
          <cell r="M851" t="str">
            <v>A</v>
          </cell>
          <cell r="N851" t="str">
            <v>VARIA</v>
          </cell>
          <cell r="O851" t="str">
            <v xml:space="preserve">COL17CB27810        </v>
          </cell>
          <cell r="P851" t="str">
            <v>DBVTFR</v>
          </cell>
          <cell r="R851">
            <v>53567</v>
          </cell>
          <cell r="S851">
            <v>40164</v>
          </cell>
          <cell r="T851">
            <v>42721</v>
          </cell>
        </row>
        <row r="852">
          <cell r="G852" t="str">
            <v>PAZT07211216</v>
          </cell>
          <cell r="H852" t="str">
            <v>20091221</v>
          </cell>
          <cell r="I852" t="str">
            <v>20161221</v>
          </cell>
          <cell r="J852" t="str">
            <v>4,75000000</v>
          </cell>
          <cell r="K852" t="str">
            <v>0,00000000</v>
          </cell>
          <cell r="L852" t="str">
            <v xml:space="preserve"> </v>
          </cell>
          <cell r="M852" t="str">
            <v>A</v>
          </cell>
          <cell r="N852" t="str">
            <v>VARIA</v>
          </cell>
          <cell r="O852" t="str">
            <v xml:space="preserve">COL17CB27828        </v>
          </cell>
          <cell r="P852" t="str">
            <v>DBVTFR</v>
          </cell>
          <cell r="R852">
            <v>53573</v>
          </cell>
          <cell r="S852">
            <v>40168</v>
          </cell>
          <cell r="T852">
            <v>42725</v>
          </cell>
        </row>
        <row r="853">
          <cell r="G853" t="str">
            <v>PAZT07221216</v>
          </cell>
          <cell r="H853" t="str">
            <v>20091222</v>
          </cell>
          <cell r="I853" t="str">
            <v>20161222</v>
          </cell>
          <cell r="J853" t="str">
            <v>4,75000000</v>
          </cell>
          <cell r="K853" t="str">
            <v>0,00000000</v>
          </cell>
          <cell r="L853" t="str">
            <v xml:space="preserve"> </v>
          </cell>
          <cell r="M853" t="str">
            <v>A</v>
          </cell>
          <cell r="N853" t="str">
            <v>VARIA</v>
          </cell>
          <cell r="O853" t="str">
            <v xml:space="preserve">COL17CB27836        </v>
          </cell>
          <cell r="P853" t="str">
            <v>DBVTFR</v>
          </cell>
          <cell r="R853">
            <v>53574</v>
          </cell>
          <cell r="S853">
            <v>40169</v>
          </cell>
          <cell r="T853">
            <v>42726</v>
          </cell>
        </row>
        <row r="854">
          <cell r="G854" t="str">
            <v>PAZT07231216</v>
          </cell>
          <cell r="H854" t="str">
            <v>20091223</v>
          </cell>
          <cell r="I854" t="str">
            <v>20161223</v>
          </cell>
          <cell r="J854" t="str">
            <v>4,75000000</v>
          </cell>
          <cell r="K854" t="str">
            <v>0,00000000</v>
          </cell>
          <cell r="L854" t="str">
            <v xml:space="preserve"> </v>
          </cell>
          <cell r="M854" t="str">
            <v>A</v>
          </cell>
          <cell r="N854" t="str">
            <v>VARIA</v>
          </cell>
          <cell r="O854" t="str">
            <v xml:space="preserve">COL17CB27844        </v>
          </cell>
          <cell r="P854" t="str">
            <v>DBVTFR</v>
          </cell>
          <cell r="R854">
            <v>53575</v>
          </cell>
          <cell r="S854">
            <v>40170</v>
          </cell>
          <cell r="T854">
            <v>42727</v>
          </cell>
        </row>
        <row r="855">
          <cell r="G855" t="str">
            <v>PAZT07281216</v>
          </cell>
          <cell r="H855" t="str">
            <v>20091228</v>
          </cell>
          <cell r="I855" t="str">
            <v>20161228</v>
          </cell>
          <cell r="J855" t="str">
            <v>4,75000000</v>
          </cell>
          <cell r="K855" t="str">
            <v>0,00000000</v>
          </cell>
          <cell r="L855" t="str">
            <v xml:space="preserve"> </v>
          </cell>
          <cell r="M855" t="str">
            <v>A</v>
          </cell>
          <cell r="N855" t="str">
            <v>VARIA</v>
          </cell>
          <cell r="O855" t="str">
            <v xml:space="preserve">COL17CB27851        </v>
          </cell>
          <cell r="P855" t="str">
            <v>DBVTFR</v>
          </cell>
          <cell r="R855">
            <v>53586</v>
          </cell>
          <cell r="S855">
            <v>40175</v>
          </cell>
          <cell r="T855">
            <v>42732</v>
          </cell>
        </row>
        <row r="856">
          <cell r="G856" t="str">
            <v>PAZT07291216</v>
          </cell>
          <cell r="H856" t="str">
            <v>20091229</v>
          </cell>
          <cell r="I856" t="str">
            <v>20161229</v>
          </cell>
          <cell r="J856" t="str">
            <v>4,75000000</v>
          </cell>
          <cell r="K856" t="str">
            <v>0,00000000</v>
          </cell>
          <cell r="L856" t="str">
            <v xml:space="preserve"> </v>
          </cell>
          <cell r="M856" t="str">
            <v>A</v>
          </cell>
          <cell r="N856" t="str">
            <v>VARIA</v>
          </cell>
          <cell r="O856" t="str">
            <v xml:space="preserve">COL17CB27869        </v>
          </cell>
          <cell r="P856" t="str">
            <v>DBVTFR</v>
          </cell>
          <cell r="R856">
            <v>53587</v>
          </cell>
          <cell r="S856">
            <v>40176</v>
          </cell>
          <cell r="T856">
            <v>42733</v>
          </cell>
        </row>
        <row r="857">
          <cell r="G857" t="str">
            <v>PAZT07060117</v>
          </cell>
          <cell r="H857" t="str">
            <v>20100106</v>
          </cell>
          <cell r="I857" t="str">
            <v>20170106</v>
          </cell>
          <cell r="J857" t="str">
            <v>4,75000000</v>
          </cell>
          <cell r="K857" t="str">
            <v>0,00000000</v>
          </cell>
          <cell r="L857" t="str">
            <v xml:space="preserve"> </v>
          </cell>
          <cell r="M857" t="str">
            <v>A</v>
          </cell>
          <cell r="N857" t="str">
            <v>VARIA</v>
          </cell>
          <cell r="O857" t="str">
            <v xml:space="preserve">COL17CB27877        </v>
          </cell>
          <cell r="P857" t="str">
            <v>DBVTFR</v>
          </cell>
          <cell r="R857">
            <v>53631</v>
          </cell>
          <cell r="S857">
            <v>40184</v>
          </cell>
          <cell r="T857">
            <v>42741</v>
          </cell>
        </row>
        <row r="858">
          <cell r="G858" t="str">
            <v>PAZT07080117</v>
          </cell>
          <cell r="H858" t="str">
            <v>20100108</v>
          </cell>
          <cell r="I858" t="str">
            <v>20170108</v>
          </cell>
          <cell r="J858" t="str">
            <v>4,75000000</v>
          </cell>
          <cell r="K858" t="str">
            <v>0,00000000</v>
          </cell>
          <cell r="L858" t="str">
            <v xml:space="preserve"> </v>
          </cell>
          <cell r="M858" t="str">
            <v>A</v>
          </cell>
          <cell r="N858" t="str">
            <v>VARIA</v>
          </cell>
          <cell r="O858" t="str">
            <v xml:space="preserve">COL17CB27885        </v>
          </cell>
          <cell r="P858" t="str">
            <v>DBVTFR</v>
          </cell>
          <cell r="R858">
            <v>53632</v>
          </cell>
          <cell r="S858">
            <v>40186</v>
          </cell>
          <cell r="T858">
            <v>42743</v>
          </cell>
        </row>
        <row r="859">
          <cell r="G859" t="str">
            <v>PAZT07130117</v>
          </cell>
          <cell r="H859" t="str">
            <v>20100113</v>
          </cell>
          <cell r="I859" t="str">
            <v>20170113</v>
          </cell>
          <cell r="J859" t="str">
            <v>4,75000000</v>
          </cell>
          <cell r="K859" t="str">
            <v>0,00000000</v>
          </cell>
          <cell r="L859" t="str">
            <v xml:space="preserve"> </v>
          </cell>
          <cell r="M859" t="str">
            <v>A</v>
          </cell>
          <cell r="N859" t="str">
            <v>VARIA</v>
          </cell>
          <cell r="O859" t="str">
            <v xml:space="preserve">COL17CB27893        </v>
          </cell>
          <cell r="P859" t="str">
            <v>DBVTFR</v>
          </cell>
          <cell r="R859">
            <v>53648</v>
          </cell>
          <cell r="S859">
            <v>40191</v>
          </cell>
          <cell r="T859">
            <v>42748</v>
          </cell>
        </row>
        <row r="860">
          <cell r="G860" t="str">
            <v>PAZT07140117</v>
          </cell>
          <cell r="H860" t="str">
            <v>20100114</v>
          </cell>
          <cell r="I860" t="str">
            <v>20170114</v>
          </cell>
          <cell r="J860" t="str">
            <v>4,75000000</v>
          </cell>
          <cell r="K860" t="str">
            <v>0,00000000</v>
          </cell>
          <cell r="L860" t="str">
            <v xml:space="preserve"> </v>
          </cell>
          <cell r="M860" t="str">
            <v>A</v>
          </cell>
          <cell r="N860" t="str">
            <v>VARIA</v>
          </cell>
          <cell r="O860" t="str">
            <v xml:space="preserve">COL17CB27901        </v>
          </cell>
          <cell r="P860" t="str">
            <v>DBVTFR</v>
          </cell>
          <cell r="R860">
            <v>53649</v>
          </cell>
          <cell r="S860">
            <v>40192</v>
          </cell>
          <cell r="T860">
            <v>42749</v>
          </cell>
        </row>
        <row r="861">
          <cell r="G861" t="str">
            <v>PAZT07150117</v>
          </cell>
          <cell r="H861" t="str">
            <v>20100115</v>
          </cell>
          <cell r="I861" t="str">
            <v>20170115</v>
          </cell>
          <cell r="J861" t="str">
            <v>4,75000000</v>
          </cell>
          <cell r="K861" t="str">
            <v>0,00000000</v>
          </cell>
          <cell r="L861" t="str">
            <v xml:space="preserve"> </v>
          </cell>
          <cell r="M861" t="str">
            <v>A</v>
          </cell>
          <cell r="N861" t="str">
            <v>VARIA</v>
          </cell>
          <cell r="O861" t="str">
            <v xml:space="preserve">COL17CB27919        </v>
          </cell>
          <cell r="P861" t="str">
            <v>DBVTFR</v>
          </cell>
          <cell r="R861">
            <v>53650</v>
          </cell>
          <cell r="S861">
            <v>40193</v>
          </cell>
          <cell r="T861">
            <v>42750</v>
          </cell>
        </row>
        <row r="862">
          <cell r="G862" t="str">
            <v>PAZT07190117</v>
          </cell>
          <cell r="H862" t="str">
            <v>20100119</v>
          </cell>
          <cell r="I862" t="str">
            <v>20170119</v>
          </cell>
          <cell r="J862" t="str">
            <v>4,75000000</v>
          </cell>
          <cell r="K862" t="str">
            <v>0,00000000</v>
          </cell>
          <cell r="L862" t="str">
            <v xml:space="preserve"> </v>
          </cell>
          <cell r="M862" t="str">
            <v>A</v>
          </cell>
          <cell r="N862" t="str">
            <v>VARIA</v>
          </cell>
          <cell r="O862" t="str">
            <v xml:space="preserve">COL17CB27927        </v>
          </cell>
          <cell r="P862" t="str">
            <v>DBVTFR</v>
          </cell>
          <cell r="R862">
            <v>53665</v>
          </cell>
          <cell r="S862">
            <v>40197</v>
          </cell>
          <cell r="T862">
            <v>42754</v>
          </cell>
        </row>
        <row r="863">
          <cell r="G863" t="str">
            <v>PAZT07210117</v>
          </cell>
          <cell r="H863" t="str">
            <v>20100121</v>
          </cell>
          <cell r="I863" t="str">
            <v>20170121</v>
          </cell>
          <cell r="J863" t="str">
            <v>4,75000000</v>
          </cell>
          <cell r="K863" t="str">
            <v>0,00000000</v>
          </cell>
          <cell r="L863" t="str">
            <v xml:space="preserve"> </v>
          </cell>
          <cell r="M863" t="str">
            <v>A</v>
          </cell>
          <cell r="N863" t="str">
            <v>VARIA</v>
          </cell>
          <cell r="O863" t="str">
            <v xml:space="preserve">COL17CB27935        </v>
          </cell>
          <cell r="P863" t="str">
            <v>DBVTFR</v>
          </cell>
          <cell r="R863">
            <v>53666</v>
          </cell>
          <cell r="S863">
            <v>40199</v>
          </cell>
          <cell r="T863">
            <v>42756</v>
          </cell>
        </row>
        <row r="864">
          <cell r="G864" t="str">
            <v>PAZT07220117</v>
          </cell>
          <cell r="H864" t="str">
            <v>20100122</v>
          </cell>
          <cell r="I864" t="str">
            <v>20170122</v>
          </cell>
          <cell r="J864" t="str">
            <v>4,75000000</v>
          </cell>
          <cell r="K864" t="str">
            <v>0,00000000</v>
          </cell>
          <cell r="L864" t="str">
            <v xml:space="preserve"> </v>
          </cell>
          <cell r="M864" t="str">
            <v>A</v>
          </cell>
          <cell r="N864" t="str">
            <v>VARIA</v>
          </cell>
          <cell r="O864" t="str">
            <v xml:space="preserve">COL17CB27943        </v>
          </cell>
          <cell r="P864" t="str">
            <v>DBVTFR</v>
          </cell>
          <cell r="R864">
            <v>53667</v>
          </cell>
          <cell r="S864">
            <v>40200</v>
          </cell>
          <cell r="T864">
            <v>42757</v>
          </cell>
        </row>
        <row r="865">
          <cell r="G865" t="str">
            <v>PAZT07180117</v>
          </cell>
          <cell r="H865" t="str">
            <v>20100118</v>
          </cell>
          <cell r="I865" t="str">
            <v>20170118</v>
          </cell>
          <cell r="J865" t="str">
            <v>4,75000000</v>
          </cell>
          <cell r="K865" t="str">
            <v>0,00000000</v>
          </cell>
          <cell r="L865" t="str">
            <v xml:space="preserve"> </v>
          </cell>
          <cell r="M865" t="str">
            <v>A</v>
          </cell>
          <cell r="N865" t="str">
            <v>VARIA</v>
          </cell>
          <cell r="O865" t="str">
            <v xml:space="preserve">COL17CB27950        </v>
          </cell>
          <cell r="P865" t="str">
            <v>DBVTFR</v>
          </cell>
          <cell r="R865">
            <v>53669</v>
          </cell>
          <cell r="S865">
            <v>40196</v>
          </cell>
          <cell r="T865">
            <v>42753</v>
          </cell>
        </row>
        <row r="866">
          <cell r="G866" t="str">
            <v>PAZT07200117</v>
          </cell>
          <cell r="H866" t="str">
            <v>20100120</v>
          </cell>
          <cell r="I866" t="str">
            <v>20170120</v>
          </cell>
          <cell r="J866" t="str">
            <v>4,75000000</v>
          </cell>
          <cell r="K866" t="str">
            <v>0,00000000</v>
          </cell>
          <cell r="L866" t="str">
            <v xml:space="preserve"> </v>
          </cell>
          <cell r="M866" t="str">
            <v>A</v>
          </cell>
          <cell r="N866" t="str">
            <v>VARIA</v>
          </cell>
          <cell r="O866" t="str">
            <v xml:space="preserve">COL17CB27968        </v>
          </cell>
          <cell r="P866" t="str">
            <v>DBVTFR</v>
          </cell>
          <cell r="R866">
            <v>53670</v>
          </cell>
          <cell r="S866">
            <v>40198</v>
          </cell>
          <cell r="T866">
            <v>42755</v>
          </cell>
        </row>
        <row r="867">
          <cell r="G867" t="str">
            <v>PAZT07010217</v>
          </cell>
          <cell r="H867" t="str">
            <v>20100201</v>
          </cell>
          <cell r="I867" t="str">
            <v>20170201</v>
          </cell>
          <cell r="J867" t="str">
            <v>4,75000000</v>
          </cell>
          <cell r="K867" t="str">
            <v>0,00000000</v>
          </cell>
          <cell r="L867" t="str">
            <v xml:space="preserve"> </v>
          </cell>
          <cell r="M867" t="str">
            <v>A</v>
          </cell>
          <cell r="N867" t="str">
            <v>VARIA</v>
          </cell>
          <cell r="O867" t="str">
            <v xml:space="preserve">COL17CB27976        </v>
          </cell>
          <cell r="P867" t="str">
            <v>DBVTFR</v>
          </cell>
          <cell r="R867">
            <v>53672</v>
          </cell>
          <cell r="S867">
            <v>40210</v>
          </cell>
          <cell r="T867">
            <v>42767</v>
          </cell>
        </row>
        <row r="868">
          <cell r="G868" t="str">
            <v>PAZT07270117</v>
          </cell>
          <cell r="H868" t="str">
            <v>20100127</v>
          </cell>
          <cell r="I868" t="str">
            <v>20170127</v>
          </cell>
          <cell r="J868" t="str">
            <v>4,75000000</v>
          </cell>
          <cell r="K868" t="str">
            <v>0,00000000</v>
          </cell>
          <cell r="L868" t="str">
            <v xml:space="preserve"> </v>
          </cell>
          <cell r="M868" t="str">
            <v>A</v>
          </cell>
          <cell r="N868" t="str">
            <v>VARIA</v>
          </cell>
          <cell r="O868" t="str">
            <v xml:space="preserve">COL17CB27984        </v>
          </cell>
          <cell r="P868" t="str">
            <v>DBVTFR</v>
          </cell>
          <cell r="R868">
            <v>53678</v>
          </cell>
          <cell r="S868">
            <v>40205</v>
          </cell>
          <cell r="T868">
            <v>42762</v>
          </cell>
        </row>
        <row r="869">
          <cell r="G869" t="str">
            <v>PAZT07290117</v>
          </cell>
          <cell r="H869" t="str">
            <v>20100129</v>
          </cell>
          <cell r="I869" t="str">
            <v>20170129</v>
          </cell>
          <cell r="J869" t="str">
            <v>4,75000000</v>
          </cell>
          <cell r="K869" t="str">
            <v>0,00000000</v>
          </cell>
          <cell r="L869" t="str">
            <v xml:space="preserve"> </v>
          </cell>
          <cell r="M869" t="str">
            <v>A</v>
          </cell>
          <cell r="N869" t="str">
            <v>VARIA</v>
          </cell>
          <cell r="O869" t="str">
            <v xml:space="preserve">COL17CB27992        </v>
          </cell>
          <cell r="P869" t="str">
            <v>DBVTFR</v>
          </cell>
          <cell r="R869">
            <v>53679</v>
          </cell>
          <cell r="S869">
            <v>40207</v>
          </cell>
          <cell r="T869">
            <v>42764</v>
          </cell>
        </row>
        <row r="870">
          <cell r="G870" t="str">
            <v>PAZT07260117</v>
          </cell>
          <cell r="H870" t="str">
            <v>20100126</v>
          </cell>
          <cell r="I870" t="str">
            <v>20170126</v>
          </cell>
          <cell r="J870" t="str">
            <v>4,75000000</v>
          </cell>
          <cell r="K870" t="str">
            <v>0,00000000</v>
          </cell>
          <cell r="L870" t="str">
            <v xml:space="preserve"> </v>
          </cell>
          <cell r="M870" t="str">
            <v>A</v>
          </cell>
          <cell r="N870" t="str">
            <v>VARIA</v>
          </cell>
          <cell r="O870" t="str">
            <v xml:space="preserve">COL17CB28008        </v>
          </cell>
          <cell r="P870" t="str">
            <v>DBVTFR</v>
          </cell>
          <cell r="R870">
            <v>53681</v>
          </cell>
          <cell r="S870">
            <v>40204</v>
          </cell>
          <cell r="T870">
            <v>42761</v>
          </cell>
        </row>
        <row r="871">
          <cell r="G871" t="str">
            <v>PAZT07020217</v>
          </cell>
          <cell r="H871" t="str">
            <v>20100202</v>
          </cell>
          <cell r="I871" t="str">
            <v>20170202</v>
          </cell>
          <cell r="J871" t="str">
            <v>4,75000000</v>
          </cell>
          <cell r="K871" t="str">
            <v>0,00000000</v>
          </cell>
          <cell r="L871" t="str">
            <v xml:space="preserve"> </v>
          </cell>
          <cell r="M871" t="str">
            <v>A</v>
          </cell>
          <cell r="N871" t="str">
            <v>VARIA</v>
          </cell>
          <cell r="O871" t="str">
            <v xml:space="preserve">COL17CB28016        </v>
          </cell>
          <cell r="P871" t="str">
            <v>DBVUFR</v>
          </cell>
          <cell r="R871">
            <v>53683</v>
          </cell>
          <cell r="S871">
            <v>40211</v>
          </cell>
          <cell r="T871">
            <v>42768</v>
          </cell>
        </row>
        <row r="872">
          <cell r="G872" t="str">
            <v>PAZT07040217</v>
          </cell>
          <cell r="H872" t="str">
            <v>20100204</v>
          </cell>
          <cell r="I872" t="str">
            <v>20170204</v>
          </cell>
          <cell r="J872" t="str">
            <v>4,75000000</v>
          </cell>
          <cell r="K872" t="str">
            <v>0,00000000</v>
          </cell>
          <cell r="L872" t="str">
            <v xml:space="preserve"> </v>
          </cell>
          <cell r="M872" t="str">
            <v>A</v>
          </cell>
          <cell r="N872" t="str">
            <v>VARIA</v>
          </cell>
          <cell r="O872" t="str">
            <v xml:space="preserve">COL17CB28024        </v>
          </cell>
          <cell r="P872" t="str">
            <v>DBVUFR</v>
          </cell>
          <cell r="R872">
            <v>53684</v>
          </cell>
          <cell r="S872">
            <v>40213</v>
          </cell>
          <cell r="T872">
            <v>42770</v>
          </cell>
        </row>
        <row r="873">
          <cell r="G873" t="str">
            <v>PAZT07050217</v>
          </cell>
          <cell r="H873" t="str">
            <v>20100205</v>
          </cell>
          <cell r="I873" t="str">
            <v>20170205</v>
          </cell>
          <cell r="J873" t="str">
            <v>4,75000000</v>
          </cell>
          <cell r="K873" t="str">
            <v>0,00000000</v>
          </cell>
          <cell r="L873" t="str">
            <v xml:space="preserve"> </v>
          </cell>
          <cell r="M873" t="str">
            <v>A</v>
          </cell>
          <cell r="N873" t="str">
            <v>VARIA</v>
          </cell>
          <cell r="O873" t="str">
            <v xml:space="preserve">COL17CB28032        </v>
          </cell>
          <cell r="P873" t="str">
            <v>DBVUFR</v>
          </cell>
          <cell r="R873">
            <v>53685</v>
          </cell>
          <cell r="S873">
            <v>40214</v>
          </cell>
          <cell r="T873">
            <v>42771</v>
          </cell>
        </row>
        <row r="874">
          <cell r="G874" t="str">
            <v>PAZT07030217</v>
          </cell>
          <cell r="H874" t="str">
            <v>20100203</v>
          </cell>
          <cell r="I874" t="str">
            <v>20170203</v>
          </cell>
          <cell r="J874" t="str">
            <v>4,75000000</v>
          </cell>
          <cell r="K874" t="str">
            <v>0,00000000</v>
          </cell>
          <cell r="L874" t="str">
            <v xml:space="preserve"> </v>
          </cell>
          <cell r="M874" t="str">
            <v>A</v>
          </cell>
          <cell r="N874" t="str">
            <v>VARIA</v>
          </cell>
          <cell r="O874" t="str">
            <v xml:space="preserve">COL17CB28040        </v>
          </cell>
          <cell r="P874" t="str">
            <v>DBVUFR</v>
          </cell>
          <cell r="R874">
            <v>53686</v>
          </cell>
          <cell r="S874">
            <v>40212</v>
          </cell>
          <cell r="T874">
            <v>42769</v>
          </cell>
        </row>
        <row r="875">
          <cell r="G875" t="str">
            <v>PAZT07100217</v>
          </cell>
          <cell r="H875" t="str">
            <v>20100210</v>
          </cell>
          <cell r="I875" t="str">
            <v>20170210</v>
          </cell>
          <cell r="J875" t="str">
            <v>4,75000000</v>
          </cell>
          <cell r="K875" t="str">
            <v>0,00000000</v>
          </cell>
          <cell r="L875" t="str">
            <v xml:space="preserve"> </v>
          </cell>
          <cell r="M875" t="str">
            <v>A</v>
          </cell>
          <cell r="N875" t="str">
            <v>VARIA</v>
          </cell>
          <cell r="O875" t="str">
            <v xml:space="preserve">COL17CB28057        </v>
          </cell>
          <cell r="P875" t="str">
            <v>DBVUFR</v>
          </cell>
          <cell r="R875">
            <v>53691</v>
          </cell>
          <cell r="S875">
            <v>40219</v>
          </cell>
          <cell r="T875">
            <v>42776</v>
          </cell>
        </row>
        <row r="876">
          <cell r="G876" t="str">
            <v>PAZT07110217</v>
          </cell>
          <cell r="H876" t="str">
            <v>20100211</v>
          </cell>
          <cell r="I876" t="str">
            <v>20170211</v>
          </cell>
          <cell r="J876" t="str">
            <v>4,75000000</v>
          </cell>
          <cell r="K876" t="str">
            <v>0,00000000</v>
          </cell>
          <cell r="L876" t="str">
            <v xml:space="preserve"> </v>
          </cell>
          <cell r="M876" t="str">
            <v>A</v>
          </cell>
          <cell r="N876" t="str">
            <v>VARIA</v>
          </cell>
          <cell r="O876" t="str">
            <v xml:space="preserve">COL17CB28065        </v>
          </cell>
          <cell r="P876" t="str">
            <v>DBVUFR</v>
          </cell>
          <cell r="R876">
            <v>53692</v>
          </cell>
          <cell r="S876">
            <v>40220</v>
          </cell>
          <cell r="T876">
            <v>42777</v>
          </cell>
        </row>
        <row r="877">
          <cell r="G877" t="str">
            <v>PAZT07120217</v>
          </cell>
          <cell r="H877" t="str">
            <v>20100212</v>
          </cell>
          <cell r="I877" t="str">
            <v>20170212</v>
          </cell>
          <cell r="J877" t="str">
            <v>4,75000000</v>
          </cell>
          <cell r="K877" t="str">
            <v>0,00000000</v>
          </cell>
          <cell r="L877" t="str">
            <v xml:space="preserve"> </v>
          </cell>
          <cell r="M877" t="str">
            <v>A</v>
          </cell>
          <cell r="N877" t="str">
            <v>VARIA</v>
          </cell>
          <cell r="O877" t="str">
            <v xml:space="preserve">COL17CB28073        </v>
          </cell>
          <cell r="P877" t="str">
            <v>DBVUFR</v>
          </cell>
          <cell r="R877">
            <v>53693</v>
          </cell>
          <cell r="S877">
            <v>40221</v>
          </cell>
          <cell r="T877">
            <v>42778</v>
          </cell>
        </row>
        <row r="878">
          <cell r="G878" t="str">
            <v>PAZT07080217</v>
          </cell>
          <cell r="H878" t="str">
            <v>20100208</v>
          </cell>
          <cell r="I878" t="str">
            <v>20170208</v>
          </cell>
          <cell r="J878" t="str">
            <v>4,75000000</v>
          </cell>
          <cell r="K878" t="str">
            <v>0,00000000</v>
          </cell>
          <cell r="L878" t="str">
            <v xml:space="preserve"> </v>
          </cell>
          <cell r="M878" t="str">
            <v>A</v>
          </cell>
          <cell r="N878" t="str">
            <v>VARIA</v>
          </cell>
          <cell r="O878" t="str">
            <v xml:space="preserve">COL17CB28081        </v>
          </cell>
          <cell r="P878" t="str">
            <v>DBVUFR</v>
          </cell>
          <cell r="R878">
            <v>53695</v>
          </cell>
          <cell r="S878">
            <v>40217</v>
          </cell>
          <cell r="T878">
            <v>42774</v>
          </cell>
        </row>
        <row r="879">
          <cell r="G879" t="str">
            <v>PAZT07090217</v>
          </cell>
          <cell r="H879" t="str">
            <v>20100209</v>
          </cell>
          <cell r="I879" t="str">
            <v>20170209</v>
          </cell>
          <cell r="J879" t="str">
            <v>0,00000000</v>
          </cell>
          <cell r="K879" t="str">
            <v>0,00000000</v>
          </cell>
          <cell r="L879" t="str">
            <v xml:space="preserve"> </v>
          </cell>
          <cell r="M879" t="str">
            <v>A</v>
          </cell>
          <cell r="N879" t="str">
            <v>VARIA</v>
          </cell>
          <cell r="O879" t="str">
            <v xml:space="preserve">COL17CB28099        </v>
          </cell>
          <cell r="P879" t="str">
            <v>DBVUFR</v>
          </cell>
          <cell r="R879">
            <v>53696</v>
          </cell>
          <cell r="S879">
            <v>40218</v>
          </cell>
          <cell r="T879">
            <v>42775</v>
          </cell>
        </row>
        <row r="880">
          <cell r="G880" t="str">
            <v>PAZT07150217</v>
          </cell>
          <cell r="H880" t="str">
            <v>20100215</v>
          </cell>
          <cell r="I880" t="str">
            <v>20170215</v>
          </cell>
          <cell r="J880" t="str">
            <v>4,75000000</v>
          </cell>
          <cell r="K880" t="str">
            <v>0,00000000</v>
          </cell>
          <cell r="L880" t="str">
            <v xml:space="preserve"> </v>
          </cell>
          <cell r="M880" t="str">
            <v>A</v>
          </cell>
          <cell r="N880" t="str">
            <v>VARIA</v>
          </cell>
          <cell r="O880" t="str">
            <v xml:space="preserve">COL17CB28107        </v>
          </cell>
          <cell r="P880" t="str">
            <v>DBVUFR</v>
          </cell>
          <cell r="R880">
            <v>53701</v>
          </cell>
          <cell r="S880">
            <v>40224</v>
          </cell>
          <cell r="T880">
            <v>42781</v>
          </cell>
        </row>
        <row r="881">
          <cell r="G881" t="str">
            <v>PAZT07160217</v>
          </cell>
          <cell r="H881" t="str">
            <v>20100216</v>
          </cell>
          <cell r="I881" t="str">
            <v>20170216</v>
          </cell>
          <cell r="J881" t="str">
            <v>4,75000000</v>
          </cell>
          <cell r="K881" t="str">
            <v>0,00000000</v>
          </cell>
          <cell r="L881" t="str">
            <v xml:space="preserve"> </v>
          </cell>
          <cell r="M881" t="str">
            <v>A</v>
          </cell>
          <cell r="N881" t="str">
            <v>VARIA</v>
          </cell>
          <cell r="O881" t="str">
            <v xml:space="preserve">COL17CB28115        </v>
          </cell>
          <cell r="P881" t="str">
            <v>DBVUFR</v>
          </cell>
          <cell r="R881">
            <v>53702</v>
          </cell>
          <cell r="S881">
            <v>40225</v>
          </cell>
          <cell r="T881">
            <v>42782</v>
          </cell>
        </row>
        <row r="882">
          <cell r="G882" t="str">
            <v>PAZT07180217</v>
          </cell>
          <cell r="H882" t="str">
            <v>20100218</v>
          </cell>
          <cell r="I882" t="str">
            <v>20170218</v>
          </cell>
          <cell r="J882" t="str">
            <v>4,75000000</v>
          </cell>
          <cell r="K882" t="str">
            <v>0,00000000</v>
          </cell>
          <cell r="L882" t="str">
            <v xml:space="preserve"> </v>
          </cell>
          <cell r="M882" t="str">
            <v>A</v>
          </cell>
          <cell r="N882" t="str">
            <v>VARIA</v>
          </cell>
          <cell r="O882" t="str">
            <v xml:space="preserve">COL17CB28123        </v>
          </cell>
          <cell r="P882" t="str">
            <v>DBVUFR</v>
          </cell>
          <cell r="R882">
            <v>53703</v>
          </cell>
          <cell r="S882">
            <v>40227</v>
          </cell>
          <cell r="T882">
            <v>42784</v>
          </cell>
        </row>
        <row r="883">
          <cell r="G883" t="str">
            <v>PAZT07190217</v>
          </cell>
          <cell r="H883" t="str">
            <v>20100219</v>
          </cell>
          <cell r="I883" t="str">
            <v>20170219</v>
          </cell>
          <cell r="J883" t="str">
            <v>4,75000000</v>
          </cell>
          <cell r="K883" t="str">
            <v>0,00000000</v>
          </cell>
          <cell r="L883" t="str">
            <v xml:space="preserve"> </v>
          </cell>
          <cell r="M883" t="str">
            <v>A</v>
          </cell>
          <cell r="N883" t="str">
            <v>VARIA</v>
          </cell>
          <cell r="O883" t="str">
            <v xml:space="preserve">COL17CB28131        </v>
          </cell>
          <cell r="P883" t="str">
            <v>DBVUFR</v>
          </cell>
          <cell r="R883">
            <v>53704</v>
          </cell>
          <cell r="S883">
            <v>40228</v>
          </cell>
          <cell r="T883">
            <v>42785</v>
          </cell>
        </row>
        <row r="884">
          <cell r="G884" t="str">
            <v>PAZT07170217</v>
          </cell>
          <cell r="H884" t="str">
            <v>20100217</v>
          </cell>
          <cell r="I884" t="str">
            <v>20170217</v>
          </cell>
          <cell r="J884" t="str">
            <v>4,75000000</v>
          </cell>
          <cell r="K884" t="str">
            <v>0,00000000</v>
          </cell>
          <cell r="L884" t="str">
            <v xml:space="preserve"> </v>
          </cell>
          <cell r="M884" t="str">
            <v>A</v>
          </cell>
          <cell r="N884" t="str">
            <v>VARIA</v>
          </cell>
          <cell r="O884" t="str">
            <v xml:space="preserve">COL17CB28149        </v>
          </cell>
          <cell r="P884" t="str">
            <v>DBVUFR</v>
          </cell>
          <cell r="R884">
            <v>53705</v>
          </cell>
          <cell r="S884">
            <v>40226</v>
          </cell>
          <cell r="T884">
            <v>42783</v>
          </cell>
        </row>
        <row r="885">
          <cell r="G885" t="str">
            <v>PAZT07220217</v>
          </cell>
          <cell r="H885" t="str">
            <v>20100222</v>
          </cell>
          <cell r="I885" t="str">
            <v>20170222</v>
          </cell>
          <cell r="J885" t="str">
            <v>4,75000000</v>
          </cell>
          <cell r="K885" t="str">
            <v>0,00000000</v>
          </cell>
          <cell r="L885" t="str">
            <v xml:space="preserve"> </v>
          </cell>
          <cell r="M885" t="str">
            <v>A</v>
          </cell>
          <cell r="N885" t="str">
            <v>VARIA</v>
          </cell>
          <cell r="O885" t="str">
            <v xml:space="preserve">COL17CB28156        </v>
          </cell>
          <cell r="P885" t="str">
            <v>DBVUFR</v>
          </cell>
          <cell r="R885">
            <v>53709</v>
          </cell>
          <cell r="S885">
            <v>40231</v>
          </cell>
          <cell r="T885">
            <v>42788</v>
          </cell>
        </row>
        <row r="886">
          <cell r="G886" t="str">
            <v>PAZT07230217</v>
          </cell>
          <cell r="H886" t="str">
            <v>20100223</v>
          </cell>
          <cell r="I886" t="str">
            <v>20170223</v>
          </cell>
          <cell r="J886" t="str">
            <v>4,75000000</v>
          </cell>
          <cell r="K886" t="str">
            <v>0,00000000</v>
          </cell>
          <cell r="L886" t="str">
            <v xml:space="preserve"> </v>
          </cell>
          <cell r="M886" t="str">
            <v>A</v>
          </cell>
          <cell r="N886" t="str">
            <v>VARIA</v>
          </cell>
          <cell r="O886" t="str">
            <v xml:space="preserve">COL17CB28164        </v>
          </cell>
          <cell r="P886" t="str">
            <v>DBVUFR</v>
          </cell>
          <cell r="R886">
            <v>53710</v>
          </cell>
          <cell r="S886">
            <v>40232</v>
          </cell>
          <cell r="T886">
            <v>42789</v>
          </cell>
        </row>
        <row r="887">
          <cell r="G887" t="str">
            <v>PAZT07250217</v>
          </cell>
          <cell r="H887" t="str">
            <v>20100225</v>
          </cell>
          <cell r="I887" t="str">
            <v>20170225</v>
          </cell>
          <cell r="J887" t="str">
            <v>4,75000000</v>
          </cell>
          <cell r="K887" t="str">
            <v>0,00000000</v>
          </cell>
          <cell r="L887" t="str">
            <v xml:space="preserve"> </v>
          </cell>
          <cell r="M887" t="str">
            <v>A</v>
          </cell>
          <cell r="N887" t="str">
            <v>VARIA</v>
          </cell>
          <cell r="O887" t="str">
            <v xml:space="preserve">COL17CB28172        </v>
          </cell>
          <cell r="P887" t="str">
            <v>DBVUFR</v>
          </cell>
          <cell r="R887">
            <v>53711</v>
          </cell>
          <cell r="S887">
            <v>40234</v>
          </cell>
          <cell r="T887">
            <v>42791</v>
          </cell>
        </row>
        <row r="888">
          <cell r="G888" t="str">
            <v>PAZT07260217</v>
          </cell>
          <cell r="H888" t="str">
            <v>20100226</v>
          </cell>
          <cell r="I888" t="str">
            <v>20170226</v>
          </cell>
          <cell r="J888" t="str">
            <v>4,75000000</v>
          </cell>
          <cell r="K888" t="str">
            <v>0,00000000</v>
          </cell>
          <cell r="L888" t="str">
            <v xml:space="preserve"> </v>
          </cell>
          <cell r="M888" t="str">
            <v>A</v>
          </cell>
          <cell r="N888" t="str">
            <v>VARIA</v>
          </cell>
          <cell r="O888" t="str">
            <v xml:space="preserve">COL17CB28180        </v>
          </cell>
          <cell r="P888" t="str">
            <v>DBVUFR</v>
          </cell>
          <cell r="R888">
            <v>53712</v>
          </cell>
          <cell r="S888">
            <v>40235</v>
          </cell>
          <cell r="T888">
            <v>42792</v>
          </cell>
        </row>
        <row r="889">
          <cell r="G889" t="str">
            <v>PAZT07080317</v>
          </cell>
          <cell r="H889" t="str">
            <v>20100308</v>
          </cell>
          <cell r="I889" t="str">
            <v>20170308</v>
          </cell>
          <cell r="J889" t="str">
            <v>4,75000000</v>
          </cell>
          <cell r="K889" t="str">
            <v>0,00000000</v>
          </cell>
          <cell r="L889" t="str">
            <v xml:space="preserve"> </v>
          </cell>
          <cell r="M889" t="str">
            <v>A</v>
          </cell>
          <cell r="N889" t="str">
            <v>VARIA</v>
          </cell>
          <cell r="O889" t="str">
            <v xml:space="preserve">COL17CB28198        </v>
          </cell>
          <cell r="P889" t="str">
            <v>DBVTFR</v>
          </cell>
          <cell r="R889">
            <v>53713</v>
          </cell>
          <cell r="S889">
            <v>40245</v>
          </cell>
          <cell r="T889">
            <v>42802</v>
          </cell>
        </row>
        <row r="890">
          <cell r="G890" t="str">
            <v>PAZT07120317</v>
          </cell>
          <cell r="H890" t="str">
            <v>20100312</v>
          </cell>
          <cell r="I890" t="str">
            <v>20170312</v>
          </cell>
          <cell r="J890" t="str">
            <v>4,75000000</v>
          </cell>
          <cell r="K890" t="str">
            <v>0,00000000</v>
          </cell>
          <cell r="L890" t="str">
            <v xml:space="preserve"> </v>
          </cell>
          <cell r="M890" t="str">
            <v>A</v>
          </cell>
          <cell r="N890" t="str">
            <v>VARIA</v>
          </cell>
          <cell r="O890" t="str">
            <v xml:space="preserve">COL17CB28206        </v>
          </cell>
          <cell r="P890" t="str">
            <v>DBVTFR</v>
          </cell>
          <cell r="R890">
            <v>53717</v>
          </cell>
          <cell r="S890">
            <v>40249</v>
          </cell>
          <cell r="T890">
            <v>42806</v>
          </cell>
        </row>
        <row r="891">
          <cell r="G891" t="str">
            <v>PAZT07010317</v>
          </cell>
          <cell r="H891" t="str">
            <v>20100301</v>
          </cell>
          <cell r="I891" t="str">
            <v>20170301</v>
          </cell>
          <cell r="J891" t="str">
            <v>4,75000000</v>
          </cell>
          <cell r="K891" t="str">
            <v>0,00000000</v>
          </cell>
          <cell r="L891" t="str">
            <v xml:space="preserve"> </v>
          </cell>
          <cell r="M891" t="str">
            <v>A</v>
          </cell>
          <cell r="N891" t="str">
            <v>VARIA</v>
          </cell>
          <cell r="O891" t="str">
            <v xml:space="preserve">COL17CB28214        </v>
          </cell>
          <cell r="P891" t="str">
            <v>DBVUFR</v>
          </cell>
          <cell r="R891">
            <v>53720</v>
          </cell>
          <cell r="S891">
            <v>40238</v>
          </cell>
          <cell r="T891">
            <v>42795</v>
          </cell>
        </row>
        <row r="892">
          <cell r="G892" t="str">
            <v>PAZT07020317</v>
          </cell>
          <cell r="H892" t="str">
            <v>20100302</v>
          </cell>
          <cell r="I892" t="str">
            <v>20170302</v>
          </cell>
          <cell r="J892" t="str">
            <v>4,75000000</v>
          </cell>
          <cell r="K892" t="str">
            <v>0,00000000</v>
          </cell>
          <cell r="L892" t="str">
            <v xml:space="preserve"> </v>
          </cell>
          <cell r="M892" t="str">
            <v>A</v>
          </cell>
          <cell r="N892" t="str">
            <v>VARIA</v>
          </cell>
          <cell r="O892" t="str">
            <v xml:space="preserve">COL17CB28222        </v>
          </cell>
          <cell r="P892" t="str">
            <v>DBVUFR</v>
          </cell>
          <cell r="R892">
            <v>53721</v>
          </cell>
          <cell r="S892">
            <v>40239</v>
          </cell>
          <cell r="T892">
            <v>42796</v>
          </cell>
        </row>
        <row r="893">
          <cell r="G893" t="str">
            <v>PAZT07030317</v>
          </cell>
          <cell r="H893" t="str">
            <v>20100303</v>
          </cell>
          <cell r="I893" t="str">
            <v>20170303</v>
          </cell>
          <cell r="J893" t="str">
            <v>4,75000000</v>
          </cell>
          <cell r="K893" t="str">
            <v>0,00000000</v>
          </cell>
          <cell r="L893" t="str">
            <v xml:space="preserve"> </v>
          </cell>
          <cell r="M893" t="str">
            <v>A</v>
          </cell>
          <cell r="N893" t="str">
            <v>VARIA</v>
          </cell>
          <cell r="O893" t="str">
            <v xml:space="preserve">COL17CB28230        </v>
          </cell>
          <cell r="P893" t="str">
            <v>DBVUFR</v>
          </cell>
          <cell r="R893">
            <v>53722</v>
          </cell>
          <cell r="S893">
            <v>40240</v>
          </cell>
          <cell r="T893">
            <v>42797</v>
          </cell>
        </row>
        <row r="894">
          <cell r="G894" t="str">
            <v>PAZT07040317</v>
          </cell>
          <cell r="H894" t="str">
            <v>20100304</v>
          </cell>
          <cell r="I894" t="str">
            <v>20170304</v>
          </cell>
          <cell r="J894" t="str">
            <v>4,75000000</v>
          </cell>
          <cell r="K894" t="str">
            <v>0,00000000</v>
          </cell>
          <cell r="L894" t="str">
            <v xml:space="preserve"> </v>
          </cell>
          <cell r="M894" t="str">
            <v>A</v>
          </cell>
          <cell r="N894" t="str">
            <v>VARIA</v>
          </cell>
          <cell r="O894" t="str">
            <v xml:space="preserve">COL17CB0DNG8        </v>
          </cell>
          <cell r="P894" t="str">
            <v>DBVUFR</v>
          </cell>
          <cell r="R894">
            <v>53723</v>
          </cell>
          <cell r="S894">
            <v>40241</v>
          </cell>
          <cell r="T894">
            <v>42798</v>
          </cell>
        </row>
        <row r="895">
          <cell r="G895" t="str">
            <v>PAZT07050317</v>
          </cell>
          <cell r="H895" t="str">
            <v>20100305</v>
          </cell>
          <cell r="I895" t="str">
            <v>20170305</v>
          </cell>
          <cell r="J895" t="str">
            <v>4,75000000</v>
          </cell>
          <cell r="K895" t="str">
            <v>0,00000000</v>
          </cell>
          <cell r="L895" t="str">
            <v xml:space="preserve"> </v>
          </cell>
          <cell r="M895" t="str">
            <v>A</v>
          </cell>
          <cell r="N895" t="str">
            <v>VARIA</v>
          </cell>
          <cell r="O895" t="str">
            <v xml:space="preserve">COL17CB28255        </v>
          </cell>
          <cell r="P895" t="str">
            <v>DBVUFR</v>
          </cell>
          <cell r="R895">
            <v>53724</v>
          </cell>
          <cell r="S895">
            <v>40242</v>
          </cell>
          <cell r="T895">
            <v>42799</v>
          </cell>
        </row>
        <row r="896">
          <cell r="G896" t="str">
            <v>PAZT07100317</v>
          </cell>
          <cell r="H896" t="str">
            <v>20100310</v>
          </cell>
          <cell r="I896" t="str">
            <v>20170310</v>
          </cell>
          <cell r="J896" t="str">
            <v>4,75000000</v>
          </cell>
          <cell r="K896" t="str">
            <v>0,00000000</v>
          </cell>
          <cell r="L896" t="str">
            <v xml:space="preserve"> </v>
          </cell>
          <cell r="M896" t="str">
            <v>A</v>
          </cell>
          <cell r="N896" t="str">
            <v>VARIA</v>
          </cell>
          <cell r="O896" t="str">
            <v xml:space="preserve">COL17CB28263        </v>
          </cell>
          <cell r="P896" t="str">
            <v>DBVUFR</v>
          </cell>
          <cell r="R896">
            <v>53728</v>
          </cell>
          <cell r="S896">
            <v>40247</v>
          </cell>
          <cell r="T896">
            <v>42804</v>
          </cell>
        </row>
        <row r="897">
          <cell r="G897" t="str">
            <v>PAZT07090317</v>
          </cell>
          <cell r="H897" t="str">
            <v>20100309</v>
          </cell>
          <cell r="I897" t="str">
            <v>20170309</v>
          </cell>
          <cell r="J897" t="str">
            <v>4,75000000</v>
          </cell>
          <cell r="K897" t="str">
            <v>0,00000000</v>
          </cell>
          <cell r="L897" t="str">
            <v xml:space="preserve"> </v>
          </cell>
          <cell r="M897" t="str">
            <v>A</v>
          </cell>
          <cell r="N897" t="str">
            <v>VARIA</v>
          </cell>
          <cell r="O897" t="str">
            <v xml:space="preserve">COL17CB28271        </v>
          </cell>
          <cell r="P897" t="str">
            <v>DBVUFR</v>
          </cell>
          <cell r="R897">
            <v>53729</v>
          </cell>
          <cell r="S897">
            <v>40246</v>
          </cell>
          <cell r="T897">
            <v>42803</v>
          </cell>
        </row>
        <row r="898">
          <cell r="G898" t="str">
            <v>PAZT07110317</v>
          </cell>
          <cell r="H898" t="str">
            <v>20100311</v>
          </cell>
          <cell r="I898" t="str">
            <v>20170311</v>
          </cell>
          <cell r="J898" t="str">
            <v>4,75000000</v>
          </cell>
          <cell r="K898" t="str">
            <v>0,00000000</v>
          </cell>
          <cell r="L898" t="str">
            <v xml:space="preserve"> </v>
          </cell>
          <cell r="M898" t="str">
            <v>A</v>
          </cell>
          <cell r="N898" t="str">
            <v>VARIA</v>
          </cell>
          <cell r="O898" t="str">
            <v xml:space="preserve">COL17CB0DNF0        </v>
          </cell>
          <cell r="P898" t="str">
            <v>DBVUFR</v>
          </cell>
          <cell r="R898">
            <v>53730</v>
          </cell>
          <cell r="S898">
            <v>40248</v>
          </cell>
          <cell r="T898">
            <v>42805</v>
          </cell>
        </row>
        <row r="899">
          <cell r="G899" t="str">
            <v>PAZT07180317</v>
          </cell>
          <cell r="H899" t="str">
            <v>20100318</v>
          </cell>
          <cell r="I899" t="str">
            <v>20170318</v>
          </cell>
          <cell r="J899" t="str">
            <v>4,75000000</v>
          </cell>
          <cell r="K899" t="str">
            <v>0,00000000</v>
          </cell>
          <cell r="L899" t="str">
            <v xml:space="preserve"> </v>
          </cell>
          <cell r="M899" t="str">
            <v>A</v>
          </cell>
          <cell r="N899" t="str">
            <v>VARIA</v>
          </cell>
          <cell r="O899" t="str">
            <v xml:space="preserve">COL17CB28297        </v>
          </cell>
          <cell r="P899" t="str">
            <v>DBVUFR</v>
          </cell>
          <cell r="R899">
            <v>53735</v>
          </cell>
          <cell r="S899">
            <v>40255</v>
          </cell>
          <cell r="T899">
            <v>42812</v>
          </cell>
        </row>
        <row r="900">
          <cell r="G900" t="str">
            <v>PAZT07150317</v>
          </cell>
          <cell r="H900" t="str">
            <v>20100315</v>
          </cell>
          <cell r="I900" t="str">
            <v>20170315</v>
          </cell>
          <cell r="J900" t="str">
            <v>4,75000000</v>
          </cell>
          <cell r="K900" t="str">
            <v>0,00000000</v>
          </cell>
          <cell r="L900" t="str">
            <v xml:space="preserve"> </v>
          </cell>
          <cell r="M900" t="str">
            <v>A</v>
          </cell>
          <cell r="N900" t="str">
            <v>VARIA</v>
          </cell>
          <cell r="O900" t="str">
            <v xml:space="preserve">COL17CB28305        </v>
          </cell>
          <cell r="P900" t="str">
            <v>DBVUFR</v>
          </cell>
          <cell r="R900">
            <v>53736</v>
          </cell>
          <cell r="S900">
            <v>40252</v>
          </cell>
          <cell r="T900">
            <v>42809</v>
          </cell>
        </row>
        <row r="901">
          <cell r="G901" t="str">
            <v>PAZT07160317</v>
          </cell>
          <cell r="H901" t="str">
            <v>20100316</v>
          </cell>
          <cell r="I901" t="str">
            <v>20170316</v>
          </cell>
          <cell r="J901" t="str">
            <v>4,75000000</v>
          </cell>
          <cell r="K901" t="str">
            <v>0,00000000</v>
          </cell>
          <cell r="L901" t="str">
            <v xml:space="preserve"> </v>
          </cell>
          <cell r="M901" t="str">
            <v>A</v>
          </cell>
          <cell r="N901" t="str">
            <v>VARIA</v>
          </cell>
          <cell r="O901" t="str">
            <v xml:space="preserve">COL17CB28313        </v>
          </cell>
          <cell r="P901" t="str">
            <v>DBVUFR</v>
          </cell>
          <cell r="R901">
            <v>53737</v>
          </cell>
          <cell r="S901">
            <v>40253</v>
          </cell>
          <cell r="T901">
            <v>42810</v>
          </cell>
        </row>
        <row r="902">
          <cell r="G902" t="str">
            <v>PAZT07170317</v>
          </cell>
          <cell r="H902" t="str">
            <v>20100317</v>
          </cell>
          <cell r="I902" t="str">
            <v>20170317</v>
          </cell>
          <cell r="J902" t="str">
            <v>4,75000000</v>
          </cell>
          <cell r="K902" t="str">
            <v>0,00000000</v>
          </cell>
          <cell r="L902" t="str">
            <v xml:space="preserve"> </v>
          </cell>
          <cell r="M902" t="str">
            <v>A</v>
          </cell>
          <cell r="N902" t="str">
            <v>VARIA</v>
          </cell>
          <cell r="O902" t="str">
            <v xml:space="preserve">COL17CB28321        </v>
          </cell>
          <cell r="P902" t="str">
            <v>DBVUFR</v>
          </cell>
          <cell r="R902">
            <v>53738</v>
          </cell>
          <cell r="S902">
            <v>40254</v>
          </cell>
          <cell r="T902">
            <v>42811</v>
          </cell>
        </row>
        <row r="903">
          <cell r="G903" t="str">
            <v>PAZT07190317</v>
          </cell>
          <cell r="H903" t="str">
            <v>20100319</v>
          </cell>
          <cell r="I903" t="str">
            <v>20170319</v>
          </cell>
          <cell r="J903" t="str">
            <v>4,75000000</v>
          </cell>
          <cell r="K903" t="str">
            <v>0,00000000</v>
          </cell>
          <cell r="L903" t="str">
            <v xml:space="preserve"> </v>
          </cell>
          <cell r="M903" t="str">
            <v>A</v>
          </cell>
          <cell r="N903" t="str">
            <v>VARIA</v>
          </cell>
          <cell r="O903" t="str">
            <v xml:space="preserve">COL17CB28339        </v>
          </cell>
          <cell r="P903" t="str">
            <v>DBVUFR</v>
          </cell>
          <cell r="R903">
            <v>53740</v>
          </cell>
          <cell r="S903">
            <v>40256</v>
          </cell>
          <cell r="T903">
            <v>42813</v>
          </cell>
        </row>
        <row r="904">
          <cell r="G904" t="str">
            <v>PAZT07230317</v>
          </cell>
          <cell r="H904" t="str">
            <v>20100323</v>
          </cell>
          <cell r="I904" t="str">
            <v>20170323</v>
          </cell>
          <cell r="J904" t="str">
            <v>4,75000000</v>
          </cell>
          <cell r="K904" t="str">
            <v>0,00000000</v>
          </cell>
          <cell r="L904" t="str">
            <v xml:space="preserve"> </v>
          </cell>
          <cell r="M904" t="str">
            <v>A</v>
          </cell>
          <cell r="N904" t="str">
            <v>VARIA</v>
          </cell>
          <cell r="O904" t="str">
            <v xml:space="preserve">COL17CB28347        </v>
          </cell>
          <cell r="P904" t="str">
            <v>DBVUFR</v>
          </cell>
          <cell r="R904">
            <v>53741</v>
          </cell>
          <cell r="S904">
            <v>40260</v>
          </cell>
          <cell r="T904">
            <v>42817</v>
          </cell>
        </row>
        <row r="905">
          <cell r="G905" t="str">
            <v>PAZT07240317</v>
          </cell>
          <cell r="H905" t="str">
            <v>20100324</v>
          </cell>
          <cell r="I905" t="str">
            <v>20170324</v>
          </cell>
          <cell r="J905" t="str">
            <v>4,75000000</v>
          </cell>
          <cell r="K905" t="str">
            <v>0,00000000</v>
          </cell>
          <cell r="L905" t="str">
            <v xml:space="preserve"> </v>
          </cell>
          <cell r="M905" t="str">
            <v>A</v>
          </cell>
          <cell r="N905" t="str">
            <v>VARIA</v>
          </cell>
          <cell r="O905" t="str">
            <v xml:space="preserve">COL17CB28354        </v>
          </cell>
          <cell r="P905" t="str">
            <v>DBVUFR</v>
          </cell>
          <cell r="R905">
            <v>53742</v>
          </cell>
          <cell r="S905">
            <v>40261</v>
          </cell>
          <cell r="T905">
            <v>42818</v>
          </cell>
        </row>
        <row r="906">
          <cell r="G906" t="str">
            <v>PAZT07250317</v>
          </cell>
          <cell r="H906" t="str">
            <v>20100325</v>
          </cell>
          <cell r="I906" t="str">
            <v>20170325</v>
          </cell>
          <cell r="J906" t="str">
            <v>4,75000000</v>
          </cell>
          <cell r="K906" t="str">
            <v>0,00000000</v>
          </cell>
          <cell r="L906" t="str">
            <v xml:space="preserve"> </v>
          </cell>
          <cell r="M906" t="str">
            <v>A</v>
          </cell>
          <cell r="N906" t="str">
            <v>VARIA</v>
          </cell>
          <cell r="O906" t="str">
            <v xml:space="preserve">COL17CB28362        </v>
          </cell>
          <cell r="P906" t="str">
            <v>DBVUFR</v>
          </cell>
          <cell r="R906">
            <v>53743</v>
          </cell>
          <cell r="S906">
            <v>40262</v>
          </cell>
          <cell r="T906">
            <v>42819</v>
          </cell>
        </row>
        <row r="907">
          <cell r="G907" t="str">
            <v>PAZT07260317</v>
          </cell>
          <cell r="H907" t="str">
            <v>20100326</v>
          </cell>
          <cell r="I907" t="str">
            <v>20170326</v>
          </cell>
          <cell r="J907" t="str">
            <v>4,75000000</v>
          </cell>
          <cell r="K907" t="str">
            <v>0,00000000</v>
          </cell>
          <cell r="L907" t="str">
            <v xml:space="preserve"> </v>
          </cell>
          <cell r="M907" t="str">
            <v>A</v>
          </cell>
          <cell r="N907" t="str">
            <v>VARIA</v>
          </cell>
          <cell r="O907" t="str">
            <v xml:space="preserve">COL17CB28370        </v>
          </cell>
          <cell r="P907" t="str">
            <v>DBVUFR</v>
          </cell>
          <cell r="R907">
            <v>53744</v>
          </cell>
          <cell r="S907">
            <v>40263</v>
          </cell>
          <cell r="T907">
            <v>42820</v>
          </cell>
        </row>
        <row r="908">
          <cell r="G908" t="str">
            <v>PAZT07300317</v>
          </cell>
          <cell r="H908" t="str">
            <v>20100330</v>
          </cell>
          <cell r="I908" t="str">
            <v>20170330</v>
          </cell>
          <cell r="J908" t="str">
            <v>4,75000000</v>
          </cell>
          <cell r="K908" t="str">
            <v>0,00000000</v>
          </cell>
          <cell r="L908" t="str">
            <v xml:space="preserve"> </v>
          </cell>
          <cell r="M908" t="str">
            <v>A</v>
          </cell>
          <cell r="N908" t="str">
            <v>VARIA</v>
          </cell>
          <cell r="O908" t="str">
            <v xml:space="preserve">COL17CB28388        </v>
          </cell>
          <cell r="P908" t="str">
            <v>DBVUFR</v>
          </cell>
          <cell r="R908">
            <v>53753</v>
          </cell>
          <cell r="S908">
            <v>40267</v>
          </cell>
          <cell r="T908">
            <v>42824</v>
          </cell>
        </row>
        <row r="909">
          <cell r="G909" t="str">
            <v>PAZT07310317</v>
          </cell>
          <cell r="H909" t="str">
            <v>20100331</v>
          </cell>
          <cell r="I909" t="str">
            <v>20170331</v>
          </cell>
          <cell r="J909" t="str">
            <v>4,75000000</v>
          </cell>
          <cell r="K909" t="str">
            <v>0,00000000</v>
          </cell>
          <cell r="L909" t="str">
            <v xml:space="preserve"> </v>
          </cell>
          <cell r="M909" t="str">
            <v>A</v>
          </cell>
          <cell r="N909" t="str">
            <v>VARIA</v>
          </cell>
          <cell r="O909" t="str">
            <v xml:space="preserve">COL17CB28396        </v>
          </cell>
          <cell r="P909" t="str">
            <v>DBVUFR</v>
          </cell>
          <cell r="R909">
            <v>53754</v>
          </cell>
          <cell r="S909">
            <v>40268</v>
          </cell>
          <cell r="T909">
            <v>42825</v>
          </cell>
        </row>
        <row r="910">
          <cell r="G910" t="str">
            <v>PAZT07160417</v>
          </cell>
          <cell r="H910" t="str">
            <v>20100416</v>
          </cell>
          <cell r="I910" t="str">
            <v>20170416</v>
          </cell>
          <cell r="J910" t="str">
            <v>4,75000000</v>
          </cell>
          <cell r="K910" t="str">
            <v>0,00000000</v>
          </cell>
          <cell r="L910" t="str">
            <v xml:space="preserve"> </v>
          </cell>
          <cell r="M910" t="str">
            <v>A</v>
          </cell>
          <cell r="N910" t="str">
            <v>VARIA</v>
          </cell>
          <cell r="O910" t="str">
            <v xml:space="preserve">COL17CB28404        </v>
          </cell>
          <cell r="P910" t="str">
            <v>DBVUFR</v>
          </cell>
          <cell r="R910">
            <v>53755</v>
          </cell>
          <cell r="S910">
            <v>40284</v>
          </cell>
          <cell r="T910">
            <v>42841</v>
          </cell>
        </row>
        <row r="911">
          <cell r="G911" t="str">
            <v>PAZT07290317</v>
          </cell>
          <cell r="H911" t="str">
            <v>20100329</v>
          </cell>
          <cell r="I911" t="str">
            <v>20170329</v>
          </cell>
          <cell r="J911" t="str">
            <v>4,75000000</v>
          </cell>
          <cell r="K911" t="str">
            <v>0,00000000</v>
          </cell>
          <cell r="L911" t="str">
            <v xml:space="preserve"> </v>
          </cell>
          <cell r="M911" t="str">
            <v>A</v>
          </cell>
          <cell r="N911" t="str">
            <v>VARIA</v>
          </cell>
          <cell r="O911" t="str">
            <v xml:space="preserve">COL17CB28412        </v>
          </cell>
          <cell r="P911" t="str">
            <v>DBVUFR</v>
          </cell>
          <cell r="R911">
            <v>53756</v>
          </cell>
          <cell r="S911">
            <v>40266</v>
          </cell>
          <cell r="T911">
            <v>42823</v>
          </cell>
        </row>
        <row r="912">
          <cell r="G912" t="str">
            <v>PAZT07080417</v>
          </cell>
          <cell r="H912" t="str">
            <v>20100408</v>
          </cell>
          <cell r="I912" t="str">
            <v>20170408</v>
          </cell>
          <cell r="J912" t="str">
            <v>4,75000000</v>
          </cell>
          <cell r="K912" t="str">
            <v>0,00000000</v>
          </cell>
          <cell r="L912" t="str">
            <v xml:space="preserve"> </v>
          </cell>
          <cell r="M912" t="str">
            <v>A</v>
          </cell>
          <cell r="N912" t="str">
            <v>VARIA</v>
          </cell>
          <cell r="O912" t="str">
            <v xml:space="preserve">COL17CB28420        </v>
          </cell>
          <cell r="P912" t="str">
            <v>DBVUFR</v>
          </cell>
          <cell r="R912">
            <v>53770</v>
          </cell>
          <cell r="S912">
            <v>40276</v>
          </cell>
          <cell r="T912">
            <v>42833</v>
          </cell>
        </row>
        <row r="913">
          <cell r="G913" t="str">
            <v>PAZT07090417</v>
          </cell>
          <cell r="H913" t="str">
            <v>20100409</v>
          </cell>
          <cell r="I913" t="str">
            <v>20170409</v>
          </cell>
          <cell r="J913" t="str">
            <v>4,75000000</v>
          </cell>
          <cell r="K913" t="str">
            <v>0,00000000</v>
          </cell>
          <cell r="L913" t="str">
            <v xml:space="preserve"> </v>
          </cell>
          <cell r="M913" t="str">
            <v>A</v>
          </cell>
          <cell r="N913" t="str">
            <v>VARIA</v>
          </cell>
          <cell r="O913" t="str">
            <v xml:space="preserve">COL17CB28438        </v>
          </cell>
          <cell r="P913" t="str">
            <v>DBVUFR</v>
          </cell>
          <cell r="R913">
            <v>53771</v>
          </cell>
          <cell r="S913">
            <v>40277</v>
          </cell>
          <cell r="T913">
            <v>42834</v>
          </cell>
        </row>
        <row r="914">
          <cell r="G914" t="str">
            <v>PAZT07060417</v>
          </cell>
          <cell r="H914" t="str">
            <v>20100406</v>
          </cell>
          <cell r="I914" t="str">
            <v>20170406</v>
          </cell>
          <cell r="J914" t="str">
            <v>4,75000000</v>
          </cell>
          <cell r="K914" t="str">
            <v>0,00000000</v>
          </cell>
          <cell r="L914" t="str">
            <v xml:space="preserve"> </v>
          </cell>
          <cell r="M914" t="str">
            <v>A</v>
          </cell>
          <cell r="N914" t="str">
            <v>VARIA</v>
          </cell>
          <cell r="O914" t="str">
            <v xml:space="preserve">COL17CB28446        </v>
          </cell>
          <cell r="P914" t="str">
            <v>DBVUFR</v>
          </cell>
          <cell r="R914">
            <v>53775</v>
          </cell>
          <cell r="S914">
            <v>40274</v>
          </cell>
          <cell r="T914">
            <v>42831</v>
          </cell>
        </row>
        <row r="915">
          <cell r="G915" t="str">
            <v>PAZT07130417</v>
          </cell>
          <cell r="H915" t="str">
            <v>20100413</v>
          </cell>
          <cell r="I915" t="str">
            <v>20170413</v>
          </cell>
          <cell r="J915" t="str">
            <v>4,75000000</v>
          </cell>
          <cell r="K915" t="str">
            <v>0,00000000</v>
          </cell>
          <cell r="L915" t="str">
            <v xml:space="preserve"> </v>
          </cell>
          <cell r="M915" t="str">
            <v>A</v>
          </cell>
          <cell r="N915" t="str">
            <v>VARIA</v>
          </cell>
          <cell r="O915" t="str">
            <v xml:space="preserve">COL17CB0DLY5        </v>
          </cell>
          <cell r="P915" t="str">
            <v>DBVUFR</v>
          </cell>
          <cell r="R915">
            <v>53792</v>
          </cell>
          <cell r="S915">
            <v>40281</v>
          </cell>
          <cell r="T915">
            <v>42838</v>
          </cell>
        </row>
        <row r="916">
          <cell r="G916" t="str">
            <v>PAZT07150417</v>
          </cell>
          <cell r="H916" t="str">
            <v>20100415</v>
          </cell>
          <cell r="I916" t="str">
            <v>20170415</v>
          </cell>
          <cell r="J916" t="str">
            <v>4,75000000</v>
          </cell>
          <cell r="K916" t="str">
            <v>0,00000000</v>
          </cell>
          <cell r="L916" t="str">
            <v xml:space="preserve"> </v>
          </cell>
          <cell r="M916" t="str">
            <v>A</v>
          </cell>
          <cell r="N916" t="str">
            <v>VARIA</v>
          </cell>
          <cell r="O916" t="str">
            <v xml:space="preserve">COL17CB0DLX7        </v>
          </cell>
          <cell r="P916" t="str">
            <v>DBVUFR</v>
          </cell>
          <cell r="R916">
            <v>53793</v>
          </cell>
          <cell r="S916">
            <v>40283</v>
          </cell>
          <cell r="T916">
            <v>42840</v>
          </cell>
        </row>
        <row r="917">
          <cell r="G917" t="str">
            <v>PAZT07210417</v>
          </cell>
          <cell r="H917" t="str">
            <v>20100421</v>
          </cell>
          <cell r="I917" t="str">
            <v>20170421</v>
          </cell>
          <cell r="J917" t="str">
            <v>4,75000000</v>
          </cell>
          <cell r="K917" t="str">
            <v>0,00000000</v>
          </cell>
          <cell r="L917" t="str">
            <v xml:space="preserve"> </v>
          </cell>
          <cell r="M917" t="str">
            <v>A</v>
          </cell>
          <cell r="N917" t="str">
            <v>VARIA</v>
          </cell>
          <cell r="O917" t="str">
            <v xml:space="preserve">COL17CB0DLW9        </v>
          </cell>
          <cell r="P917" t="str">
            <v>DBVUFR</v>
          </cell>
          <cell r="R917">
            <v>53795</v>
          </cell>
          <cell r="S917">
            <v>40289</v>
          </cell>
          <cell r="T917">
            <v>42846</v>
          </cell>
        </row>
        <row r="918">
          <cell r="G918" t="str">
            <v>PAZT07190417</v>
          </cell>
          <cell r="H918" t="str">
            <v>20100419</v>
          </cell>
          <cell r="I918" t="str">
            <v>20170419</v>
          </cell>
          <cell r="J918" t="str">
            <v>4,75000000</v>
          </cell>
          <cell r="K918" t="str">
            <v>0,00000000</v>
          </cell>
          <cell r="L918" t="str">
            <v xml:space="preserve"> </v>
          </cell>
          <cell r="M918" t="str">
            <v>A</v>
          </cell>
          <cell r="N918" t="str">
            <v>VARIA</v>
          </cell>
          <cell r="O918" t="str">
            <v xml:space="preserve">COL17CB0DLV1        </v>
          </cell>
          <cell r="P918" t="str">
            <v>DBVUFR</v>
          </cell>
          <cell r="R918">
            <v>53805</v>
          </cell>
          <cell r="S918">
            <v>40287</v>
          </cell>
          <cell r="T918">
            <v>42844</v>
          </cell>
        </row>
        <row r="919">
          <cell r="G919" t="str">
            <v>PAZT07220417</v>
          </cell>
          <cell r="H919" t="str">
            <v>20100422</v>
          </cell>
          <cell r="I919" t="str">
            <v>20170422</v>
          </cell>
          <cell r="J919" t="str">
            <v>4,75000000</v>
          </cell>
          <cell r="K919" t="str">
            <v>0,00000000</v>
          </cell>
          <cell r="L919" t="str">
            <v xml:space="preserve"> </v>
          </cell>
          <cell r="M919" t="str">
            <v>A</v>
          </cell>
          <cell r="N919" t="str">
            <v>VARIA</v>
          </cell>
          <cell r="O919" t="str">
            <v xml:space="preserve">COL17CB0DLU3        </v>
          </cell>
          <cell r="P919" t="str">
            <v>DBVUFR</v>
          </cell>
          <cell r="R919">
            <v>53806</v>
          </cell>
          <cell r="S919">
            <v>40290</v>
          </cell>
          <cell r="T919">
            <v>42847</v>
          </cell>
        </row>
        <row r="920">
          <cell r="G920" t="str">
            <v>PAZT07040517</v>
          </cell>
          <cell r="H920" t="str">
            <v>20100504</v>
          </cell>
          <cell r="I920" t="str">
            <v>20170504</v>
          </cell>
          <cell r="J920" t="str">
            <v>4,75000000</v>
          </cell>
          <cell r="K920" t="str">
            <v>0,00000000</v>
          </cell>
          <cell r="L920" t="str">
            <v xml:space="preserve"> </v>
          </cell>
          <cell r="M920" t="str">
            <v>A</v>
          </cell>
          <cell r="N920" t="str">
            <v>VARIA</v>
          </cell>
          <cell r="O920" t="str">
            <v xml:space="preserve">COL17CB0DN13        </v>
          </cell>
          <cell r="P920" t="str">
            <v>DBVUFR</v>
          </cell>
          <cell r="R920">
            <v>53808</v>
          </cell>
          <cell r="S920">
            <v>40302</v>
          </cell>
          <cell r="T920">
            <v>42859</v>
          </cell>
        </row>
        <row r="921">
          <cell r="G921" t="str">
            <v>PAZT07230417</v>
          </cell>
          <cell r="H921" t="str">
            <v>20100423</v>
          </cell>
          <cell r="I921" t="str">
            <v>20170423</v>
          </cell>
          <cell r="J921" t="str">
            <v>4,75000000</v>
          </cell>
          <cell r="K921" t="str">
            <v>0,00000000</v>
          </cell>
          <cell r="L921" t="str">
            <v xml:space="preserve"> </v>
          </cell>
          <cell r="M921" t="str">
            <v>A</v>
          </cell>
          <cell r="N921" t="str">
            <v>VARIA</v>
          </cell>
          <cell r="O921" t="str">
            <v xml:space="preserve">COL17CB0DN21        </v>
          </cell>
          <cell r="P921" t="str">
            <v>DBVUFR</v>
          </cell>
          <cell r="R921">
            <v>53809</v>
          </cell>
          <cell r="S921">
            <v>40291</v>
          </cell>
          <cell r="T921">
            <v>42848</v>
          </cell>
        </row>
        <row r="922">
          <cell r="G922" t="str">
            <v>PAZT07200417</v>
          </cell>
          <cell r="H922" t="str">
            <v>20100420</v>
          </cell>
          <cell r="I922" t="str">
            <v>20170420</v>
          </cell>
          <cell r="J922" t="str">
            <v>4,75000000</v>
          </cell>
          <cell r="K922" t="str">
            <v>0,00000000</v>
          </cell>
          <cell r="L922" t="str">
            <v xml:space="preserve"> </v>
          </cell>
          <cell r="M922" t="str">
            <v>A</v>
          </cell>
          <cell r="N922" t="str">
            <v>VARIA</v>
          </cell>
          <cell r="O922" t="str">
            <v xml:space="preserve">COL17CB0DMZ0        </v>
          </cell>
          <cell r="P922" t="str">
            <v>DBVUFR</v>
          </cell>
          <cell r="R922">
            <v>53811</v>
          </cell>
          <cell r="S922">
            <v>40288</v>
          </cell>
          <cell r="T922">
            <v>42845</v>
          </cell>
        </row>
        <row r="923">
          <cell r="G923" t="str">
            <v>PAZT07270417</v>
          </cell>
          <cell r="H923" t="str">
            <v>20100427</v>
          </cell>
          <cell r="I923" t="str">
            <v>20170427</v>
          </cell>
          <cell r="J923" t="str">
            <v>4,75000000</v>
          </cell>
          <cell r="K923" t="str">
            <v>0,00000000</v>
          </cell>
          <cell r="L923" t="str">
            <v xml:space="preserve"> </v>
          </cell>
          <cell r="M923" t="str">
            <v>A</v>
          </cell>
          <cell r="N923" t="str">
            <v>VARIA</v>
          </cell>
          <cell r="O923" t="str">
            <v xml:space="preserve">COL17CB0DN05        </v>
          </cell>
          <cell r="P923" t="str">
            <v>DBVUFR</v>
          </cell>
          <cell r="R923">
            <v>53817</v>
          </cell>
          <cell r="S923">
            <v>40295</v>
          </cell>
          <cell r="T923">
            <v>42852</v>
          </cell>
        </row>
        <row r="924">
          <cell r="G924" t="str">
            <v>PAZT07280417</v>
          </cell>
          <cell r="H924" t="str">
            <v>20100428</v>
          </cell>
          <cell r="I924" t="str">
            <v>20170428</v>
          </cell>
          <cell r="J924" t="str">
            <v>4,75000000</v>
          </cell>
          <cell r="K924" t="str">
            <v>0,00000000</v>
          </cell>
          <cell r="L924" t="str">
            <v xml:space="preserve"> </v>
          </cell>
          <cell r="M924" t="str">
            <v>A</v>
          </cell>
          <cell r="N924" t="str">
            <v>VARIA</v>
          </cell>
          <cell r="O924" t="str">
            <v xml:space="preserve">COL17CB28453        </v>
          </cell>
          <cell r="P924" t="str">
            <v>DBVTFR</v>
          </cell>
          <cell r="R924">
            <v>53818</v>
          </cell>
          <cell r="S924">
            <v>40296</v>
          </cell>
          <cell r="T924">
            <v>42853</v>
          </cell>
        </row>
        <row r="925">
          <cell r="G925" t="str">
            <v>PAZT07290417</v>
          </cell>
          <cell r="H925" t="str">
            <v>20100429</v>
          </cell>
          <cell r="I925" t="str">
            <v>20170429</v>
          </cell>
          <cell r="J925" t="str">
            <v>4,75000000</v>
          </cell>
          <cell r="K925" t="str">
            <v>0,00000000</v>
          </cell>
          <cell r="L925" t="str">
            <v xml:space="preserve"> </v>
          </cell>
          <cell r="M925" t="str">
            <v>A</v>
          </cell>
          <cell r="N925" t="str">
            <v>VARIA</v>
          </cell>
          <cell r="O925" t="str">
            <v xml:space="preserve">COL17CB28461        </v>
          </cell>
          <cell r="P925" t="str">
            <v>DBVTFR</v>
          </cell>
          <cell r="R925">
            <v>53819</v>
          </cell>
          <cell r="S925">
            <v>40297</v>
          </cell>
          <cell r="T925">
            <v>42854</v>
          </cell>
        </row>
        <row r="926">
          <cell r="G926" t="str">
            <v>PAZT07300417</v>
          </cell>
          <cell r="H926" t="str">
            <v>20100430</v>
          </cell>
          <cell r="I926" t="str">
            <v>20170430</v>
          </cell>
          <cell r="J926" t="str">
            <v>4,75000000</v>
          </cell>
          <cell r="K926" t="str">
            <v>0,00000000</v>
          </cell>
          <cell r="L926" t="str">
            <v xml:space="preserve"> </v>
          </cell>
          <cell r="M926" t="str">
            <v>A</v>
          </cell>
          <cell r="N926" t="str">
            <v>VARIA</v>
          </cell>
          <cell r="O926" t="str">
            <v xml:space="preserve">COL17CB28479        </v>
          </cell>
          <cell r="P926" t="str">
            <v>DBVTFR</v>
          </cell>
          <cell r="R926">
            <v>53820</v>
          </cell>
          <cell r="S926">
            <v>40298</v>
          </cell>
          <cell r="T926">
            <v>42855</v>
          </cell>
        </row>
        <row r="927">
          <cell r="G927" t="str">
            <v>PAZT07260417</v>
          </cell>
          <cell r="H927" t="str">
            <v>20100426</v>
          </cell>
          <cell r="I927" t="str">
            <v>20170426</v>
          </cell>
          <cell r="J927" t="str">
            <v>4,75000000</v>
          </cell>
          <cell r="K927" t="str">
            <v>0,00000000</v>
          </cell>
          <cell r="L927" t="str">
            <v xml:space="preserve"> </v>
          </cell>
          <cell r="M927" t="str">
            <v>A</v>
          </cell>
          <cell r="N927" t="str">
            <v>VARIA</v>
          </cell>
          <cell r="O927" t="str">
            <v xml:space="preserve">COL17CB28487        </v>
          </cell>
          <cell r="P927" t="str">
            <v>DBVTFR</v>
          </cell>
          <cell r="R927">
            <v>53822</v>
          </cell>
          <cell r="S927">
            <v>40294</v>
          </cell>
          <cell r="T927">
            <v>42851</v>
          </cell>
        </row>
        <row r="928">
          <cell r="G928" t="str">
            <v>PAZT07140517</v>
          </cell>
          <cell r="H928" t="str">
            <v>20100514</v>
          </cell>
          <cell r="I928" t="str">
            <v>20170514</v>
          </cell>
          <cell r="J928" t="str">
            <v>4,75000000</v>
          </cell>
          <cell r="K928" t="str">
            <v>0,00000000</v>
          </cell>
          <cell r="L928" t="str">
            <v xml:space="preserve"> </v>
          </cell>
          <cell r="M928" t="str">
            <v>A</v>
          </cell>
          <cell r="N928" t="str">
            <v>VARIA</v>
          </cell>
          <cell r="O928" t="str">
            <v xml:space="preserve">COL17CB28495        </v>
          </cell>
          <cell r="P928" t="str">
            <v>DBVTFR</v>
          </cell>
          <cell r="R928">
            <v>53824</v>
          </cell>
          <cell r="S928">
            <v>40312</v>
          </cell>
          <cell r="T928">
            <v>42869</v>
          </cell>
        </row>
        <row r="929">
          <cell r="G929" t="str">
            <v>PAZT07030517</v>
          </cell>
          <cell r="H929" t="str">
            <v>20100503</v>
          </cell>
          <cell r="I929" t="str">
            <v>20170503</v>
          </cell>
          <cell r="J929" t="str">
            <v>4,75000000</v>
          </cell>
          <cell r="K929" t="str">
            <v>0,00000000</v>
          </cell>
          <cell r="L929" t="str">
            <v xml:space="preserve"> </v>
          </cell>
          <cell r="M929" t="str">
            <v>A</v>
          </cell>
          <cell r="N929" t="str">
            <v>VARIA</v>
          </cell>
          <cell r="O929" t="str">
            <v xml:space="preserve">COL17CB28503        </v>
          </cell>
          <cell r="P929" t="str">
            <v>DBVTFR</v>
          </cell>
          <cell r="R929">
            <v>53828</v>
          </cell>
          <cell r="S929">
            <v>40301</v>
          </cell>
          <cell r="T929">
            <v>42858</v>
          </cell>
        </row>
        <row r="930">
          <cell r="G930" t="str">
            <v>PAZT07060517</v>
          </cell>
          <cell r="H930" t="str">
            <v>20100506</v>
          </cell>
          <cell r="I930" t="str">
            <v>20170506</v>
          </cell>
          <cell r="J930" t="str">
            <v>4,75000000</v>
          </cell>
          <cell r="K930" t="str">
            <v>0,00000000</v>
          </cell>
          <cell r="L930" t="str">
            <v xml:space="preserve"> </v>
          </cell>
          <cell r="M930" t="str">
            <v>A</v>
          </cell>
          <cell r="N930" t="str">
            <v>VARIA</v>
          </cell>
          <cell r="O930" t="str">
            <v xml:space="preserve">COL17CB28511        </v>
          </cell>
          <cell r="P930" t="str">
            <v>DBVTFR</v>
          </cell>
          <cell r="R930">
            <v>53829</v>
          </cell>
          <cell r="S930">
            <v>40304</v>
          </cell>
          <cell r="T930">
            <v>42861</v>
          </cell>
        </row>
        <row r="931">
          <cell r="G931" t="str">
            <v>PAZT07070517</v>
          </cell>
          <cell r="H931" t="str">
            <v>20100507</v>
          </cell>
          <cell r="I931" t="str">
            <v>20170507</v>
          </cell>
          <cell r="J931" t="str">
            <v>4,75000000</v>
          </cell>
          <cell r="K931" t="str">
            <v>0,00000000</v>
          </cell>
          <cell r="L931" t="str">
            <v xml:space="preserve"> </v>
          </cell>
          <cell r="M931" t="str">
            <v>A</v>
          </cell>
          <cell r="N931" t="str">
            <v>VARIA</v>
          </cell>
          <cell r="O931" t="str">
            <v xml:space="preserve">COL17CB28529        </v>
          </cell>
          <cell r="P931" t="str">
            <v>DBVTFR</v>
          </cell>
          <cell r="R931">
            <v>53830</v>
          </cell>
          <cell r="S931">
            <v>40305</v>
          </cell>
          <cell r="T931">
            <v>42862</v>
          </cell>
        </row>
        <row r="932">
          <cell r="G932" t="str">
            <v>PAZT07050517</v>
          </cell>
          <cell r="H932" t="str">
            <v>20100505</v>
          </cell>
          <cell r="I932" t="str">
            <v>20170505</v>
          </cell>
          <cell r="J932" t="str">
            <v>4,75000000</v>
          </cell>
          <cell r="K932" t="str">
            <v>0,00000000</v>
          </cell>
          <cell r="L932" t="str">
            <v xml:space="preserve"> </v>
          </cell>
          <cell r="M932" t="str">
            <v>A</v>
          </cell>
          <cell r="N932" t="str">
            <v>VARIA</v>
          </cell>
          <cell r="O932" t="str">
            <v xml:space="preserve">COL17CB28537        </v>
          </cell>
          <cell r="P932" t="str">
            <v>DBVTFR</v>
          </cell>
          <cell r="R932">
            <v>53831</v>
          </cell>
          <cell r="S932">
            <v>40303</v>
          </cell>
          <cell r="T932">
            <v>42860</v>
          </cell>
        </row>
        <row r="933">
          <cell r="G933" t="str">
            <v>PAZT07100517</v>
          </cell>
          <cell r="H933" t="str">
            <v>20100510</v>
          </cell>
          <cell r="I933" t="str">
            <v>20170510</v>
          </cell>
          <cell r="J933" t="str">
            <v>4,75000000</v>
          </cell>
          <cell r="K933" t="str">
            <v>0,00000000</v>
          </cell>
          <cell r="L933" t="str">
            <v xml:space="preserve"> </v>
          </cell>
          <cell r="M933" t="str">
            <v>A</v>
          </cell>
          <cell r="N933" t="str">
            <v>VARIA</v>
          </cell>
          <cell r="O933" t="str">
            <v xml:space="preserve">COL17CB28545        </v>
          </cell>
          <cell r="P933" t="str">
            <v>DBVTFR</v>
          </cell>
          <cell r="R933">
            <v>53841</v>
          </cell>
          <cell r="S933">
            <v>40308</v>
          </cell>
          <cell r="T933">
            <v>42865</v>
          </cell>
        </row>
        <row r="934">
          <cell r="G934" t="str">
            <v>PAZT07110517</v>
          </cell>
          <cell r="H934" t="str">
            <v>20100511</v>
          </cell>
          <cell r="I934" t="str">
            <v>20170511</v>
          </cell>
          <cell r="J934" t="str">
            <v>4,75000000</v>
          </cell>
          <cell r="K934" t="str">
            <v>0,00000000</v>
          </cell>
          <cell r="L934" t="str">
            <v xml:space="preserve"> </v>
          </cell>
          <cell r="M934" t="str">
            <v>A</v>
          </cell>
          <cell r="N934" t="str">
            <v>VARIA</v>
          </cell>
          <cell r="O934" t="str">
            <v xml:space="preserve">COL17CB28552        </v>
          </cell>
          <cell r="P934" t="str">
            <v>DBVTFR</v>
          </cell>
          <cell r="R934">
            <v>53842</v>
          </cell>
          <cell r="S934">
            <v>40309</v>
          </cell>
          <cell r="T934">
            <v>42866</v>
          </cell>
        </row>
        <row r="935">
          <cell r="G935" t="str">
            <v>PAZT07120517</v>
          </cell>
          <cell r="H935" t="str">
            <v>20100512</v>
          </cell>
          <cell r="I935" t="str">
            <v>20170512</v>
          </cell>
          <cell r="J935" t="str">
            <v>4,75000000</v>
          </cell>
          <cell r="K935" t="str">
            <v>0,00000000</v>
          </cell>
          <cell r="L935" t="str">
            <v xml:space="preserve"> </v>
          </cell>
          <cell r="M935" t="str">
            <v>A</v>
          </cell>
          <cell r="N935" t="str">
            <v>VARIA</v>
          </cell>
          <cell r="O935" t="str">
            <v xml:space="preserve">COL17CB28560        </v>
          </cell>
          <cell r="P935" t="str">
            <v>DBVTFR</v>
          </cell>
          <cell r="R935">
            <v>53843</v>
          </cell>
          <cell r="S935">
            <v>40310</v>
          </cell>
          <cell r="T935">
            <v>42867</v>
          </cell>
        </row>
        <row r="936">
          <cell r="G936" t="str">
            <v>PAZT07130517</v>
          </cell>
          <cell r="H936" t="str">
            <v>20100513</v>
          </cell>
          <cell r="I936" t="str">
            <v>20170513</v>
          </cell>
          <cell r="J936" t="str">
            <v>4,75000000</v>
          </cell>
          <cell r="K936" t="str">
            <v>0,00000000</v>
          </cell>
          <cell r="L936" t="str">
            <v xml:space="preserve"> </v>
          </cell>
          <cell r="M936" t="str">
            <v>A</v>
          </cell>
          <cell r="N936" t="str">
            <v>VARIA</v>
          </cell>
          <cell r="O936" t="str">
            <v xml:space="preserve">COL17CB28578        </v>
          </cell>
          <cell r="P936" t="str">
            <v>DBVTFR</v>
          </cell>
          <cell r="R936">
            <v>53844</v>
          </cell>
          <cell r="S936">
            <v>40311</v>
          </cell>
          <cell r="T936">
            <v>42868</v>
          </cell>
        </row>
        <row r="937">
          <cell r="G937" t="str">
            <v>PAZT07200517</v>
          </cell>
          <cell r="H937" t="str">
            <v>20100520</v>
          </cell>
          <cell r="I937" t="str">
            <v>20170520</v>
          </cell>
          <cell r="J937" t="str">
            <v>4,75000000</v>
          </cell>
          <cell r="K937" t="str">
            <v>0,00000000</v>
          </cell>
          <cell r="L937" t="str">
            <v xml:space="preserve"> </v>
          </cell>
          <cell r="M937" t="str">
            <v>A</v>
          </cell>
          <cell r="N937" t="str">
            <v>VARIA</v>
          </cell>
          <cell r="O937" t="str">
            <v xml:space="preserve">COL17CB0DMY3        </v>
          </cell>
          <cell r="P937" t="str">
            <v>DBVUFR</v>
          </cell>
          <cell r="R937">
            <v>53850</v>
          </cell>
          <cell r="S937">
            <v>40318</v>
          </cell>
          <cell r="T937">
            <v>42875</v>
          </cell>
        </row>
        <row r="938">
          <cell r="G938" t="str">
            <v>PAZT07180517</v>
          </cell>
          <cell r="H938" t="str">
            <v>20100518</v>
          </cell>
          <cell r="I938" t="str">
            <v>20170518</v>
          </cell>
          <cell r="J938" t="str">
            <v>4,75000000</v>
          </cell>
          <cell r="K938" t="str">
            <v>0,00000000</v>
          </cell>
          <cell r="L938" t="str">
            <v xml:space="preserve"> </v>
          </cell>
          <cell r="M938" t="str">
            <v>A</v>
          </cell>
          <cell r="N938" t="str">
            <v>VARIA</v>
          </cell>
          <cell r="O938" t="str">
            <v xml:space="preserve">COL17CB0DMX5        </v>
          </cell>
          <cell r="P938" t="str">
            <v>DBVUFR</v>
          </cell>
          <cell r="R938">
            <v>53852</v>
          </cell>
          <cell r="S938">
            <v>40316</v>
          </cell>
          <cell r="T938">
            <v>42873</v>
          </cell>
        </row>
        <row r="939">
          <cell r="G939" t="str">
            <v>PAZT07190517</v>
          </cell>
          <cell r="H939" t="str">
            <v>20100519</v>
          </cell>
          <cell r="I939" t="str">
            <v>20170519</v>
          </cell>
          <cell r="J939" t="str">
            <v>4,75000000</v>
          </cell>
          <cell r="K939" t="str">
            <v>0,00000000</v>
          </cell>
          <cell r="L939" t="str">
            <v xml:space="preserve"> </v>
          </cell>
          <cell r="M939" t="str">
            <v>A</v>
          </cell>
          <cell r="N939" t="str">
            <v>VARIA</v>
          </cell>
          <cell r="O939" t="str">
            <v xml:space="preserve">COL17CB0DMW7        </v>
          </cell>
          <cell r="P939" t="str">
            <v>DBVUFR</v>
          </cell>
          <cell r="R939">
            <v>53853</v>
          </cell>
          <cell r="S939">
            <v>40317</v>
          </cell>
          <cell r="T939">
            <v>42874</v>
          </cell>
        </row>
        <row r="940">
          <cell r="G940" t="str">
            <v>PAZT07210517</v>
          </cell>
          <cell r="H940" t="str">
            <v>20100521</v>
          </cell>
          <cell r="I940" t="str">
            <v>20170521</v>
          </cell>
          <cell r="J940" t="str">
            <v>4,75000000</v>
          </cell>
          <cell r="K940" t="str">
            <v>0,00000000</v>
          </cell>
          <cell r="L940" t="str">
            <v xml:space="preserve"> </v>
          </cell>
          <cell r="M940" t="str">
            <v>A</v>
          </cell>
          <cell r="N940" t="str">
            <v>VARIA</v>
          </cell>
          <cell r="O940" t="str">
            <v xml:space="preserve">COL17CB0DMV9        </v>
          </cell>
          <cell r="P940" t="str">
            <v>DBVUFR</v>
          </cell>
          <cell r="R940">
            <v>53854</v>
          </cell>
          <cell r="S940">
            <v>40319</v>
          </cell>
          <cell r="T940">
            <v>42876</v>
          </cell>
        </row>
        <row r="941">
          <cell r="G941" t="str">
            <v>PAZT07240517</v>
          </cell>
          <cell r="H941" t="str">
            <v>20100524</v>
          </cell>
          <cell r="I941" t="str">
            <v>20170524</v>
          </cell>
          <cell r="J941" t="str">
            <v>4,75000000</v>
          </cell>
          <cell r="K941" t="str">
            <v>0,00000000</v>
          </cell>
          <cell r="L941" t="str">
            <v xml:space="preserve"> </v>
          </cell>
          <cell r="M941" t="str">
            <v>A</v>
          </cell>
          <cell r="N941" t="str">
            <v>VARIA</v>
          </cell>
          <cell r="O941" t="str">
            <v xml:space="preserve">COL17CB0DOA9        </v>
          </cell>
          <cell r="P941" t="str">
            <v>DBVUFR</v>
          </cell>
          <cell r="R941">
            <v>53859</v>
          </cell>
          <cell r="S941">
            <v>40322</v>
          </cell>
          <cell r="T941">
            <v>42879</v>
          </cell>
        </row>
        <row r="942">
          <cell r="G942" t="str">
            <v>PAZT07260517</v>
          </cell>
          <cell r="H942" t="str">
            <v>20100526</v>
          </cell>
          <cell r="I942" t="str">
            <v>20170526</v>
          </cell>
          <cell r="J942" t="str">
            <v>4,75000000</v>
          </cell>
          <cell r="K942" t="str">
            <v>0,00000000</v>
          </cell>
          <cell r="L942" t="str">
            <v xml:space="preserve"> </v>
          </cell>
          <cell r="M942" t="str">
            <v>A</v>
          </cell>
          <cell r="N942" t="str">
            <v>VARIA</v>
          </cell>
          <cell r="O942" t="str">
            <v xml:space="preserve">COL17CB0DOB7        </v>
          </cell>
          <cell r="P942" t="str">
            <v>DBVUFR</v>
          </cell>
          <cell r="R942">
            <v>53860</v>
          </cell>
          <cell r="S942">
            <v>40324</v>
          </cell>
          <cell r="T942">
            <v>42881</v>
          </cell>
        </row>
        <row r="943">
          <cell r="G943" t="str">
            <v>PAZT07270517</v>
          </cell>
          <cell r="H943" t="str">
            <v>20100527</v>
          </cell>
          <cell r="I943" t="str">
            <v>20170527</v>
          </cell>
          <cell r="J943" t="str">
            <v>4,75000000</v>
          </cell>
          <cell r="K943" t="str">
            <v>0,00000000</v>
          </cell>
          <cell r="L943" t="str">
            <v xml:space="preserve"> </v>
          </cell>
          <cell r="M943" t="str">
            <v>A</v>
          </cell>
          <cell r="N943" t="str">
            <v>VARIA</v>
          </cell>
          <cell r="O943" t="str">
            <v xml:space="preserve">COL17CB0DO46        </v>
          </cell>
          <cell r="P943" t="str">
            <v>DBVUFR</v>
          </cell>
          <cell r="R943">
            <v>53861</v>
          </cell>
          <cell r="S943">
            <v>40325</v>
          </cell>
          <cell r="T943">
            <v>42882</v>
          </cell>
        </row>
        <row r="944">
          <cell r="G944" t="str">
            <v>PAZT07280517</v>
          </cell>
          <cell r="H944" t="str">
            <v>20100528</v>
          </cell>
          <cell r="I944" t="str">
            <v>20170528</v>
          </cell>
          <cell r="J944" t="str">
            <v>4,75000000</v>
          </cell>
          <cell r="K944" t="str">
            <v>0,00000000</v>
          </cell>
          <cell r="L944" t="str">
            <v xml:space="preserve"> </v>
          </cell>
          <cell r="M944" t="str">
            <v>A</v>
          </cell>
          <cell r="N944" t="str">
            <v>VARIA</v>
          </cell>
          <cell r="O944" t="str">
            <v xml:space="preserve">COL17CB0DO53        </v>
          </cell>
          <cell r="P944" t="str">
            <v>DBVUFR</v>
          </cell>
          <cell r="R944">
            <v>53862</v>
          </cell>
          <cell r="S944">
            <v>40326</v>
          </cell>
          <cell r="T944">
            <v>42883</v>
          </cell>
        </row>
        <row r="945">
          <cell r="G945" t="str">
            <v>PAZT07250517</v>
          </cell>
          <cell r="H945" t="str">
            <v>20100525</v>
          </cell>
          <cell r="I945" t="str">
            <v>20170525</v>
          </cell>
          <cell r="J945" t="str">
            <v>4,75000000</v>
          </cell>
          <cell r="K945" t="str">
            <v>0,00000000</v>
          </cell>
          <cell r="L945" t="str">
            <v xml:space="preserve"> </v>
          </cell>
          <cell r="M945" t="str">
            <v>A</v>
          </cell>
          <cell r="N945" t="str">
            <v>VARIA</v>
          </cell>
          <cell r="O945" t="str">
            <v xml:space="preserve">COL17CB0DO87        </v>
          </cell>
          <cell r="P945" t="str">
            <v>DBVUFR</v>
          </cell>
          <cell r="R945">
            <v>53865</v>
          </cell>
          <cell r="S945">
            <v>40323</v>
          </cell>
          <cell r="T945">
            <v>42880</v>
          </cell>
        </row>
        <row r="946">
          <cell r="G946" t="str">
            <v>PAZT07310517</v>
          </cell>
          <cell r="H946" t="str">
            <v>20100531</v>
          </cell>
          <cell r="I946" t="str">
            <v>20170531</v>
          </cell>
          <cell r="J946" t="str">
            <v>4,75000000</v>
          </cell>
          <cell r="K946" t="str">
            <v>0,00000000</v>
          </cell>
          <cell r="L946" t="str">
            <v xml:space="preserve"> </v>
          </cell>
          <cell r="M946" t="str">
            <v>A</v>
          </cell>
          <cell r="N946" t="str">
            <v>VARIA</v>
          </cell>
          <cell r="O946" t="str">
            <v xml:space="preserve">COL17CB0DOJ0        </v>
          </cell>
          <cell r="P946" t="str">
            <v>DBVUFR</v>
          </cell>
          <cell r="R946">
            <v>53870</v>
          </cell>
          <cell r="S946">
            <v>40329</v>
          </cell>
          <cell r="T946">
            <v>42886</v>
          </cell>
        </row>
        <row r="947">
          <cell r="G947" t="str">
            <v>PAZT07020617</v>
          </cell>
          <cell r="H947" t="str">
            <v>20100602</v>
          </cell>
          <cell r="I947" t="str">
            <v>20170602</v>
          </cell>
          <cell r="J947" t="str">
            <v>4,75000000</v>
          </cell>
          <cell r="K947" t="str">
            <v>0,00000000</v>
          </cell>
          <cell r="L947" t="str">
            <v xml:space="preserve"> </v>
          </cell>
          <cell r="M947" t="str">
            <v>A</v>
          </cell>
          <cell r="N947" t="str">
            <v>VARIA</v>
          </cell>
          <cell r="O947" t="str">
            <v xml:space="preserve">COL17CB0DOK8        </v>
          </cell>
          <cell r="P947" t="str">
            <v>DBVUFR</v>
          </cell>
          <cell r="R947">
            <v>53871</v>
          </cell>
          <cell r="S947">
            <v>40331</v>
          </cell>
          <cell r="T947">
            <v>42888</v>
          </cell>
        </row>
        <row r="948">
          <cell r="G948" t="str">
            <v>PAZT07010617</v>
          </cell>
          <cell r="H948" t="str">
            <v>20100601</v>
          </cell>
          <cell r="I948" t="str">
            <v>20170601</v>
          </cell>
          <cell r="J948" t="str">
            <v>4,75000000</v>
          </cell>
          <cell r="K948" t="str">
            <v>0,00000000</v>
          </cell>
          <cell r="L948" t="str">
            <v xml:space="preserve"> </v>
          </cell>
          <cell r="M948" t="str">
            <v>A</v>
          </cell>
          <cell r="N948" t="str">
            <v>VARIA</v>
          </cell>
          <cell r="O948" t="str">
            <v xml:space="preserve">COL17CB0DON2        </v>
          </cell>
          <cell r="P948" t="str">
            <v>DBVUFR</v>
          </cell>
          <cell r="R948">
            <v>53874</v>
          </cell>
          <cell r="S948">
            <v>40330</v>
          </cell>
          <cell r="T948">
            <v>42887</v>
          </cell>
        </row>
        <row r="949">
          <cell r="G949" t="str">
            <v>PAZT07030617</v>
          </cell>
          <cell r="H949" t="str">
            <v>20100603</v>
          </cell>
          <cell r="I949" t="str">
            <v>20170603</v>
          </cell>
          <cell r="J949" t="str">
            <v>4,75000000</v>
          </cell>
          <cell r="K949" t="str">
            <v>0,00000000</v>
          </cell>
          <cell r="L949" t="str">
            <v xml:space="preserve"> </v>
          </cell>
          <cell r="M949" t="str">
            <v>A</v>
          </cell>
          <cell r="N949" t="str">
            <v>VARIA</v>
          </cell>
          <cell r="O949" t="str">
            <v xml:space="preserve">COL17CB0DOO0        </v>
          </cell>
          <cell r="P949" t="str">
            <v>DBVUFR</v>
          </cell>
          <cell r="R949">
            <v>53875</v>
          </cell>
          <cell r="S949">
            <v>40332</v>
          </cell>
          <cell r="T949">
            <v>42889</v>
          </cell>
        </row>
        <row r="950">
          <cell r="G950" t="str">
            <v>PAZT07080617</v>
          </cell>
          <cell r="H950" t="str">
            <v>20100608</v>
          </cell>
          <cell r="I950" t="str">
            <v>20170608</v>
          </cell>
          <cell r="J950" t="str">
            <v>4,75000000</v>
          </cell>
          <cell r="K950" t="str">
            <v>0,00000000</v>
          </cell>
          <cell r="L950" t="str">
            <v xml:space="preserve"> </v>
          </cell>
          <cell r="M950" t="str">
            <v>A</v>
          </cell>
          <cell r="N950" t="str">
            <v>VARIA</v>
          </cell>
          <cell r="O950" t="str">
            <v xml:space="preserve">COL17CB0E651        </v>
          </cell>
          <cell r="P950" t="str">
            <v>DBVUFR</v>
          </cell>
          <cell r="R950">
            <v>53881</v>
          </cell>
          <cell r="S950">
            <v>40337</v>
          </cell>
          <cell r="T950">
            <v>42894</v>
          </cell>
        </row>
        <row r="951">
          <cell r="G951" t="str">
            <v>PAZT07090617</v>
          </cell>
          <cell r="H951" t="str">
            <v>20100609</v>
          </cell>
          <cell r="I951" t="str">
            <v>20170609</v>
          </cell>
          <cell r="J951" t="str">
            <v>4,75000000</v>
          </cell>
          <cell r="K951" t="str">
            <v>0,00000000</v>
          </cell>
          <cell r="L951" t="str">
            <v xml:space="preserve"> </v>
          </cell>
          <cell r="M951" t="str">
            <v>A</v>
          </cell>
          <cell r="N951" t="str">
            <v>VARIA</v>
          </cell>
          <cell r="O951" t="str">
            <v xml:space="preserve">COL17CB0E669        </v>
          </cell>
          <cell r="P951" t="str">
            <v>DBVUFR</v>
          </cell>
          <cell r="R951">
            <v>53882</v>
          </cell>
          <cell r="S951">
            <v>40338</v>
          </cell>
          <cell r="T951">
            <v>42895</v>
          </cell>
        </row>
        <row r="952">
          <cell r="G952" t="str">
            <v>PAZT07110617</v>
          </cell>
          <cell r="H952" t="str">
            <v>20100611</v>
          </cell>
          <cell r="I952" t="str">
            <v>20170611</v>
          </cell>
          <cell r="J952" t="str">
            <v>4,75000000</v>
          </cell>
          <cell r="K952" t="str">
            <v>0,00000000</v>
          </cell>
          <cell r="L952" t="str">
            <v xml:space="preserve"> </v>
          </cell>
          <cell r="M952" t="str">
            <v>A</v>
          </cell>
          <cell r="N952" t="str">
            <v>VARIA</v>
          </cell>
          <cell r="O952" t="str">
            <v xml:space="preserve">COL17CB0E677        </v>
          </cell>
          <cell r="P952" t="str">
            <v>DBVUFR</v>
          </cell>
          <cell r="R952">
            <v>53883</v>
          </cell>
          <cell r="S952">
            <v>40340</v>
          </cell>
          <cell r="T952">
            <v>42897</v>
          </cell>
        </row>
        <row r="953">
          <cell r="G953" t="str">
            <v>PAZT07250617</v>
          </cell>
          <cell r="H953" t="str">
            <v>20100625</v>
          </cell>
          <cell r="I953" t="str">
            <v>20170625</v>
          </cell>
          <cell r="J953" t="str">
            <v>4,75000000</v>
          </cell>
          <cell r="K953" t="str">
            <v>0,00000000</v>
          </cell>
          <cell r="L953" t="str">
            <v xml:space="preserve"> </v>
          </cell>
          <cell r="M953" t="str">
            <v>A</v>
          </cell>
          <cell r="N953" t="str">
            <v>VARIA</v>
          </cell>
          <cell r="O953" t="str">
            <v xml:space="preserve">COL17CB0E685        </v>
          </cell>
          <cell r="P953" t="str">
            <v>DBVUFR</v>
          </cell>
          <cell r="R953">
            <v>53884</v>
          </cell>
          <cell r="S953">
            <v>40354</v>
          </cell>
          <cell r="T953">
            <v>42911</v>
          </cell>
        </row>
        <row r="954">
          <cell r="G954" t="str">
            <v>PAZT07150617</v>
          </cell>
          <cell r="H954" t="str">
            <v>20100615</v>
          </cell>
          <cell r="I954" t="str">
            <v>20170615</v>
          </cell>
          <cell r="J954" t="str">
            <v>4,75000000</v>
          </cell>
          <cell r="K954" t="str">
            <v>0,00000000</v>
          </cell>
          <cell r="L954" t="str">
            <v xml:space="preserve"> </v>
          </cell>
          <cell r="M954" t="str">
            <v>A</v>
          </cell>
          <cell r="N954" t="str">
            <v>VARIA</v>
          </cell>
          <cell r="O954" t="str">
            <v xml:space="preserve">COL17CB0E8G0        </v>
          </cell>
          <cell r="P954" t="str">
            <v>DBVUFR</v>
          </cell>
          <cell r="R954">
            <v>53887</v>
          </cell>
          <cell r="S954">
            <v>40344</v>
          </cell>
          <cell r="T954">
            <v>42901</v>
          </cell>
        </row>
        <row r="955">
          <cell r="G955" t="str">
            <v>PAZT07180617</v>
          </cell>
          <cell r="H955" t="str">
            <v>20100618</v>
          </cell>
          <cell r="I955" t="str">
            <v>20170618</v>
          </cell>
          <cell r="J955" t="str">
            <v>4,75000000</v>
          </cell>
          <cell r="K955" t="str">
            <v>0,00000000</v>
          </cell>
          <cell r="L955" t="str">
            <v xml:space="preserve"> </v>
          </cell>
          <cell r="M955" t="str">
            <v>A</v>
          </cell>
          <cell r="N955" t="str">
            <v>VARIA</v>
          </cell>
          <cell r="O955" t="str">
            <v xml:space="preserve">COL17CB0E8F2        </v>
          </cell>
          <cell r="P955" t="str">
            <v>DBVUFR</v>
          </cell>
          <cell r="R955">
            <v>53888</v>
          </cell>
          <cell r="S955">
            <v>40347</v>
          </cell>
          <cell r="T955">
            <v>42904</v>
          </cell>
        </row>
        <row r="956">
          <cell r="G956" t="str">
            <v>PAZT07170617</v>
          </cell>
          <cell r="H956" t="str">
            <v>20100617</v>
          </cell>
          <cell r="I956" t="str">
            <v>20170617</v>
          </cell>
          <cell r="J956" t="str">
            <v>4,75000000</v>
          </cell>
          <cell r="K956" t="str">
            <v>0,00000000</v>
          </cell>
          <cell r="L956" t="str">
            <v xml:space="preserve"> </v>
          </cell>
          <cell r="M956" t="str">
            <v>A</v>
          </cell>
          <cell r="N956" t="str">
            <v>VARIA</v>
          </cell>
          <cell r="O956" t="str">
            <v xml:space="preserve">COL17CB0E8H8        </v>
          </cell>
          <cell r="P956" t="str">
            <v>DBVUFR</v>
          </cell>
          <cell r="R956">
            <v>53889</v>
          </cell>
          <cell r="S956">
            <v>40346</v>
          </cell>
          <cell r="T956">
            <v>42903</v>
          </cell>
        </row>
        <row r="957">
          <cell r="G957" t="str">
            <v>PAZT07160617</v>
          </cell>
          <cell r="H957" t="str">
            <v>20100616</v>
          </cell>
          <cell r="I957" t="str">
            <v>20170616</v>
          </cell>
          <cell r="J957" t="str">
            <v>4,75000000</v>
          </cell>
          <cell r="K957" t="str">
            <v>0,00000000</v>
          </cell>
          <cell r="L957" t="str">
            <v xml:space="preserve"> </v>
          </cell>
          <cell r="M957" t="str">
            <v>A</v>
          </cell>
          <cell r="N957" t="str">
            <v>VARIA</v>
          </cell>
          <cell r="O957" t="str">
            <v xml:space="preserve">COL17CB0E8I6        </v>
          </cell>
          <cell r="P957" t="str">
            <v>DBVUFR</v>
          </cell>
          <cell r="R957">
            <v>53890</v>
          </cell>
          <cell r="S957">
            <v>40345</v>
          </cell>
          <cell r="T957">
            <v>42902</v>
          </cell>
        </row>
        <row r="958">
          <cell r="G958" t="str">
            <v>PAZT07220617</v>
          </cell>
          <cell r="H958" t="str">
            <v>20100622</v>
          </cell>
          <cell r="I958" t="str">
            <v>20170622</v>
          </cell>
          <cell r="J958" t="str">
            <v>4,75000000</v>
          </cell>
          <cell r="K958" t="str">
            <v>0,00000000</v>
          </cell>
          <cell r="L958" t="str">
            <v xml:space="preserve"> </v>
          </cell>
          <cell r="M958" t="str">
            <v>A</v>
          </cell>
          <cell r="N958" t="str">
            <v>VARIA</v>
          </cell>
          <cell r="O958" t="str">
            <v xml:space="preserve">COL17CB0E974        </v>
          </cell>
          <cell r="P958" t="str">
            <v>DBVUFR</v>
          </cell>
          <cell r="R958">
            <v>53899</v>
          </cell>
          <cell r="S958">
            <v>40351</v>
          </cell>
          <cell r="T958">
            <v>42908</v>
          </cell>
        </row>
        <row r="959">
          <cell r="G959" t="str">
            <v>PAZT07240617</v>
          </cell>
          <cell r="H959" t="str">
            <v>20100624</v>
          </cell>
          <cell r="I959" t="str">
            <v>20170624</v>
          </cell>
          <cell r="J959" t="str">
            <v>4,75000000</v>
          </cell>
          <cell r="K959" t="str">
            <v>0,00000000</v>
          </cell>
          <cell r="L959" t="str">
            <v xml:space="preserve"> </v>
          </cell>
          <cell r="M959" t="str">
            <v>A</v>
          </cell>
          <cell r="N959" t="str">
            <v>VARIA</v>
          </cell>
          <cell r="O959" t="str">
            <v xml:space="preserve">COL17CB0E982        </v>
          </cell>
          <cell r="P959" t="str">
            <v>DBVUFR</v>
          </cell>
          <cell r="R959">
            <v>53900</v>
          </cell>
          <cell r="S959">
            <v>40353</v>
          </cell>
          <cell r="T959">
            <v>42910</v>
          </cell>
        </row>
        <row r="960">
          <cell r="G960" t="str">
            <v>PAZT07230617</v>
          </cell>
          <cell r="H960" t="str">
            <v>20100623</v>
          </cell>
          <cell r="I960" t="str">
            <v>20170623</v>
          </cell>
          <cell r="J960" t="str">
            <v>4,75000000</v>
          </cell>
          <cell r="K960" t="str">
            <v>0,00000000</v>
          </cell>
          <cell r="L960" t="str">
            <v xml:space="preserve"> </v>
          </cell>
          <cell r="M960" t="str">
            <v>A</v>
          </cell>
          <cell r="N960" t="str">
            <v>VARIA</v>
          </cell>
          <cell r="O960" t="str">
            <v xml:space="preserve">COL17CB0E9A1        </v>
          </cell>
          <cell r="P960" t="str">
            <v>DBVUFR</v>
          </cell>
          <cell r="R960">
            <v>53902</v>
          </cell>
          <cell r="S960">
            <v>40352</v>
          </cell>
          <cell r="T960">
            <v>42909</v>
          </cell>
        </row>
        <row r="961">
          <cell r="G961" t="str">
            <v>PAZT07210617</v>
          </cell>
          <cell r="H961" t="str">
            <v>20100621</v>
          </cell>
          <cell r="I961" t="str">
            <v>20170621</v>
          </cell>
          <cell r="J961" t="str">
            <v>4,75000000</v>
          </cell>
          <cell r="K961" t="str">
            <v>0,00000000</v>
          </cell>
          <cell r="L961" t="str">
            <v xml:space="preserve"> </v>
          </cell>
          <cell r="M961" t="str">
            <v>A</v>
          </cell>
          <cell r="N961" t="str">
            <v>VARIA</v>
          </cell>
          <cell r="O961" t="str">
            <v xml:space="preserve">COL17CB0E9B9        </v>
          </cell>
          <cell r="P961" t="str">
            <v>DBVUFR</v>
          </cell>
          <cell r="R961">
            <v>53903</v>
          </cell>
          <cell r="S961">
            <v>40350</v>
          </cell>
          <cell r="T961">
            <v>42907</v>
          </cell>
        </row>
        <row r="962">
          <cell r="G962" t="str">
            <v>PAZT07280617</v>
          </cell>
          <cell r="H962" t="str">
            <v>20100628</v>
          </cell>
          <cell r="I962" t="str">
            <v>20170628</v>
          </cell>
          <cell r="J962" t="str">
            <v>4,75000000</v>
          </cell>
          <cell r="K962" t="str">
            <v>0,00000000</v>
          </cell>
          <cell r="L962" t="str">
            <v xml:space="preserve"> </v>
          </cell>
          <cell r="M962" t="str">
            <v>A</v>
          </cell>
          <cell r="N962" t="str">
            <v>VARIA</v>
          </cell>
          <cell r="O962" t="str">
            <v xml:space="preserve">COL17CB0E9C7        </v>
          </cell>
          <cell r="P962" t="str">
            <v>DBVUFR</v>
          </cell>
          <cell r="R962">
            <v>53912</v>
          </cell>
          <cell r="S962">
            <v>40357</v>
          </cell>
          <cell r="T962">
            <v>42914</v>
          </cell>
        </row>
        <row r="963">
          <cell r="G963" t="str">
            <v>PAZT07300617</v>
          </cell>
          <cell r="H963" t="str">
            <v>20100630</v>
          </cell>
          <cell r="I963" t="str">
            <v>20170630</v>
          </cell>
          <cell r="J963" t="str">
            <v>4,75000000</v>
          </cell>
          <cell r="K963" t="str">
            <v>0,00000000</v>
          </cell>
          <cell r="L963" t="str">
            <v xml:space="preserve"> </v>
          </cell>
          <cell r="M963" t="str">
            <v>A</v>
          </cell>
          <cell r="N963" t="str">
            <v>VARIA</v>
          </cell>
          <cell r="O963" t="str">
            <v xml:space="preserve">COL17CB0E9D5        </v>
          </cell>
          <cell r="P963" t="str">
            <v>DBVUFR</v>
          </cell>
          <cell r="R963">
            <v>53913</v>
          </cell>
          <cell r="S963">
            <v>40359</v>
          </cell>
          <cell r="T963">
            <v>42916</v>
          </cell>
        </row>
        <row r="964">
          <cell r="G964" t="str">
            <v>PAZT07010717</v>
          </cell>
          <cell r="H964" t="str">
            <v>20100701</v>
          </cell>
          <cell r="I964" t="str">
            <v>20170701</v>
          </cell>
          <cell r="J964" t="str">
            <v>4,75000000</v>
          </cell>
          <cell r="K964" t="str">
            <v>0,00000000</v>
          </cell>
          <cell r="L964" t="str">
            <v xml:space="preserve"> </v>
          </cell>
          <cell r="M964" t="str">
            <v>A</v>
          </cell>
          <cell r="N964" t="str">
            <v>VARIA</v>
          </cell>
          <cell r="O964" t="str">
            <v xml:space="preserve">COL17CB0E9E3        </v>
          </cell>
          <cell r="P964" t="str">
            <v>DBVUFR</v>
          </cell>
          <cell r="R964">
            <v>53914</v>
          </cell>
          <cell r="S964">
            <v>40360</v>
          </cell>
          <cell r="T964">
            <v>42917</v>
          </cell>
        </row>
        <row r="965">
          <cell r="G965" t="str">
            <v>PAZT07290617</v>
          </cell>
          <cell r="H965" t="str">
            <v>20100629</v>
          </cell>
          <cell r="I965" t="str">
            <v>20170629</v>
          </cell>
          <cell r="J965" t="str">
            <v>4,75000000</v>
          </cell>
          <cell r="K965" t="str">
            <v>0,00000000</v>
          </cell>
          <cell r="L965" t="str">
            <v xml:space="preserve"> </v>
          </cell>
          <cell r="M965" t="str">
            <v>A</v>
          </cell>
          <cell r="N965" t="str">
            <v>VARIA</v>
          </cell>
          <cell r="O965" t="str">
            <v xml:space="preserve">COL17CB0E9F0        </v>
          </cell>
          <cell r="P965" t="str">
            <v>DBVUFR</v>
          </cell>
          <cell r="R965">
            <v>53915</v>
          </cell>
          <cell r="S965">
            <v>40358</v>
          </cell>
          <cell r="T965">
            <v>42915</v>
          </cell>
        </row>
        <row r="966">
          <cell r="G966" t="str">
            <v>PAZT07160717</v>
          </cell>
          <cell r="H966" t="str">
            <v>20100716</v>
          </cell>
          <cell r="I966" t="str">
            <v>20170716</v>
          </cell>
          <cell r="J966" t="str">
            <v>4,75000000</v>
          </cell>
          <cell r="K966" t="str">
            <v>0,00000000</v>
          </cell>
          <cell r="L966" t="str">
            <v xml:space="preserve"> </v>
          </cell>
          <cell r="M966" t="str">
            <v>A</v>
          </cell>
          <cell r="N966" t="str">
            <v>VARIA</v>
          </cell>
          <cell r="O966" t="str">
            <v xml:space="preserve">COL17CB0E9G8        </v>
          </cell>
          <cell r="P966" t="str">
            <v>DBVUFR</v>
          </cell>
          <cell r="R966">
            <v>53916</v>
          </cell>
          <cell r="S966">
            <v>40375</v>
          </cell>
          <cell r="T966">
            <v>42932</v>
          </cell>
        </row>
        <row r="967">
          <cell r="G967" t="str">
            <v>PAZT07020717</v>
          </cell>
          <cell r="H967" t="str">
            <v>20100702</v>
          </cell>
          <cell r="I967" t="str">
            <v>20170702</v>
          </cell>
          <cell r="J967" t="str">
            <v>4,75000000</v>
          </cell>
          <cell r="K967" t="str">
            <v>0,00000000</v>
          </cell>
          <cell r="L967" t="str">
            <v xml:space="preserve"> </v>
          </cell>
          <cell r="M967" t="str">
            <v>A</v>
          </cell>
          <cell r="N967" t="str">
            <v>VARIA</v>
          </cell>
          <cell r="O967" t="str">
            <v xml:space="preserve">COL17CB0E9H6        </v>
          </cell>
          <cell r="P967" t="str">
            <v>DBVUFR</v>
          </cell>
          <cell r="R967">
            <v>53917</v>
          </cell>
          <cell r="S967">
            <v>40361</v>
          </cell>
          <cell r="T967">
            <v>42918</v>
          </cell>
        </row>
        <row r="968">
          <cell r="G968" t="str">
            <v>PAZT07060717</v>
          </cell>
          <cell r="H968" t="str">
            <v>20100706</v>
          </cell>
          <cell r="I968" t="str">
            <v>20170706</v>
          </cell>
          <cell r="J968" t="str">
            <v>4,75000000</v>
          </cell>
          <cell r="K968" t="str">
            <v>0,00000000</v>
          </cell>
          <cell r="L968" t="str">
            <v xml:space="preserve"> </v>
          </cell>
          <cell r="M968" t="str">
            <v>A</v>
          </cell>
          <cell r="N968" t="str">
            <v>VARIA</v>
          </cell>
          <cell r="O968" t="str">
            <v xml:space="preserve">COL17CB0EAK5        </v>
          </cell>
          <cell r="P968" t="str">
            <v>DBVUFR</v>
          </cell>
          <cell r="R968">
            <v>53926</v>
          </cell>
          <cell r="S968">
            <v>40365</v>
          </cell>
          <cell r="T968">
            <v>42922</v>
          </cell>
        </row>
        <row r="969">
          <cell r="G969" t="str">
            <v>PAZT07080717</v>
          </cell>
          <cell r="H969" t="str">
            <v>20100708</v>
          </cell>
          <cell r="I969" t="str">
            <v>20170708</v>
          </cell>
          <cell r="J969" t="str">
            <v>4,75000000</v>
          </cell>
          <cell r="K969" t="str">
            <v>0,00000000</v>
          </cell>
          <cell r="L969" t="str">
            <v xml:space="preserve"> </v>
          </cell>
          <cell r="M969" t="str">
            <v>A</v>
          </cell>
          <cell r="N969" t="str">
            <v>VARIA</v>
          </cell>
          <cell r="O969" t="str">
            <v xml:space="preserve">COL17CB0EAL3        </v>
          </cell>
          <cell r="P969" t="str">
            <v>DBVUFR</v>
          </cell>
          <cell r="R969">
            <v>53927</v>
          </cell>
          <cell r="S969">
            <v>40367</v>
          </cell>
          <cell r="T969">
            <v>42924</v>
          </cell>
        </row>
        <row r="970">
          <cell r="G970" t="str">
            <v>PAZT07120717</v>
          </cell>
          <cell r="H970" t="str">
            <v>20100712</v>
          </cell>
          <cell r="I970" t="str">
            <v>20170712</v>
          </cell>
          <cell r="J970" t="str">
            <v>4,75000000</v>
          </cell>
          <cell r="K970" t="str">
            <v>0,00000000</v>
          </cell>
          <cell r="L970" t="str">
            <v xml:space="preserve"> </v>
          </cell>
          <cell r="M970" t="str">
            <v>A</v>
          </cell>
          <cell r="N970" t="str">
            <v>VARIA</v>
          </cell>
          <cell r="O970" t="str">
            <v xml:space="preserve">COL17CB0EUN7        </v>
          </cell>
          <cell r="P970" t="str">
            <v>DBVUFR</v>
          </cell>
          <cell r="R970">
            <v>53945</v>
          </cell>
          <cell r="S970">
            <v>40371</v>
          </cell>
          <cell r="T970">
            <v>42928</v>
          </cell>
        </row>
        <row r="971">
          <cell r="G971" t="str">
            <v>PAZT07130717</v>
          </cell>
          <cell r="H971" t="str">
            <v>20100713</v>
          </cell>
          <cell r="I971" t="str">
            <v>20170713</v>
          </cell>
          <cell r="J971" t="str">
            <v>4,75000000</v>
          </cell>
          <cell r="K971" t="str">
            <v>0,00000000</v>
          </cell>
          <cell r="L971" t="str">
            <v xml:space="preserve"> </v>
          </cell>
          <cell r="M971" t="str">
            <v>A</v>
          </cell>
          <cell r="N971" t="str">
            <v>VARIA</v>
          </cell>
          <cell r="O971" t="str">
            <v xml:space="preserve">COL17CB0EUO5        </v>
          </cell>
          <cell r="P971" t="str">
            <v>DBVUFR</v>
          </cell>
          <cell r="R971">
            <v>53946</v>
          </cell>
          <cell r="S971">
            <v>40372</v>
          </cell>
          <cell r="T971">
            <v>42929</v>
          </cell>
        </row>
        <row r="972">
          <cell r="G972" t="str">
            <v>PAZT07150717</v>
          </cell>
          <cell r="H972" t="str">
            <v>20100715</v>
          </cell>
          <cell r="I972" t="str">
            <v>20170715</v>
          </cell>
          <cell r="J972" t="str">
            <v>4,75000000</v>
          </cell>
          <cell r="K972" t="str">
            <v>0,00000000</v>
          </cell>
          <cell r="L972" t="str">
            <v xml:space="preserve"> </v>
          </cell>
          <cell r="M972" t="str">
            <v>A</v>
          </cell>
          <cell r="N972" t="str">
            <v>VARIA</v>
          </cell>
          <cell r="O972" t="str">
            <v xml:space="preserve">COL17CB0EUP2        </v>
          </cell>
          <cell r="P972" t="str">
            <v>DBVUFR</v>
          </cell>
          <cell r="R972">
            <v>53947</v>
          </cell>
          <cell r="S972">
            <v>40374</v>
          </cell>
          <cell r="T972">
            <v>42931</v>
          </cell>
        </row>
        <row r="973">
          <cell r="G973" t="str">
            <v>PAZT07140717</v>
          </cell>
          <cell r="H973" t="str">
            <v>20100714</v>
          </cell>
          <cell r="I973" t="str">
            <v>20170714</v>
          </cell>
          <cell r="J973" t="str">
            <v>4,75000000</v>
          </cell>
          <cell r="K973" t="str">
            <v>0,00000000</v>
          </cell>
          <cell r="L973" t="str">
            <v xml:space="preserve"> </v>
          </cell>
          <cell r="M973" t="str">
            <v>A</v>
          </cell>
          <cell r="N973" t="str">
            <v>VARIA</v>
          </cell>
          <cell r="O973" t="str">
            <v xml:space="preserve">COL17CB0EUQ0        </v>
          </cell>
          <cell r="P973" t="str">
            <v>DBVUFR</v>
          </cell>
          <cell r="R973">
            <v>53948</v>
          </cell>
          <cell r="S973">
            <v>40373</v>
          </cell>
          <cell r="T973">
            <v>42930</v>
          </cell>
        </row>
        <row r="974">
          <cell r="G974" t="str">
            <v>PAZT07300717</v>
          </cell>
          <cell r="H974" t="str">
            <v>20100730</v>
          </cell>
          <cell r="I974" t="str">
            <v>20170730</v>
          </cell>
          <cell r="J974" t="str">
            <v>4,75000000</v>
          </cell>
          <cell r="K974" t="str">
            <v>0,00000000</v>
          </cell>
          <cell r="L974" t="str">
            <v xml:space="preserve"> </v>
          </cell>
          <cell r="M974" t="str">
            <v>A</v>
          </cell>
          <cell r="N974" t="str">
            <v>VARIA</v>
          </cell>
          <cell r="O974" t="str">
            <v xml:space="preserve">COL17CB0EUR8        </v>
          </cell>
          <cell r="P974" t="str">
            <v>DBVUFR</v>
          </cell>
          <cell r="R974">
            <v>53949</v>
          </cell>
          <cell r="S974">
            <v>40389</v>
          </cell>
          <cell r="T974">
            <v>42946</v>
          </cell>
        </row>
        <row r="975">
          <cell r="G975" t="str">
            <v>PAZT07210717</v>
          </cell>
          <cell r="H975" t="str">
            <v>20100721</v>
          </cell>
          <cell r="I975" t="str">
            <v>20170721</v>
          </cell>
          <cell r="J975" t="str">
            <v>4,75000000</v>
          </cell>
          <cell r="K975" t="str">
            <v>0,00000000</v>
          </cell>
          <cell r="L975" t="str">
            <v xml:space="preserve"> </v>
          </cell>
          <cell r="M975" t="str">
            <v>A</v>
          </cell>
          <cell r="N975" t="str">
            <v>VARIA</v>
          </cell>
          <cell r="O975" t="str">
            <v xml:space="preserve">COL17CB0EV53        </v>
          </cell>
          <cell r="P975" t="str">
            <v>DBVUFR</v>
          </cell>
          <cell r="R975">
            <v>53960</v>
          </cell>
          <cell r="S975">
            <v>40380</v>
          </cell>
          <cell r="T975">
            <v>42937</v>
          </cell>
        </row>
        <row r="976">
          <cell r="G976" t="str">
            <v>PAZT07220717</v>
          </cell>
          <cell r="H976" t="str">
            <v>20100722</v>
          </cell>
          <cell r="I976" t="str">
            <v>20170722</v>
          </cell>
          <cell r="J976" t="str">
            <v>4,75000000</v>
          </cell>
          <cell r="K976" t="str">
            <v>0,00000000</v>
          </cell>
          <cell r="L976" t="str">
            <v xml:space="preserve"> </v>
          </cell>
          <cell r="M976" t="str">
            <v>A</v>
          </cell>
          <cell r="N976" t="str">
            <v>VARIA</v>
          </cell>
          <cell r="O976" t="str">
            <v xml:space="preserve">COL17CB0EV61        </v>
          </cell>
          <cell r="P976" t="str">
            <v>DBVUFR</v>
          </cell>
          <cell r="R976">
            <v>53961</v>
          </cell>
          <cell r="S976">
            <v>40381</v>
          </cell>
          <cell r="T976">
            <v>42938</v>
          </cell>
        </row>
        <row r="977">
          <cell r="G977" t="str">
            <v>PAZT07230717</v>
          </cell>
          <cell r="H977" t="str">
            <v>20100723</v>
          </cell>
          <cell r="I977" t="str">
            <v>20170723</v>
          </cell>
          <cell r="J977" t="str">
            <v>4,75000000</v>
          </cell>
          <cell r="K977" t="str">
            <v>0,00000000</v>
          </cell>
          <cell r="L977" t="str">
            <v xml:space="preserve"> </v>
          </cell>
          <cell r="M977" t="str">
            <v>A</v>
          </cell>
          <cell r="N977" t="str">
            <v>VARIA</v>
          </cell>
          <cell r="O977" t="str">
            <v xml:space="preserve">COL17CB0EV79        </v>
          </cell>
          <cell r="P977" t="str">
            <v>DBVUFR</v>
          </cell>
          <cell r="R977">
            <v>53962</v>
          </cell>
          <cell r="S977">
            <v>40382</v>
          </cell>
          <cell r="T977">
            <v>42939</v>
          </cell>
        </row>
        <row r="978">
          <cell r="G978" t="str">
            <v>PAZT07190717</v>
          </cell>
          <cell r="H978" t="str">
            <v>20100719</v>
          </cell>
          <cell r="I978" t="str">
            <v>20170719</v>
          </cell>
          <cell r="J978" t="str">
            <v>4,75000000</v>
          </cell>
          <cell r="K978" t="str">
            <v>0,00000000</v>
          </cell>
          <cell r="L978" t="str">
            <v xml:space="preserve"> </v>
          </cell>
          <cell r="M978" t="str">
            <v>A</v>
          </cell>
          <cell r="N978" t="str">
            <v>VARIA</v>
          </cell>
          <cell r="O978" t="str">
            <v xml:space="preserve">COL17CB0EV87        </v>
          </cell>
          <cell r="P978" t="str">
            <v>DBVUFR</v>
          </cell>
          <cell r="R978">
            <v>53963</v>
          </cell>
          <cell r="S978">
            <v>40378</v>
          </cell>
          <cell r="T978">
            <v>42935</v>
          </cell>
        </row>
        <row r="979">
          <cell r="G979" t="str">
            <v>PAZT07270717</v>
          </cell>
          <cell r="H979" t="str">
            <v>20100727</v>
          </cell>
          <cell r="I979" t="str">
            <v>20170727</v>
          </cell>
          <cell r="J979" t="str">
            <v>4,75000000</v>
          </cell>
          <cell r="K979" t="str">
            <v>0,00000000</v>
          </cell>
          <cell r="L979" t="str">
            <v xml:space="preserve"> </v>
          </cell>
          <cell r="M979" t="str">
            <v>A</v>
          </cell>
          <cell r="N979" t="str">
            <v>VARIA</v>
          </cell>
          <cell r="O979" t="str">
            <v xml:space="preserve">COL17CB0EVH7        </v>
          </cell>
          <cell r="P979" t="str">
            <v>DBVUFR</v>
          </cell>
          <cell r="R979">
            <v>53969</v>
          </cell>
          <cell r="S979">
            <v>40386</v>
          </cell>
          <cell r="T979">
            <v>42943</v>
          </cell>
        </row>
        <row r="980">
          <cell r="G980" t="str">
            <v>PAZT07280717</v>
          </cell>
          <cell r="H980" t="str">
            <v>20100728</v>
          </cell>
          <cell r="I980" t="str">
            <v>20170728</v>
          </cell>
          <cell r="J980" t="str">
            <v>4,75000000</v>
          </cell>
          <cell r="K980" t="str">
            <v>0,00000000</v>
          </cell>
          <cell r="L980" t="str">
            <v xml:space="preserve"> </v>
          </cell>
          <cell r="M980" t="str">
            <v>A</v>
          </cell>
          <cell r="N980" t="str">
            <v>VARIA</v>
          </cell>
          <cell r="O980" t="str">
            <v xml:space="preserve">COL17CB0EVI5        </v>
          </cell>
          <cell r="P980" t="str">
            <v>DBVUFR</v>
          </cell>
          <cell r="R980">
            <v>53970</v>
          </cell>
          <cell r="S980">
            <v>40387</v>
          </cell>
          <cell r="T980">
            <v>42944</v>
          </cell>
        </row>
        <row r="981">
          <cell r="G981" t="str">
            <v>PAZT07290717</v>
          </cell>
          <cell r="H981" t="str">
            <v>20100729</v>
          </cell>
          <cell r="I981" t="str">
            <v>20170729</v>
          </cell>
          <cell r="J981" t="str">
            <v>4,75000000</v>
          </cell>
          <cell r="K981" t="str">
            <v>0,00000000</v>
          </cell>
          <cell r="L981" t="str">
            <v xml:space="preserve"> </v>
          </cell>
          <cell r="M981" t="str">
            <v>A</v>
          </cell>
          <cell r="N981" t="str">
            <v>VARIA</v>
          </cell>
          <cell r="O981" t="str">
            <v xml:space="preserve">COL17CB0EVF1        </v>
          </cell>
          <cell r="P981" t="str">
            <v>DBVUFR</v>
          </cell>
          <cell r="R981">
            <v>53971</v>
          </cell>
          <cell r="S981">
            <v>40388</v>
          </cell>
          <cell r="T981">
            <v>42945</v>
          </cell>
        </row>
        <row r="982">
          <cell r="G982" t="str">
            <v>PAZT07260717</v>
          </cell>
          <cell r="H982" t="str">
            <v>20100726</v>
          </cell>
          <cell r="I982" t="str">
            <v>20170726</v>
          </cell>
          <cell r="J982" t="str">
            <v>4,75000000</v>
          </cell>
          <cell r="K982" t="str">
            <v>0,00000000</v>
          </cell>
          <cell r="L982" t="str">
            <v xml:space="preserve"> </v>
          </cell>
          <cell r="M982" t="str">
            <v>A</v>
          </cell>
          <cell r="N982" t="str">
            <v>VARIA</v>
          </cell>
          <cell r="O982" t="str">
            <v xml:space="preserve">COL17CB0EVG9        </v>
          </cell>
          <cell r="P982" t="str">
            <v>DBVUFR</v>
          </cell>
          <cell r="R982">
            <v>53972</v>
          </cell>
          <cell r="S982">
            <v>40385</v>
          </cell>
          <cell r="T982">
            <v>42942</v>
          </cell>
        </row>
        <row r="983">
          <cell r="G983" t="str">
            <v>PAZT07020817</v>
          </cell>
          <cell r="H983" t="str">
            <v>20100802</v>
          </cell>
          <cell r="I983" t="str">
            <v>20170802</v>
          </cell>
          <cell r="J983" t="str">
            <v>4,75000000</v>
          </cell>
          <cell r="K983" t="str">
            <v>0,00000000</v>
          </cell>
          <cell r="L983" t="str">
            <v xml:space="preserve"> </v>
          </cell>
          <cell r="M983" t="str">
            <v>A</v>
          </cell>
          <cell r="N983" t="str">
            <v>VARIA</v>
          </cell>
          <cell r="O983" t="str">
            <v xml:space="preserve">COL17CB0FA99        </v>
          </cell>
          <cell r="P983" t="str">
            <v>DBVUFR</v>
          </cell>
          <cell r="R983">
            <v>53974</v>
          </cell>
          <cell r="S983">
            <v>40392</v>
          </cell>
          <cell r="T983">
            <v>42949</v>
          </cell>
        </row>
        <row r="984">
          <cell r="G984" t="str">
            <v>PAZT07030817</v>
          </cell>
          <cell r="H984" t="str">
            <v>20100803</v>
          </cell>
          <cell r="I984" t="str">
            <v>20170803</v>
          </cell>
          <cell r="J984" t="str">
            <v>4,75000000</v>
          </cell>
          <cell r="K984" t="str">
            <v>0,00000000</v>
          </cell>
          <cell r="L984" t="str">
            <v xml:space="preserve"> </v>
          </cell>
          <cell r="M984" t="str">
            <v>A</v>
          </cell>
          <cell r="N984" t="str">
            <v>VARIA</v>
          </cell>
          <cell r="O984" t="str">
            <v xml:space="preserve">COL17CB0FAB1        </v>
          </cell>
          <cell r="P984" t="str">
            <v>DBVUFR</v>
          </cell>
          <cell r="R984">
            <v>53976</v>
          </cell>
          <cell r="S984">
            <v>40393</v>
          </cell>
          <cell r="T984">
            <v>42950</v>
          </cell>
        </row>
        <row r="985">
          <cell r="G985" t="str">
            <v>PAZT07040817</v>
          </cell>
          <cell r="H985" t="str">
            <v>20100804</v>
          </cell>
          <cell r="I985" t="str">
            <v>20170804</v>
          </cell>
          <cell r="J985" t="str">
            <v>4,75000000</v>
          </cell>
          <cell r="K985" t="str">
            <v>0,00000000</v>
          </cell>
          <cell r="L985" t="str">
            <v xml:space="preserve"> </v>
          </cell>
          <cell r="M985" t="str">
            <v>A</v>
          </cell>
          <cell r="N985" t="str">
            <v>VARIA</v>
          </cell>
          <cell r="O985" t="str">
            <v xml:space="preserve">COL17CB0FAC9        </v>
          </cell>
          <cell r="P985" t="str">
            <v>DBVUFR</v>
          </cell>
          <cell r="R985">
            <v>53977</v>
          </cell>
          <cell r="S985">
            <v>40394</v>
          </cell>
          <cell r="T985">
            <v>42951</v>
          </cell>
        </row>
        <row r="986">
          <cell r="G986" t="str">
            <v>PAZT07050817</v>
          </cell>
          <cell r="H986" t="str">
            <v>20100805</v>
          </cell>
          <cell r="I986" t="str">
            <v>20170805</v>
          </cell>
          <cell r="J986" t="str">
            <v>4,75000000</v>
          </cell>
          <cell r="K986" t="str">
            <v>0,00000000</v>
          </cell>
          <cell r="L986" t="str">
            <v xml:space="preserve"> </v>
          </cell>
          <cell r="M986" t="str">
            <v>A</v>
          </cell>
          <cell r="N986" t="str">
            <v>VARIA</v>
          </cell>
          <cell r="O986" t="str">
            <v xml:space="preserve">COL17CB0FAD7        </v>
          </cell>
          <cell r="P986" t="str">
            <v>DBVUFR</v>
          </cell>
          <cell r="R986">
            <v>53978</v>
          </cell>
          <cell r="S986">
            <v>40395</v>
          </cell>
          <cell r="T986">
            <v>42952</v>
          </cell>
        </row>
        <row r="987">
          <cell r="G987" t="str">
            <v>PAZT07060817</v>
          </cell>
          <cell r="H987" t="str">
            <v>20100806</v>
          </cell>
          <cell r="I987" t="str">
            <v>20170806</v>
          </cell>
          <cell r="J987" t="str">
            <v>4,75000000</v>
          </cell>
          <cell r="K987" t="str">
            <v>0,00000000</v>
          </cell>
          <cell r="L987" t="str">
            <v xml:space="preserve"> </v>
          </cell>
          <cell r="M987" t="str">
            <v>A</v>
          </cell>
          <cell r="N987" t="str">
            <v>VARIA</v>
          </cell>
          <cell r="O987" t="str">
            <v xml:space="preserve">COL17CB0FAE5        </v>
          </cell>
          <cell r="P987" t="str">
            <v>DBVUFR</v>
          </cell>
          <cell r="R987">
            <v>53979</v>
          </cell>
          <cell r="S987">
            <v>40396</v>
          </cell>
          <cell r="T987">
            <v>42953</v>
          </cell>
        </row>
        <row r="988">
          <cell r="G988" t="str">
            <v>PAZT07090817</v>
          </cell>
          <cell r="H988" t="str">
            <v>20100809</v>
          </cell>
          <cell r="I988" t="str">
            <v>20170809</v>
          </cell>
          <cell r="J988" t="str">
            <v>4,75000000</v>
          </cell>
          <cell r="K988" t="str">
            <v>0,00000000</v>
          </cell>
          <cell r="L988" t="str">
            <v xml:space="preserve"> </v>
          </cell>
          <cell r="M988" t="str">
            <v>A</v>
          </cell>
          <cell r="N988" t="str">
            <v>VARIA</v>
          </cell>
          <cell r="O988" t="str">
            <v xml:space="preserve">COL17CB0FAQ9        </v>
          </cell>
          <cell r="P988" t="str">
            <v>DBVUFR</v>
          </cell>
          <cell r="R988">
            <v>53983</v>
          </cell>
          <cell r="S988">
            <v>40399</v>
          </cell>
          <cell r="T988">
            <v>42956</v>
          </cell>
        </row>
        <row r="989">
          <cell r="G989" t="str">
            <v>PAZT07100817</v>
          </cell>
          <cell r="H989" t="str">
            <v>20100810</v>
          </cell>
          <cell r="I989" t="str">
            <v>20170810</v>
          </cell>
          <cell r="J989" t="str">
            <v>4,75000000</v>
          </cell>
          <cell r="K989" t="str">
            <v>0,00000000</v>
          </cell>
          <cell r="L989" t="str">
            <v xml:space="preserve"> </v>
          </cell>
          <cell r="M989" t="str">
            <v>A</v>
          </cell>
          <cell r="N989" t="str">
            <v>VARIA</v>
          </cell>
          <cell r="O989" t="str">
            <v xml:space="preserve">COL17CB0FAR7        </v>
          </cell>
          <cell r="P989" t="str">
            <v>DBVUFR</v>
          </cell>
          <cell r="R989">
            <v>53984</v>
          </cell>
          <cell r="S989">
            <v>40400</v>
          </cell>
          <cell r="T989">
            <v>42957</v>
          </cell>
        </row>
        <row r="990">
          <cell r="G990" t="str">
            <v>PAZT07110817</v>
          </cell>
          <cell r="H990" t="str">
            <v>20100811</v>
          </cell>
          <cell r="I990" t="str">
            <v>20170811</v>
          </cell>
          <cell r="J990" t="str">
            <v>4,75000000</v>
          </cell>
          <cell r="K990" t="str">
            <v>0,00000000</v>
          </cell>
          <cell r="L990" t="str">
            <v xml:space="preserve"> </v>
          </cell>
          <cell r="M990" t="str">
            <v>A</v>
          </cell>
          <cell r="N990" t="str">
            <v>VARIA</v>
          </cell>
          <cell r="O990" t="str">
            <v xml:space="preserve">COL17CB0FAS5        </v>
          </cell>
          <cell r="P990" t="str">
            <v>DBVUFR</v>
          </cell>
          <cell r="R990">
            <v>53985</v>
          </cell>
          <cell r="S990">
            <v>40401</v>
          </cell>
          <cell r="T990">
            <v>42958</v>
          </cell>
        </row>
        <row r="991">
          <cell r="G991" t="str">
            <v>PAZT07120817</v>
          </cell>
          <cell r="H991" t="str">
            <v>20100812</v>
          </cell>
          <cell r="I991" t="str">
            <v>20170812</v>
          </cell>
          <cell r="J991" t="str">
            <v>4,75000000</v>
          </cell>
          <cell r="K991" t="str">
            <v>0,00000000</v>
          </cell>
          <cell r="L991" t="str">
            <v xml:space="preserve"> </v>
          </cell>
          <cell r="M991" t="str">
            <v>A</v>
          </cell>
          <cell r="N991" t="str">
            <v>VARIA</v>
          </cell>
          <cell r="O991" t="str">
            <v xml:space="preserve">COL17CB0FAT3        </v>
          </cell>
          <cell r="P991" t="str">
            <v>DBVUFR</v>
          </cell>
          <cell r="R991">
            <v>53986</v>
          </cell>
          <cell r="S991">
            <v>40402</v>
          </cell>
          <cell r="T991">
            <v>42959</v>
          </cell>
        </row>
        <row r="992">
          <cell r="G992" t="str">
            <v>PAZT07130817</v>
          </cell>
          <cell r="H992" t="str">
            <v>20100813</v>
          </cell>
          <cell r="I992" t="str">
            <v>20170813</v>
          </cell>
          <cell r="J992" t="str">
            <v>4,75000000</v>
          </cell>
          <cell r="K992" t="str">
            <v>0,00000000</v>
          </cell>
          <cell r="L992" t="str">
            <v xml:space="preserve"> </v>
          </cell>
          <cell r="M992" t="str">
            <v>A</v>
          </cell>
          <cell r="N992" t="str">
            <v>VARIA</v>
          </cell>
          <cell r="O992" t="str">
            <v xml:space="preserve">COL17CB0FAU1        </v>
          </cell>
          <cell r="P992" t="str">
            <v>DBVUFR</v>
          </cell>
          <cell r="R992">
            <v>53987</v>
          </cell>
          <cell r="S992">
            <v>40403</v>
          </cell>
          <cell r="T992">
            <v>42960</v>
          </cell>
        </row>
        <row r="993">
          <cell r="G993" t="str">
            <v>PAZT07270817</v>
          </cell>
          <cell r="H993" t="str">
            <v>20100827</v>
          </cell>
          <cell r="I993" t="str">
            <v>20170827</v>
          </cell>
          <cell r="J993" t="str">
            <v>4,75000000</v>
          </cell>
          <cell r="K993" t="str">
            <v>0,00000000</v>
          </cell>
          <cell r="L993" t="str">
            <v xml:space="preserve"> </v>
          </cell>
          <cell r="M993" t="str">
            <v>A</v>
          </cell>
          <cell r="N993" t="str">
            <v>VARIA</v>
          </cell>
          <cell r="O993" t="str">
            <v xml:space="preserve">COL17CB0FAW7        </v>
          </cell>
          <cell r="P993" t="str">
            <v>DBVUFR</v>
          </cell>
          <cell r="R993">
            <v>53989</v>
          </cell>
          <cell r="S993">
            <v>40417</v>
          </cell>
          <cell r="T993">
            <v>42974</v>
          </cell>
        </row>
        <row r="994">
          <cell r="G994" t="str">
            <v>PAZT07020917</v>
          </cell>
          <cell r="H994" t="str">
            <v>20100902</v>
          </cell>
          <cell r="I994" t="str">
            <v>20170902</v>
          </cell>
          <cell r="J994" t="str">
            <v>4,75000000</v>
          </cell>
          <cell r="K994" t="str">
            <v>0,00000000</v>
          </cell>
          <cell r="L994" t="str">
            <v xml:space="preserve"> </v>
          </cell>
          <cell r="M994" t="str">
            <v>A</v>
          </cell>
          <cell r="N994" t="str">
            <v>VARIA</v>
          </cell>
          <cell r="O994" t="str">
            <v xml:space="preserve">COL17CB0FAX5        </v>
          </cell>
          <cell r="P994" t="str">
            <v>DBVUFR</v>
          </cell>
          <cell r="R994">
            <v>53990</v>
          </cell>
          <cell r="S994">
            <v>40423</v>
          </cell>
          <cell r="T994">
            <v>42980</v>
          </cell>
        </row>
        <row r="995">
          <cell r="G995" t="str">
            <v>PAZT07170817</v>
          </cell>
          <cell r="H995" t="str">
            <v>20100817</v>
          </cell>
          <cell r="I995" t="str">
            <v>20170817</v>
          </cell>
          <cell r="J995" t="str">
            <v>4,75000000</v>
          </cell>
          <cell r="K995" t="str">
            <v>0,00000000</v>
          </cell>
          <cell r="L995" t="str">
            <v xml:space="preserve"> </v>
          </cell>
          <cell r="M995" t="str">
            <v>A</v>
          </cell>
          <cell r="N995" t="str">
            <v>VARIA</v>
          </cell>
          <cell r="O995" t="str">
            <v xml:space="preserve">COL17CB0FAY3        </v>
          </cell>
          <cell r="P995" t="str">
            <v>DBVUFR</v>
          </cell>
          <cell r="R995">
            <v>53993</v>
          </cell>
          <cell r="S995">
            <v>40407</v>
          </cell>
          <cell r="T995">
            <v>42964</v>
          </cell>
        </row>
        <row r="996">
          <cell r="G996" t="str">
            <v>PAZT07190817</v>
          </cell>
          <cell r="H996" t="str">
            <v>20100819</v>
          </cell>
          <cell r="I996" t="str">
            <v>20170819</v>
          </cell>
          <cell r="J996" t="str">
            <v>4,75000000</v>
          </cell>
          <cell r="K996" t="str">
            <v>0,00000000</v>
          </cell>
          <cell r="L996" t="str">
            <v xml:space="preserve"> </v>
          </cell>
          <cell r="M996" t="str">
            <v>A</v>
          </cell>
          <cell r="N996" t="str">
            <v>VARIA</v>
          </cell>
          <cell r="O996" t="str">
            <v xml:space="preserve">COL17CB0FAZ0        </v>
          </cell>
          <cell r="P996" t="str">
            <v>DBVUFR</v>
          </cell>
          <cell r="R996">
            <v>53994</v>
          </cell>
          <cell r="S996">
            <v>40409</v>
          </cell>
          <cell r="T996">
            <v>42966</v>
          </cell>
        </row>
        <row r="997">
          <cell r="G997" t="str">
            <v>PAZT07200817</v>
          </cell>
          <cell r="H997" t="str">
            <v>20100820</v>
          </cell>
          <cell r="I997" t="str">
            <v>20170820</v>
          </cell>
          <cell r="J997" t="str">
            <v>4,75000000</v>
          </cell>
          <cell r="K997" t="str">
            <v>0,00000000</v>
          </cell>
          <cell r="L997" t="str">
            <v xml:space="preserve"> </v>
          </cell>
          <cell r="M997" t="str">
            <v>A</v>
          </cell>
          <cell r="N997" t="str">
            <v>VARIA</v>
          </cell>
          <cell r="O997" t="str">
            <v xml:space="preserve">COL17CB0FB07        </v>
          </cell>
          <cell r="P997" t="str">
            <v>DBVUFR</v>
          </cell>
          <cell r="R997">
            <v>53995</v>
          </cell>
          <cell r="S997">
            <v>40410</v>
          </cell>
          <cell r="T997">
            <v>42967</v>
          </cell>
        </row>
        <row r="998">
          <cell r="G998" t="str">
            <v>PAZT07180817</v>
          </cell>
          <cell r="H998" t="str">
            <v>20100818</v>
          </cell>
          <cell r="I998" t="str">
            <v>20170818</v>
          </cell>
          <cell r="J998" t="str">
            <v>4,75000000</v>
          </cell>
          <cell r="K998" t="str">
            <v>0,00000000</v>
          </cell>
          <cell r="L998" t="str">
            <v xml:space="preserve"> </v>
          </cell>
          <cell r="M998" t="str">
            <v>A</v>
          </cell>
          <cell r="N998" t="str">
            <v>VARIA</v>
          </cell>
          <cell r="O998" t="str">
            <v xml:space="preserve">COL17CB0FB56        </v>
          </cell>
          <cell r="P998" t="str">
            <v>DBVUFR</v>
          </cell>
          <cell r="R998">
            <v>54000</v>
          </cell>
          <cell r="S998">
            <v>40408</v>
          </cell>
          <cell r="T998">
            <v>42965</v>
          </cell>
        </row>
        <row r="999">
          <cell r="G999" t="str">
            <v>PAZT07230817</v>
          </cell>
          <cell r="H999" t="str">
            <v>20100823</v>
          </cell>
          <cell r="I999" t="str">
            <v>20170823</v>
          </cell>
          <cell r="J999" t="str">
            <v>4,75000000</v>
          </cell>
          <cell r="K999" t="str">
            <v>0,00000000</v>
          </cell>
          <cell r="L999" t="str">
            <v xml:space="preserve"> </v>
          </cell>
          <cell r="M999" t="str">
            <v>A</v>
          </cell>
          <cell r="N999" t="str">
            <v>VARIA</v>
          </cell>
          <cell r="O999" t="str">
            <v xml:space="preserve">COL17CB0FBC7        </v>
          </cell>
          <cell r="P999" t="str">
            <v>DBVUFR</v>
          </cell>
          <cell r="R999">
            <v>54001</v>
          </cell>
          <cell r="S999">
            <v>40413</v>
          </cell>
          <cell r="T999">
            <v>42970</v>
          </cell>
        </row>
        <row r="1000">
          <cell r="G1000" t="str">
            <v>PAZT07240817</v>
          </cell>
          <cell r="H1000" t="str">
            <v>20100824</v>
          </cell>
          <cell r="I1000" t="str">
            <v>20170824</v>
          </cell>
          <cell r="J1000" t="str">
            <v>4,75000000</v>
          </cell>
          <cell r="K1000" t="str">
            <v>0,00000000</v>
          </cell>
          <cell r="L1000" t="str">
            <v xml:space="preserve"> </v>
          </cell>
          <cell r="M1000" t="str">
            <v>A</v>
          </cell>
          <cell r="N1000" t="str">
            <v>VARIA</v>
          </cell>
          <cell r="O1000" t="str">
            <v xml:space="preserve">COL17CB0FBD5        </v>
          </cell>
          <cell r="P1000" t="str">
            <v>DBVUFR</v>
          </cell>
          <cell r="R1000">
            <v>54002</v>
          </cell>
          <cell r="S1000">
            <v>40414</v>
          </cell>
          <cell r="T1000">
            <v>42971</v>
          </cell>
        </row>
        <row r="1001">
          <cell r="G1001" t="str">
            <v>PAZT07250817</v>
          </cell>
          <cell r="H1001" t="str">
            <v>20100825</v>
          </cell>
          <cell r="I1001" t="str">
            <v>20170825</v>
          </cell>
          <cell r="J1001" t="str">
            <v>4,75000000</v>
          </cell>
          <cell r="K1001" t="str">
            <v>0,00000000</v>
          </cell>
          <cell r="L1001" t="str">
            <v xml:space="preserve"> </v>
          </cell>
          <cell r="M1001" t="str">
            <v>A</v>
          </cell>
          <cell r="N1001" t="str">
            <v>VARIA</v>
          </cell>
          <cell r="O1001" t="str">
            <v xml:space="preserve">COL17CB0FBE3        </v>
          </cell>
          <cell r="P1001" t="str">
            <v>DBVUFR</v>
          </cell>
          <cell r="R1001">
            <v>54003</v>
          </cell>
          <cell r="S1001">
            <v>40415</v>
          </cell>
          <cell r="T1001">
            <v>42972</v>
          </cell>
        </row>
        <row r="1002">
          <cell r="G1002" t="str">
            <v>PAZT07260817</v>
          </cell>
          <cell r="H1002" t="str">
            <v>20100826</v>
          </cell>
          <cell r="I1002" t="str">
            <v>20170826</v>
          </cell>
          <cell r="J1002" t="str">
            <v>4,75000000</v>
          </cell>
          <cell r="K1002" t="str">
            <v>0,00000000</v>
          </cell>
          <cell r="L1002" t="str">
            <v xml:space="preserve"> </v>
          </cell>
          <cell r="M1002" t="str">
            <v>A</v>
          </cell>
          <cell r="N1002" t="str">
            <v>VARIA</v>
          </cell>
          <cell r="O1002" t="str">
            <v xml:space="preserve">COL17CB0FBF0        </v>
          </cell>
          <cell r="P1002" t="str">
            <v>DBVUFR</v>
          </cell>
          <cell r="R1002">
            <v>54004</v>
          </cell>
          <cell r="S1002">
            <v>40416</v>
          </cell>
          <cell r="T1002">
            <v>42973</v>
          </cell>
        </row>
        <row r="1003">
          <cell r="G1003" t="str">
            <v>PAZT07300817</v>
          </cell>
          <cell r="H1003" t="str">
            <v>20100830</v>
          </cell>
          <cell r="I1003" t="str">
            <v>20170830</v>
          </cell>
          <cell r="J1003" t="str">
            <v>4,75000000</v>
          </cell>
          <cell r="K1003" t="str">
            <v>0,00000000</v>
          </cell>
          <cell r="L1003" t="str">
            <v xml:space="preserve"> </v>
          </cell>
          <cell r="M1003" t="str">
            <v>A</v>
          </cell>
          <cell r="N1003" t="str">
            <v>VARIA</v>
          </cell>
          <cell r="O1003" t="str">
            <v xml:space="preserve">COL17CB0FBI4        </v>
          </cell>
          <cell r="P1003" t="str">
            <v>DBVUFR</v>
          </cell>
          <cell r="R1003">
            <v>54007</v>
          </cell>
          <cell r="S1003">
            <v>40420</v>
          </cell>
          <cell r="T1003">
            <v>42977</v>
          </cell>
        </row>
        <row r="1004">
          <cell r="G1004" t="str">
            <v>PAZT07310817</v>
          </cell>
          <cell r="H1004" t="str">
            <v>20100831</v>
          </cell>
          <cell r="I1004" t="str">
            <v>20170831</v>
          </cell>
          <cell r="J1004" t="str">
            <v>4,75000000</v>
          </cell>
          <cell r="K1004" t="str">
            <v>0,00000000</v>
          </cell>
          <cell r="L1004" t="str">
            <v xml:space="preserve"> </v>
          </cell>
          <cell r="M1004" t="str">
            <v>A</v>
          </cell>
          <cell r="N1004" t="str">
            <v>VARIA</v>
          </cell>
          <cell r="O1004" t="str">
            <v xml:space="preserve">COL17CB0FBM6        </v>
          </cell>
          <cell r="P1004" t="str">
            <v>DBVUFR</v>
          </cell>
          <cell r="R1004">
            <v>54009</v>
          </cell>
          <cell r="S1004">
            <v>40421</v>
          </cell>
          <cell r="T1004">
            <v>42978</v>
          </cell>
        </row>
        <row r="1005">
          <cell r="G1005" t="str">
            <v>PAZT07010917</v>
          </cell>
          <cell r="H1005" t="str">
            <v>20100901</v>
          </cell>
          <cell r="I1005" t="str">
            <v>20170901</v>
          </cell>
          <cell r="J1005" t="str">
            <v>4,75000000</v>
          </cell>
          <cell r="K1005" t="str">
            <v>0,00000000</v>
          </cell>
          <cell r="L1005" t="str">
            <v xml:space="preserve"> </v>
          </cell>
          <cell r="M1005" t="str">
            <v>A</v>
          </cell>
          <cell r="N1005" t="str">
            <v>VARIA</v>
          </cell>
          <cell r="O1005" t="str">
            <v xml:space="preserve">COL17CB0FBN4        </v>
          </cell>
          <cell r="P1005" t="str">
            <v>DBVUFR</v>
          </cell>
          <cell r="R1005">
            <v>54010</v>
          </cell>
          <cell r="S1005">
            <v>40422</v>
          </cell>
          <cell r="T1005">
            <v>42979</v>
          </cell>
        </row>
        <row r="1006">
          <cell r="G1006" t="str">
            <v>PAZT07030917</v>
          </cell>
          <cell r="H1006" t="str">
            <v>20100903</v>
          </cell>
          <cell r="I1006" t="str">
            <v>20170903</v>
          </cell>
          <cell r="J1006" t="str">
            <v>4,75000000</v>
          </cell>
          <cell r="K1006" t="str">
            <v>0,00000000</v>
          </cell>
          <cell r="L1006" t="str">
            <v xml:space="preserve"> </v>
          </cell>
          <cell r="M1006" t="str">
            <v>A</v>
          </cell>
          <cell r="N1006" t="str">
            <v>VARIA</v>
          </cell>
          <cell r="O1006" t="str">
            <v xml:space="preserve">COL17CB0FBO2        </v>
          </cell>
          <cell r="P1006" t="str">
            <v>DBVUFR</v>
          </cell>
          <cell r="R1006">
            <v>54011</v>
          </cell>
          <cell r="S1006">
            <v>40424</v>
          </cell>
          <cell r="T1006">
            <v>42981</v>
          </cell>
        </row>
        <row r="1007">
          <cell r="G1007" t="str">
            <v>PAZT07060917</v>
          </cell>
          <cell r="H1007" t="str">
            <v>20100906</v>
          </cell>
          <cell r="I1007" t="str">
            <v>20170906</v>
          </cell>
          <cell r="J1007" t="str">
            <v>4,75000000</v>
          </cell>
          <cell r="K1007" t="str">
            <v>0,00000000</v>
          </cell>
          <cell r="L1007" t="str">
            <v xml:space="preserve"> </v>
          </cell>
          <cell r="M1007" t="str">
            <v>A</v>
          </cell>
          <cell r="N1007" t="str">
            <v>VARIA</v>
          </cell>
          <cell r="O1007" t="str">
            <v xml:space="preserve">COL17CB0FUK0        </v>
          </cell>
          <cell r="P1007" t="str">
            <v>DBVUFR</v>
          </cell>
          <cell r="R1007">
            <v>54017</v>
          </cell>
          <cell r="S1007">
            <v>40427</v>
          </cell>
          <cell r="T1007">
            <v>42984</v>
          </cell>
        </row>
        <row r="1008">
          <cell r="G1008" t="str">
            <v>PAZT07070917</v>
          </cell>
          <cell r="H1008" t="str">
            <v>20100907</v>
          </cell>
          <cell r="I1008" t="str">
            <v>20170907</v>
          </cell>
          <cell r="J1008" t="str">
            <v>4,75000000</v>
          </cell>
          <cell r="K1008" t="str">
            <v>0,00000000</v>
          </cell>
          <cell r="L1008" t="str">
            <v xml:space="preserve"> </v>
          </cell>
          <cell r="M1008" t="str">
            <v>A</v>
          </cell>
          <cell r="N1008" t="str">
            <v>VARIA</v>
          </cell>
          <cell r="O1008" t="str">
            <v xml:space="preserve">COL17CB0FUL8        </v>
          </cell>
          <cell r="P1008" t="str">
            <v>DBVUFR</v>
          </cell>
          <cell r="R1008">
            <v>54018</v>
          </cell>
          <cell r="S1008">
            <v>40428</v>
          </cell>
          <cell r="T1008">
            <v>42985</v>
          </cell>
        </row>
        <row r="1009">
          <cell r="G1009" t="str">
            <v>PAZT07080917</v>
          </cell>
          <cell r="H1009" t="str">
            <v>20100908</v>
          </cell>
          <cell r="I1009" t="str">
            <v>20170908</v>
          </cell>
          <cell r="J1009" t="str">
            <v>4,75000000</v>
          </cell>
          <cell r="K1009" t="str">
            <v>0,00000000</v>
          </cell>
          <cell r="L1009" t="str">
            <v xml:space="preserve"> </v>
          </cell>
          <cell r="M1009" t="str">
            <v>A</v>
          </cell>
          <cell r="N1009" t="str">
            <v>VARIA</v>
          </cell>
          <cell r="O1009" t="str">
            <v xml:space="preserve">COL17CB0FUM6        </v>
          </cell>
          <cell r="P1009" t="str">
            <v>DBVUFR</v>
          </cell>
          <cell r="R1009">
            <v>54019</v>
          </cell>
          <cell r="S1009">
            <v>40429</v>
          </cell>
          <cell r="T1009">
            <v>42986</v>
          </cell>
        </row>
        <row r="1010">
          <cell r="G1010" t="str">
            <v>PAZT07090917</v>
          </cell>
          <cell r="H1010" t="str">
            <v>20100909</v>
          </cell>
          <cell r="I1010" t="str">
            <v>20170909</v>
          </cell>
          <cell r="J1010" t="str">
            <v>4,75000000</v>
          </cell>
          <cell r="K1010" t="str">
            <v>0,00000000</v>
          </cell>
          <cell r="L1010" t="str">
            <v xml:space="preserve"> </v>
          </cell>
          <cell r="M1010" t="str">
            <v>A</v>
          </cell>
          <cell r="N1010" t="str">
            <v>VARIA</v>
          </cell>
          <cell r="O1010" t="str">
            <v xml:space="preserve">COL17CB0FUN4        </v>
          </cell>
          <cell r="P1010" t="str">
            <v>DBVUFR</v>
          </cell>
          <cell r="R1010">
            <v>54020</v>
          </cell>
          <cell r="S1010">
            <v>40430</v>
          </cell>
          <cell r="T1010">
            <v>42987</v>
          </cell>
        </row>
        <row r="1011">
          <cell r="G1011" t="str">
            <v>PAZT07100917</v>
          </cell>
          <cell r="H1011" t="str">
            <v>20100910</v>
          </cell>
          <cell r="I1011" t="str">
            <v>20170910</v>
          </cell>
          <cell r="J1011" t="str">
            <v>4,75000000</v>
          </cell>
          <cell r="K1011" t="str">
            <v>0,00000000</v>
          </cell>
          <cell r="L1011" t="str">
            <v xml:space="preserve"> </v>
          </cell>
          <cell r="M1011" t="str">
            <v>A</v>
          </cell>
          <cell r="N1011" t="str">
            <v>VARIA</v>
          </cell>
          <cell r="O1011" t="str">
            <v xml:space="preserve">COL17CB0FUO2        </v>
          </cell>
          <cell r="P1011" t="str">
            <v>DBVUFR</v>
          </cell>
          <cell r="R1011">
            <v>54021</v>
          </cell>
          <cell r="S1011">
            <v>40431</v>
          </cell>
          <cell r="T1011">
            <v>42988</v>
          </cell>
        </row>
        <row r="1012">
          <cell r="G1012" t="str">
            <v>PAZT07130917</v>
          </cell>
          <cell r="H1012" t="str">
            <v>20100913</v>
          </cell>
          <cell r="I1012" t="str">
            <v>20170913</v>
          </cell>
          <cell r="J1012" t="str">
            <v>4,75000000</v>
          </cell>
          <cell r="K1012" t="str">
            <v>0,00000000</v>
          </cell>
          <cell r="L1012" t="str">
            <v xml:space="preserve"> </v>
          </cell>
          <cell r="M1012" t="str">
            <v>A</v>
          </cell>
          <cell r="N1012" t="str">
            <v>VARIA</v>
          </cell>
          <cell r="O1012" t="str">
            <v xml:space="preserve">COL17CB0FUS3        </v>
          </cell>
          <cell r="P1012" t="str">
            <v>DBVUFR</v>
          </cell>
          <cell r="R1012">
            <v>54026</v>
          </cell>
          <cell r="S1012">
            <v>40434</v>
          </cell>
          <cell r="T1012">
            <v>42991</v>
          </cell>
        </row>
        <row r="1013">
          <cell r="G1013" t="str">
            <v>PAZT07150917</v>
          </cell>
          <cell r="H1013" t="str">
            <v>20100915</v>
          </cell>
          <cell r="I1013" t="str">
            <v>20170915</v>
          </cell>
          <cell r="J1013" t="str">
            <v>4,75000000</v>
          </cell>
          <cell r="K1013" t="str">
            <v>0,00000000</v>
          </cell>
          <cell r="L1013" t="str">
            <v xml:space="preserve"> </v>
          </cell>
          <cell r="M1013" t="str">
            <v>A</v>
          </cell>
          <cell r="N1013" t="str">
            <v>VARIA</v>
          </cell>
          <cell r="O1013" t="str">
            <v xml:space="preserve">COL17CB0FUT1        </v>
          </cell>
          <cell r="P1013" t="str">
            <v>DBVUFR</v>
          </cell>
          <cell r="R1013">
            <v>54027</v>
          </cell>
          <cell r="S1013">
            <v>40436</v>
          </cell>
          <cell r="T1013">
            <v>42993</v>
          </cell>
        </row>
        <row r="1014">
          <cell r="G1014" t="str">
            <v>PAZT07160917</v>
          </cell>
          <cell r="H1014" t="str">
            <v>20100916</v>
          </cell>
          <cell r="I1014" t="str">
            <v>20170916</v>
          </cell>
          <cell r="J1014" t="str">
            <v>4,75000000</v>
          </cell>
          <cell r="K1014" t="str">
            <v>0,00000000</v>
          </cell>
          <cell r="L1014" t="str">
            <v xml:space="preserve"> </v>
          </cell>
          <cell r="M1014" t="str">
            <v>A</v>
          </cell>
          <cell r="N1014" t="str">
            <v>VARIA</v>
          </cell>
          <cell r="O1014" t="str">
            <v xml:space="preserve">COL17CB0FUU9        </v>
          </cell>
          <cell r="P1014" t="str">
            <v>DBVUFR</v>
          </cell>
          <cell r="R1014">
            <v>54028</v>
          </cell>
          <cell r="S1014">
            <v>40437</v>
          </cell>
          <cell r="T1014">
            <v>42994</v>
          </cell>
        </row>
        <row r="1015">
          <cell r="G1015" t="str">
            <v>PAZT07170917</v>
          </cell>
          <cell r="H1015" t="str">
            <v>20100917</v>
          </cell>
          <cell r="I1015" t="str">
            <v>20170917</v>
          </cell>
          <cell r="J1015" t="str">
            <v>4,75000000</v>
          </cell>
          <cell r="K1015" t="str">
            <v>0,00000000</v>
          </cell>
          <cell r="L1015" t="str">
            <v xml:space="preserve"> </v>
          </cell>
          <cell r="M1015" t="str">
            <v>A</v>
          </cell>
          <cell r="N1015" t="str">
            <v>VARIA</v>
          </cell>
          <cell r="O1015" t="str">
            <v xml:space="preserve">COL17CB0FUV7        </v>
          </cell>
          <cell r="P1015" t="str">
            <v>DBVUFR</v>
          </cell>
          <cell r="R1015">
            <v>54029</v>
          </cell>
          <cell r="S1015">
            <v>40438</v>
          </cell>
          <cell r="T1015">
            <v>42995</v>
          </cell>
        </row>
        <row r="1016">
          <cell r="G1016" t="str">
            <v>PAZT07140917</v>
          </cell>
          <cell r="H1016" t="str">
            <v>20100914</v>
          </cell>
          <cell r="I1016" t="str">
            <v>20170914</v>
          </cell>
          <cell r="J1016" t="str">
            <v>4,75000000</v>
          </cell>
          <cell r="K1016" t="str">
            <v>0,00000000</v>
          </cell>
          <cell r="L1016" t="str">
            <v xml:space="preserve"> </v>
          </cell>
          <cell r="M1016" t="str">
            <v>A</v>
          </cell>
          <cell r="N1016" t="str">
            <v>VARIA</v>
          </cell>
          <cell r="O1016" t="str">
            <v xml:space="preserve">COL17CB0FUY1        </v>
          </cell>
          <cell r="P1016" t="str">
            <v>DBVUFR</v>
          </cell>
          <cell r="R1016">
            <v>54032</v>
          </cell>
          <cell r="S1016">
            <v>40435</v>
          </cell>
          <cell r="T1016">
            <v>42992</v>
          </cell>
        </row>
        <row r="1017">
          <cell r="G1017" t="str">
            <v>PAZT07210917</v>
          </cell>
          <cell r="H1017" t="str">
            <v>20100921</v>
          </cell>
          <cell r="I1017" t="str">
            <v>20170921</v>
          </cell>
          <cell r="J1017" t="str">
            <v>4,75000000</v>
          </cell>
          <cell r="K1017" t="str">
            <v>0,00000000</v>
          </cell>
          <cell r="L1017" t="str">
            <v xml:space="preserve"> </v>
          </cell>
          <cell r="M1017" t="str">
            <v>A</v>
          </cell>
          <cell r="N1017" t="str">
            <v>VARIA</v>
          </cell>
          <cell r="O1017" t="str">
            <v xml:space="preserve">COL17CB0FVG6        </v>
          </cell>
          <cell r="P1017" t="str">
            <v>DBVUFR</v>
          </cell>
          <cell r="R1017">
            <v>54039</v>
          </cell>
          <cell r="S1017">
            <v>40442</v>
          </cell>
          <cell r="T1017">
            <v>42999</v>
          </cell>
        </row>
        <row r="1018">
          <cell r="G1018" t="str">
            <v>PAZT07220917</v>
          </cell>
          <cell r="H1018" t="str">
            <v>20100922</v>
          </cell>
          <cell r="I1018" t="str">
            <v>20170922</v>
          </cell>
          <cell r="J1018" t="str">
            <v>4,75000000</v>
          </cell>
          <cell r="K1018" t="str">
            <v>0,00000000</v>
          </cell>
          <cell r="L1018" t="str">
            <v xml:space="preserve"> </v>
          </cell>
          <cell r="M1018" t="str">
            <v>A</v>
          </cell>
          <cell r="N1018" t="str">
            <v>VARIA</v>
          </cell>
          <cell r="O1018" t="str">
            <v xml:space="preserve">COL17CB0FVK8        </v>
          </cell>
          <cell r="P1018" t="str">
            <v>DBVUFR</v>
          </cell>
          <cell r="R1018">
            <v>54043</v>
          </cell>
          <cell r="S1018">
            <v>40443</v>
          </cell>
          <cell r="T1018">
            <v>43000</v>
          </cell>
        </row>
        <row r="1019">
          <cell r="G1019" t="str">
            <v>PAZT07240917</v>
          </cell>
          <cell r="H1019" t="str">
            <v>20100924</v>
          </cell>
          <cell r="I1019" t="str">
            <v>20170924</v>
          </cell>
          <cell r="J1019" t="str">
            <v>4,75000000</v>
          </cell>
          <cell r="K1019" t="str">
            <v>0,00000000</v>
          </cell>
          <cell r="L1019" t="str">
            <v xml:space="preserve"> </v>
          </cell>
          <cell r="M1019" t="str">
            <v>A</v>
          </cell>
          <cell r="N1019" t="str">
            <v>VARIA</v>
          </cell>
          <cell r="O1019" t="str">
            <v xml:space="preserve">COL17CB0FVL6        </v>
          </cell>
          <cell r="P1019" t="str">
            <v>DBVUFR</v>
          </cell>
          <cell r="R1019">
            <v>54044</v>
          </cell>
          <cell r="S1019">
            <v>40445</v>
          </cell>
          <cell r="T1019">
            <v>43002</v>
          </cell>
        </row>
        <row r="1020">
          <cell r="G1020" t="str">
            <v>PAZT07230917</v>
          </cell>
          <cell r="H1020" t="str">
            <v>20100923</v>
          </cell>
          <cell r="I1020" t="str">
            <v>20170923</v>
          </cell>
          <cell r="J1020" t="str">
            <v>4,75000000</v>
          </cell>
          <cell r="K1020" t="str">
            <v>0,00000000</v>
          </cell>
          <cell r="L1020" t="str">
            <v xml:space="preserve"> </v>
          </cell>
          <cell r="M1020" t="str">
            <v>A</v>
          </cell>
          <cell r="N1020" t="str">
            <v>VARIA</v>
          </cell>
          <cell r="O1020" t="str">
            <v xml:space="preserve">COL17CB0FVM4        </v>
          </cell>
          <cell r="P1020" t="str">
            <v>DBVUFR</v>
          </cell>
          <cell r="R1020">
            <v>54045</v>
          </cell>
          <cell r="S1020">
            <v>40444</v>
          </cell>
          <cell r="T1020">
            <v>43001</v>
          </cell>
        </row>
        <row r="1021">
          <cell r="G1021" t="str">
            <v>PAZT07280917</v>
          </cell>
          <cell r="H1021" t="str">
            <v>20100928</v>
          </cell>
          <cell r="I1021" t="str">
            <v>20170928</v>
          </cell>
          <cell r="J1021" t="str">
            <v>4,75000000</v>
          </cell>
          <cell r="K1021" t="str">
            <v>0,00000000</v>
          </cell>
          <cell r="L1021" t="str">
            <v xml:space="preserve"> </v>
          </cell>
          <cell r="M1021" t="str">
            <v>A</v>
          </cell>
          <cell r="N1021" t="str">
            <v>VARIA</v>
          </cell>
          <cell r="O1021" t="str">
            <v xml:space="preserve">COL17CB0FVV5        </v>
          </cell>
          <cell r="P1021" t="str">
            <v>DBVUFR</v>
          </cell>
          <cell r="R1021">
            <v>54050</v>
          </cell>
          <cell r="S1021">
            <v>40449</v>
          </cell>
          <cell r="T1021">
            <v>43006</v>
          </cell>
        </row>
        <row r="1022">
          <cell r="G1022" t="str">
            <v>PAZT07290917</v>
          </cell>
          <cell r="H1022" t="str">
            <v>20100929</v>
          </cell>
          <cell r="I1022" t="str">
            <v>20170929</v>
          </cell>
          <cell r="J1022" t="str">
            <v>4,75000000</v>
          </cell>
          <cell r="K1022" t="str">
            <v>0,00000000</v>
          </cell>
          <cell r="L1022" t="str">
            <v xml:space="preserve"> </v>
          </cell>
          <cell r="M1022" t="str">
            <v>A</v>
          </cell>
          <cell r="N1022" t="str">
            <v>VARIA</v>
          </cell>
          <cell r="O1022" t="str">
            <v xml:space="preserve">COL17CB0FVW3        </v>
          </cell>
          <cell r="P1022" t="str">
            <v>DBVUFR</v>
          </cell>
          <cell r="R1022">
            <v>54051</v>
          </cell>
          <cell r="S1022">
            <v>40450</v>
          </cell>
          <cell r="T1022">
            <v>43007</v>
          </cell>
        </row>
        <row r="1023">
          <cell r="G1023" t="str">
            <v>PAZT07300917</v>
          </cell>
          <cell r="H1023" t="str">
            <v>20100930</v>
          </cell>
          <cell r="I1023" t="str">
            <v>20170930</v>
          </cell>
          <cell r="J1023" t="str">
            <v>4,75000000</v>
          </cell>
          <cell r="K1023" t="str">
            <v>0,00000000</v>
          </cell>
          <cell r="L1023" t="str">
            <v xml:space="preserve"> </v>
          </cell>
          <cell r="M1023" t="str">
            <v>A</v>
          </cell>
          <cell r="N1023" t="str">
            <v>VARIA</v>
          </cell>
          <cell r="O1023" t="str">
            <v xml:space="preserve">COL17CB0FVX1        </v>
          </cell>
          <cell r="P1023" t="str">
            <v>DBVUFR</v>
          </cell>
          <cell r="R1023">
            <v>54052</v>
          </cell>
          <cell r="S1023">
            <v>40451</v>
          </cell>
          <cell r="T1023">
            <v>43008</v>
          </cell>
        </row>
        <row r="1024">
          <cell r="G1024" t="str">
            <v>PAZT07011017</v>
          </cell>
          <cell r="H1024" t="str">
            <v>20101001</v>
          </cell>
          <cell r="I1024" t="str">
            <v>20171001</v>
          </cell>
          <cell r="J1024" t="str">
            <v>4,75000000</v>
          </cell>
          <cell r="K1024" t="str">
            <v>0,00000000</v>
          </cell>
          <cell r="L1024" t="str">
            <v xml:space="preserve"> </v>
          </cell>
          <cell r="M1024" t="str">
            <v>A</v>
          </cell>
          <cell r="N1024" t="str">
            <v>VARIA</v>
          </cell>
          <cell r="O1024" t="str">
            <v xml:space="preserve">COL17CB0FVY9        </v>
          </cell>
          <cell r="P1024" t="str">
            <v>DBVUFR</v>
          </cell>
          <cell r="R1024">
            <v>54053</v>
          </cell>
          <cell r="S1024">
            <v>40452</v>
          </cell>
          <cell r="T1024">
            <v>43009</v>
          </cell>
        </row>
        <row r="1025">
          <cell r="G1025" t="str">
            <v>PAZT07270917</v>
          </cell>
          <cell r="H1025" t="str">
            <v>20100927</v>
          </cell>
          <cell r="I1025" t="str">
            <v>20170927</v>
          </cell>
          <cell r="J1025" t="str">
            <v>4,75000000</v>
          </cell>
          <cell r="K1025" t="str">
            <v>0,00000000</v>
          </cell>
          <cell r="L1025" t="str">
            <v xml:space="preserve"> </v>
          </cell>
          <cell r="M1025" t="str">
            <v>A</v>
          </cell>
          <cell r="N1025" t="str">
            <v>VARIA</v>
          </cell>
          <cell r="O1025" t="str">
            <v xml:space="preserve">COL17CB0FW02        </v>
          </cell>
          <cell r="P1025" t="str">
            <v>DBVUFR</v>
          </cell>
          <cell r="R1025">
            <v>54055</v>
          </cell>
          <cell r="S1025">
            <v>40448</v>
          </cell>
          <cell r="T1025">
            <v>43005</v>
          </cell>
        </row>
        <row r="1026">
          <cell r="G1026" t="str">
            <v>PAZT07151017</v>
          </cell>
          <cell r="H1026" t="str">
            <v>20101015</v>
          </cell>
          <cell r="I1026" t="str">
            <v>20171015</v>
          </cell>
          <cell r="J1026" t="str">
            <v>4,75000000</v>
          </cell>
          <cell r="K1026" t="str">
            <v>0,00000000</v>
          </cell>
          <cell r="L1026" t="str">
            <v xml:space="preserve"> </v>
          </cell>
          <cell r="M1026" t="str">
            <v>A</v>
          </cell>
          <cell r="N1026" t="str">
            <v>VARIA</v>
          </cell>
          <cell r="O1026" t="str">
            <v xml:space="preserve">COL17CB0FW10        </v>
          </cell>
          <cell r="P1026" t="str">
            <v>DBVUFR</v>
          </cell>
          <cell r="R1026">
            <v>54056</v>
          </cell>
          <cell r="S1026">
            <v>40466</v>
          </cell>
          <cell r="T1026">
            <v>43023</v>
          </cell>
        </row>
        <row r="1027">
          <cell r="G1027" t="str">
            <v>PAZT07041017</v>
          </cell>
          <cell r="H1027" t="str">
            <v>20101004</v>
          </cell>
          <cell r="I1027" t="str">
            <v>20171004</v>
          </cell>
          <cell r="J1027" t="str">
            <v>4,75000000</v>
          </cell>
          <cell r="K1027" t="str">
            <v>0,00000000</v>
          </cell>
          <cell r="L1027" t="str">
            <v xml:space="preserve"> </v>
          </cell>
          <cell r="M1027" t="str">
            <v>A</v>
          </cell>
          <cell r="N1027" t="str">
            <v>VARIA</v>
          </cell>
          <cell r="O1027" t="str">
            <v xml:space="preserve">COL17CB0FW93        </v>
          </cell>
          <cell r="P1027" t="str">
            <v>DBVUFR</v>
          </cell>
          <cell r="R1027">
            <v>54067</v>
          </cell>
          <cell r="S1027">
            <v>40455</v>
          </cell>
          <cell r="T1027">
            <v>43012</v>
          </cell>
        </row>
        <row r="1028">
          <cell r="G1028" t="str">
            <v>PAZT07051017</v>
          </cell>
          <cell r="H1028" t="str">
            <v>20101005</v>
          </cell>
          <cell r="I1028" t="str">
            <v>20171005</v>
          </cell>
          <cell r="J1028" t="str">
            <v>4,75000000</v>
          </cell>
          <cell r="K1028" t="str">
            <v>0,00000000</v>
          </cell>
          <cell r="L1028" t="str">
            <v xml:space="preserve"> </v>
          </cell>
          <cell r="M1028" t="str">
            <v>A</v>
          </cell>
          <cell r="N1028" t="str">
            <v>VARIA</v>
          </cell>
          <cell r="O1028" t="str">
            <v xml:space="preserve">COL17CB0FWA7        </v>
          </cell>
          <cell r="P1028" t="str">
            <v>DBVUFR</v>
          </cell>
          <cell r="R1028">
            <v>54068</v>
          </cell>
          <cell r="S1028">
            <v>40456</v>
          </cell>
          <cell r="T1028">
            <v>43013</v>
          </cell>
        </row>
        <row r="1029">
          <cell r="G1029" t="str">
            <v>PAZT07061017</v>
          </cell>
          <cell r="H1029" t="str">
            <v>20101006</v>
          </cell>
          <cell r="I1029" t="str">
            <v>20171006</v>
          </cell>
          <cell r="J1029" t="str">
            <v>4,75000000</v>
          </cell>
          <cell r="K1029" t="str">
            <v>0,00000000</v>
          </cell>
          <cell r="L1029" t="str">
            <v xml:space="preserve"> </v>
          </cell>
          <cell r="M1029" t="str">
            <v>A</v>
          </cell>
          <cell r="N1029" t="str">
            <v>VARIA</v>
          </cell>
          <cell r="O1029" t="str">
            <v xml:space="preserve">COL17CB0FWB5        </v>
          </cell>
          <cell r="P1029" t="str">
            <v>DBVUFR</v>
          </cell>
          <cell r="R1029">
            <v>54069</v>
          </cell>
          <cell r="S1029">
            <v>40457</v>
          </cell>
          <cell r="T1029">
            <v>43014</v>
          </cell>
        </row>
        <row r="1030">
          <cell r="G1030" t="str">
            <v>PAZT07071017</v>
          </cell>
          <cell r="H1030" t="str">
            <v>20101007</v>
          </cell>
          <cell r="I1030" t="str">
            <v>20171007</v>
          </cell>
          <cell r="J1030" t="str">
            <v>4,75000000</v>
          </cell>
          <cell r="K1030" t="str">
            <v>0,00000000</v>
          </cell>
          <cell r="L1030" t="str">
            <v xml:space="preserve"> </v>
          </cell>
          <cell r="M1030" t="str">
            <v>A</v>
          </cell>
          <cell r="N1030" t="str">
            <v>VARIA</v>
          </cell>
          <cell r="O1030" t="str">
            <v xml:space="preserve">COL17CB0FWC3        </v>
          </cell>
          <cell r="P1030" t="str">
            <v>DBVUFR</v>
          </cell>
          <cell r="R1030">
            <v>54070</v>
          </cell>
          <cell r="S1030">
            <v>40458</v>
          </cell>
          <cell r="T1030">
            <v>43015</v>
          </cell>
        </row>
        <row r="1031">
          <cell r="G1031" t="str">
            <v>PAZT07081017</v>
          </cell>
          <cell r="H1031" t="str">
            <v>20101008</v>
          </cell>
          <cell r="I1031" t="str">
            <v>20171008</v>
          </cell>
          <cell r="J1031" t="str">
            <v>4,75000000</v>
          </cell>
          <cell r="K1031" t="str">
            <v>0,00000000</v>
          </cell>
          <cell r="L1031" t="str">
            <v xml:space="preserve"> </v>
          </cell>
          <cell r="M1031" t="str">
            <v>A</v>
          </cell>
          <cell r="N1031" t="str">
            <v>VARIA</v>
          </cell>
          <cell r="O1031" t="str">
            <v xml:space="preserve">COL17CB0FWD1        </v>
          </cell>
          <cell r="P1031" t="str">
            <v>DBVUFR</v>
          </cell>
          <cell r="R1031">
            <v>54071</v>
          </cell>
          <cell r="S1031">
            <v>40459</v>
          </cell>
          <cell r="T1031">
            <v>43016</v>
          </cell>
        </row>
        <row r="1032">
          <cell r="G1032" t="str">
            <v>PAZT07111017</v>
          </cell>
          <cell r="H1032" t="str">
            <v>20101011</v>
          </cell>
          <cell r="I1032" t="str">
            <v>20171011</v>
          </cell>
          <cell r="J1032" t="str">
            <v>4,75000000</v>
          </cell>
          <cell r="K1032" t="str">
            <v>0,00000000</v>
          </cell>
          <cell r="L1032" t="str">
            <v xml:space="preserve"> </v>
          </cell>
          <cell r="M1032" t="str">
            <v>A</v>
          </cell>
          <cell r="N1032" t="str">
            <v>VARIA</v>
          </cell>
          <cell r="O1032" t="str">
            <v xml:space="preserve">COL17CB0FXK4        </v>
          </cell>
          <cell r="P1032" t="str">
            <v>DBVUFR</v>
          </cell>
          <cell r="R1032">
            <v>54088</v>
          </cell>
          <cell r="S1032">
            <v>40462</v>
          </cell>
          <cell r="T1032">
            <v>43019</v>
          </cell>
        </row>
        <row r="1033">
          <cell r="G1033" t="str">
            <v>PAZT07121017</v>
          </cell>
          <cell r="H1033" t="str">
            <v>20101012</v>
          </cell>
          <cell r="I1033" t="str">
            <v>20171012</v>
          </cell>
          <cell r="J1033" t="str">
            <v>4,75000000</v>
          </cell>
          <cell r="K1033" t="str">
            <v>0,00000000</v>
          </cell>
          <cell r="L1033" t="str">
            <v xml:space="preserve"> </v>
          </cell>
          <cell r="M1033" t="str">
            <v>A</v>
          </cell>
          <cell r="N1033" t="str">
            <v>VARIA</v>
          </cell>
          <cell r="O1033" t="str">
            <v xml:space="preserve">COL17CB0FXL2        </v>
          </cell>
          <cell r="P1033" t="str">
            <v>DBVUFR</v>
          </cell>
          <cell r="R1033">
            <v>54089</v>
          </cell>
          <cell r="S1033">
            <v>40463</v>
          </cell>
          <cell r="T1033">
            <v>43020</v>
          </cell>
        </row>
        <row r="1034">
          <cell r="G1034" t="str">
            <v>PAZT07141017</v>
          </cell>
          <cell r="H1034" t="str">
            <v>20101014</v>
          </cell>
          <cell r="I1034" t="str">
            <v>20171014</v>
          </cell>
          <cell r="J1034" t="str">
            <v>4,75000000</v>
          </cell>
          <cell r="K1034" t="str">
            <v>0,00000000</v>
          </cell>
          <cell r="L1034" t="str">
            <v xml:space="preserve"> </v>
          </cell>
          <cell r="M1034" t="str">
            <v>A</v>
          </cell>
          <cell r="N1034" t="str">
            <v>VARIA</v>
          </cell>
          <cell r="O1034" t="str">
            <v xml:space="preserve">COL17CB0GFN3        </v>
          </cell>
          <cell r="P1034" t="str">
            <v>DBVUFR</v>
          </cell>
          <cell r="R1034">
            <v>54090</v>
          </cell>
          <cell r="S1034">
            <v>40465</v>
          </cell>
          <cell r="T1034">
            <v>43022</v>
          </cell>
        </row>
        <row r="1035">
          <cell r="G1035" t="str">
            <v>PAZT07131017</v>
          </cell>
          <cell r="H1035" t="str">
            <v>20101013</v>
          </cell>
          <cell r="I1035" t="str">
            <v>20171013</v>
          </cell>
          <cell r="J1035" t="str">
            <v>4,75000000</v>
          </cell>
          <cell r="K1035" t="str">
            <v>0,00000000</v>
          </cell>
          <cell r="L1035" t="str">
            <v xml:space="preserve"> </v>
          </cell>
          <cell r="M1035" t="str">
            <v>A</v>
          </cell>
          <cell r="N1035" t="str">
            <v>VARIA</v>
          </cell>
          <cell r="O1035" t="str">
            <v xml:space="preserve">COL17CB0GFO1        </v>
          </cell>
          <cell r="P1035" t="str">
            <v>DBVUFR</v>
          </cell>
          <cell r="R1035">
            <v>54091</v>
          </cell>
          <cell r="S1035">
            <v>40464</v>
          </cell>
          <cell r="T1035">
            <v>43021</v>
          </cell>
        </row>
        <row r="1036">
          <cell r="G1036" t="str">
            <v>PAZT07191017</v>
          </cell>
          <cell r="H1036" t="str">
            <v>20101019</v>
          </cell>
          <cell r="I1036" t="str">
            <v>20171019</v>
          </cell>
          <cell r="J1036" t="str">
            <v>4,75000000</v>
          </cell>
          <cell r="K1036" t="str">
            <v>0,00000000</v>
          </cell>
          <cell r="L1036" t="str">
            <v xml:space="preserve"> </v>
          </cell>
          <cell r="M1036" t="str">
            <v>A</v>
          </cell>
          <cell r="N1036" t="str">
            <v>VARIA</v>
          </cell>
          <cell r="O1036" t="str">
            <v xml:space="preserve">COL17CB0GFR4        </v>
          </cell>
          <cell r="P1036" t="str">
            <v>DBVUFR</v>
          </cell>
          <cell r="R1036">
            <v>54104</v>
          </cell>
          <cell r="S1036">
            <v>40470</v>
          </cell>
          <cell r="T1036">
            <v>43027</v>
          </cell>
        </row>
        <row r="1037">
          <cell r="G1037" t="str">
            <v>PAZT07201017</v>
          </cell>
          <cell r="H1037" t="str">
            <v>20101020</v>
          </cell>
          <cell r="I1037" t="str">
            <v>20171020</v>
          </cell>
          <cell r="J1037" t="str">
            <v>4,75000000</v>
          </cell>
          <cell r="K1037" t="str">
            <v>0,00000000</v>
          </cell>
          <cell r="L1037" t="str">
            <v xml:space="preserve"> </v>
          </cell>
          <cell r="M1037" t="str">
            <v>A</v>
          </cell>
          <cell r="N1037" t="str">
            <v>VARIA</v>
          </cell>
          <cell r="O1037" t="str">
            <v xml:space="preserve">COL17CB0GFU8        </v>
          </cell>
          <cell r="P1037" t="str">
            <v>DBVUFR</v>
          </cell>
          <cell r="R1037">
            <v>54107</v>
          </cell>
          <cell r="S1037">
            <v>40471</v>
          </cell>
          <cell r="T1037">
            <v>43028</v>
          </cell>
        </row>
        <row r="1038">
          <cell r="G1038" t="str">
            <v>PAZT07211017</v>
          </cell>
          <cell r="H1038" t="str">
            <v>20101021</v>
          </cell>
          <cell r="I1038" t="str">
            <v>20171021</v>
          </cell>
          <cell r="J1038" t="str">
            <v>4,75000000</v>
          </cell>
          <cell r="K1038" t="str">
            <v>0,00000000</v>
          </cell>
          <cell r="L1038" t="str">
            <v xml:space="preserve"> </v>
          </cell>
          <cell r="M1038" t="str">
            <v>A</v>
          </cell>
          <cell r="N1038" t="str">
            <v>VARIA</v>
          </cell>
          <cell r="O1038" t="str">
            <v xml:space="preserve">COL17CB0GFV6        </v>
          </cell>
          <cell r="P1038" t="str">
            <v>DBVUFR</v>
          </cell>
          <cell r="R1038">
            <v>54108</v>
          </cell>
          <cell r="S1038">
            <v>40472</v>
          </cell>
          <cell r="T1038">
            <v>43029</v>
          </cell>
        </row>
        <row r="1039">
          <cell r="G1039" t="str">
            <v>PAZT07271017</v>
          </cell>
          <cell r="H1039" t="str">
            <v>20101027</v>
          </cell>
          <cell r="I1039" t="str">
            <v>20171027</v>
          </cell>
          <cell r="J1039" t="str">
            <v>4,75000000</v>
          </cell>
          <cell r="K1039" t="str">
            <v>0,00000000</v>
          </cell>
          <cell r="L1039" t="str">
            <v xml:space="preserve"> </v>
          </cell>
          <cell r="M1039" t="str">
            <v>A</v>
          </cell>
          <cell r="N1039" t="str">
            <v>VARIA</v>
          </cell>
          <cell r="O1039" t="str">
            <v xml:space="preserve">COL17CB0GFX2        </v>
          </cell>
          <cell r="P1039" t="str">
            <v>DBVUFR</v>
          </cell>
          <cell r="R1039">
            <v>54113</v>
          </cell>
          <cell r="S1039">
            <v>40478</v>
          </cell>
          <cell r="T1039">
            <v>43035</v>
          </cell>
        </row>
        <row r="1040">
          <cell r="G1040" t="str">
            <v>PAZT07281017</v>
          </cell>
          <cell r="H1040" t="str">
            <v>20101028</v>
          </cell>
          <cell r="I1040" t="str">
            <v>20171028</v>
          </cell>
          <cell r="J1040" t="str">
            <v>4,75000000</v>
          </cell>
          <cell r="K1040" t="str">
            <v>0,00000000</v>
          </cell>
          <cell r="L1040" t="str">
            <v xml:space="preserve"> </v>
          </cell>
          <cell r="M1040" t="str">
            <v>A</v>
          </cell>
          <cell r="N1040" t="str">
            <v>VARIA</v>
          </cell>
          <cell r="O1040" t="str">
            <v xml:space="preserve">COL17CB0GFY0        </v>
          </cell>
          <cell r="P1040" t="str">
            <v>DBVUFR</v>
          </cell>
          <cell r="R1040">
            <v>54114</v>
          </cell>
          <cell r="S1040">
            <v>40479</v>
          </cell>
          <cell r="T1040">
            <v>43036</v>
          </cell>
        </row>
        <row r="1041">
          <cell r="G1041" t="str">
            <v>PAZT07291017</v>
          </cell>
          <cell r="H1041" t="str">
            <v>20101029</v>
          </cell>
          <cell r="I1041" t="str">
            <v>20171029</v>
          </cell>
          <cell r="J1041" t="str">
            <v>4,75000000</v>
          </cell>
          <cell r="K1041" t="str">
            <v>0,00000000</v>
          </cell>
          <cell r="L1041" t="str">
            <v xml:space="preserve"> </v>
          </cell>
          <cell r="M1041" t="str">
            <v>A</v>
          </cell>
          <cell r="N1041" t="str">
            <v>VARIA</v>
          </cell>
          <cell r="O1041" t="str">
            <v xml:space="preserve">COL17CB0GFZ7        </v>
          </cell>
          <cell r="P1041" t="str">
            <v>DBVUFR</v>
          </cell>
          <cell r="R1041">
            <v>54115</v>
          </cell>
          <cell r="S1041">
            <v>40480</v>
          </cell>
          <cell r="T1041">
            <v>43037</v>
          </cell>
        </row>
        <row r="1042">
          <cell r="G1042" t="str">
            <v>PAZT07261017</v>
          </cell>
          <cell r="H1042" t="str">
            <v>20101026</v>
          </cell>
          <cell r="I1042" t="str">
            <v>20171026</v>
          </cell>
          <cell r="J1042" t="str">
            <v>4,75000000</v>
          </cell>
          <cell r="K1042" t="str">
            <v>0,00000000</v>
          </cell>
          <cell r="L1042" t="str">
            <v xml:space="preserve"> </v>
          </cell>
          <cell r="M1042" t="str">
            <v>A</v>
          </cell>
          <cell r="N1042" t="str">
            <v>VARIA</v>
          </cell>
          <cell r="O1042" t="str">
            <v xml:space="preserve">COL17CB0GG35        </v>
          </cell>
          <cell r="P1042" t="str">
            <v>DBVUFR</v>
          </cell>
          <cell r="R1042">
            <v>54119</v>
          </cell>
          <cell r="S1042">
            <v>40477</v>
          </cell>
          <cell r="T1042">
            <v>43034</v>
          </cell>
        </row>
        <row r="1043">
          <cell r="G1043" t="str">
            <v>PAZT07021117</v>
          </cell>
          <cell r="H1043" t="str">
            <v>20101102</v>
          </cell>
          <cell r="I1043" t="str">
            <v>20171102</v>
          </cell>
          <cell r="J1043" t="str">
            <v>4,75000000</v>
          </cell>
          <cell r="K1043" t="str">
            <v>0,00000000</v>
          </cell>
          <cell r="L1043" t="str">
            <v xml:space="preserve"> </v>
          </cell>
          <cell r="M1043" t="str">
            <v>A</v>
          </cell>
          <cell r="N1043" t="str">
            <v>VARIA</v>
          </cell>
          <cell r="O1043" t="str">
            <v xml:space="preserve">COL17CB0GGD2        </v>
          </cell>
          <cell r="P1043" t="str">
            <v>DBVUFR</v>
          </cell>
          <cell r="R1043">
            <v>54121</v>
          </cell>
          <cell r="S1043">
            <v>40484</v>
          </cell>
          <cell r="T1043">
            <v>43041</v>
          </cell>
        </row>
        <row r="1044">
          <cell r="G1044" t="str">
            <v>PAZT07051117</v>
          </cell>
          <cell r="H1044" t="str">
            <v>20101105</v>
          </cell>
          <cell r="I1044" t="str">
            <v>20171105</v>
          </cell>
          <cell r="J1044" t="str">
            <v>4,75000000</v>
          </cell>
          <cell r="K1044" t="str">
            <v>0,00000000</v>
          </cell>
          <cell r="L1044" t="str">
            <v xml:space="preserve"> </v>
          </cell>
          <cell r="M1044" t="str">
            <v>A</v>
          </cell>
          <cell r="N1044" t="str">
            <v>VARIA</v>
          </cell>
          <cell r="O1044" t="str">
            <v xml:space="preserve">COL17CB0GGE0        </v>
          </cell>
          <cell r="P1044" t="str">
            <v>DBVUFR</v>
          </cell>
          <cell r="R1044">
            <v>54122</v>
          </cell>
          <cell r="S1044">
            <v>40487</v>
          </cell>
          <cell r="T1044">
            <v>43044</v>
          </cell>
        </row>
        <row r="1045">
          <cell r="G1045" t="str">
            <v>PAZT07031117</v>
          </cell>
          <cell r="H1045" t="str">
            <v>20101103</v>
          </cell>
          <cell r="I1045" t="str">
            <v>20171103</v>
          </cell>
          <cell r="J1045" t="str">
            <v>4,75000000</v>
          </cell>
          <cell r="K1045" t="str">
            <v>0,00000000</v>
          </cell>
          <cell r="L1045" t="str">
            <v xml:space="preserve"> </v>
          </cell>
          <cell r="M1045" t="str">
            <v>A</v>
          </cell>
          <cell r="N1045" t="str">
            <v>VARIA</v>
          </cell>
          <cell r="O1045" t="str">
            <v xml:space="preserve">COL17CB0GGG5        </v>
          </cell>
          <cell r="P1045" t="str">
            <v>DBVUFR</v>
          </cell>
          <cell r="R1045">
            <v>54124</v>
          </cell>
          <cell r="S1045">
            <v>40485</v>
          </cell>
          <cell r="T1045">
            <v>43042</v>
          </cell>
        </row>
        <row r="1046">
          <cell r="G1046" t="str">
            <v>PAZT07041117</v>
          </cell>
          <cell r="H1046" t="str">
            <v>20101104</v>
          </cell>
          <cell r="I1046" t="str">
            <v>20171104</v>
          </cell>
          <cell r="J1046" t="str">
            <v>4,75000000</v>
          </cell>
          <cell r="K1046" t="str">
            <v>0,00000000</v>
          </cell>
          <cell r="L1046" t="str">
            <v xml:space="preserve"> </v>
          </cell>
          <cell r="M1046" t="str">
            <v>A</v>
          </cell>
          <cell r="N1046" t="str">
            <v>VARIA</v>
          </cell>
          <cell r="O1046" t="str">
            <v xml:space="preserve">COL17CB0GGH3        </v>
          </cell>
          <cell r="P1046" t="str">
            <v>DBVUFR</v>
          </cell>
          <cell r="R1046">
            <v>54125</v>
          </cell>
          <cell r="S1046">
            <v>40486</v>
          </cell>
          <cell r="T1046">
            <v>43043</v>
          </cell>
        </row>
        <row r="1047">
          <cell r="G1047" t="str">
            <v>PAZT07191117</v>
          </cell>
          <cell r="H1047" t="str">
            <v>20101119</v>
          </cell>
          <cell r="I1047" t="str">
            <v>20171119</v>
          </cell>
          <cell r="J1047" t="str">
            <v>4,75000000</v>
          </cell>
          <cell r="K1047" t="str">
            <v>0,00000000</v>
          </cell>
          <cell r="L1047" t="str">
            <v xml:space="preserve"> </v>
          </cell>
          <cell r="M1047" t="str">
            <v>A</v>
          </cell>
          <cell r="N1047" t="str">
            <v>VARIA</v>
          </cell>
          <cell r="O1047" t="str">
            <v xml:space="preserve">COL17CB0GGI1        </v>
          </cell>
          <cell r="P1047" t="str">
            <v>DBVUFR</v>
          </cell>
          <cell r="R1047">
            <v>54126</v>
          </cell>
          <cell r="S1047">
            <v>40501</v>
          </cell>
          <cell r="T1047">
            <v>43058</v>
          </cell>
        </row>
        <row r="1048">
          <cell r="G1048" t="str">
            <v>PAZT07081117</v>
          </cell>
          <cell r="H1048" t="str">
            <v>20101108</v>
          </cell>
          <cell r="I1048" t="str">
            <v>20171108</v>
          </cell>
          <cell r="J1048" t="str">
            <v>4,75000000</v>
          </cell>
          <cell r="K1048" t="str">
            <v>0,00000000</v>
          </cell>
          <cell r="L1048" t="str">
            <v xml:space="preserve"> </v>
          </cell>
          <cell r="M1048" t="str">
            <v>A</v>
          </cell>
          <cell r="N1048" t="str">
            <v>VARIA</v>
          </cell>
          <cell r="O1048" t="str">
            <v xml:space="preserve">COL17CB0GGO9        </v>
          </cell>
          <cell r="P1048" t="str">
            <v>DBVUFR</v>
          </cell>
          <cell r="R1048">
            <v>54131</v>
          </cell>
          <cell r="S1048">
            <v>40490</v>
          </cell>
          <cell r="T1048">
            <v>43047</v>
          </cell>
        </row>
        <row r="1049">
          <cell r="G1049" t="str">
            <v>PAZT07091117</v>
          </cell>
          <cell r="H1049" t="str">
            <v>20101109</v>
          </cell>
          <cell r="I1049" t="str">
            <v>20171109</v>
          </cell>
          <cell r="J1049" t="str">
            <v>4,75000000</v>
          </cell>
          <cell r="K1049" t="str">
            <v>0,00000000</v>
          </cell>
          <cell r="L1049" t="str">
            <v xml:space="preserve"> </v>
          </cell>
          <cell r="M1049" t="str">
            <v>A</v>
          </cell>
          <cell r="N1049" t="str">
            <v>VARIA</v>
          </cell>
          <cell r="O1049" t="str">
            <v xml:space="preserve">COL17CB0GGP6        </v>
          </cell>
          <cell r="P1049" t="str">
            <v>DBVUFR</v>
          </cell>
          <cell r="R1049">
            <v>54132</v>
          </cell>
          <cell r="S1049">
            <v>40491</v>
          </cell>
          <cell r="T1049">
            <v>43048</v>
          </cell>
        </row>
        <row r="1050">
          <cell r="G1050" t="str">
            <v>PAZT07101117</v>
          </cell>
          <cell r="H1050" t="str">
            <v>20101110</v>
          </cell>
          <cell r="I1050" t="str">
            <v>20171110</v>
          </cell>
          <cell r="J1050" t="str">
            <v>4,75000000</v>
          </cell>
          <cell r="K1050" t="str">
            <v>0,00000000</v>
          </cell>
          <cell r="L1050" t="str">
            <v xml:space="preserve"> </v>
          </cell>
          <cell r="M1050" t="str">
            <v>A</v>
          </cell>
          <cell r="N1050" t="str">
            <v>VARIA</v>
          </cell>
          <cell r="O1050" t="str">
            <v xml:space="preserve">COL17CB0GGQ4        </v>
          </cell>
          <cell r="P1050" t="str">
            <v>DBVUFR</v>
          </cell>
          <cell r="R1050">
            <v>54133</v>
          </cell>
          <cell r="S1050">
            <v>40492</v>
          </cell>
          <cell r="T1050">
            <v>43049</v>
          </cell>
        </row>
        <row r="1051">
          <cell r="G1051" t="str">
            <v>PAZT07111117</v>
          </cell>
          <cell r="H1051" t="str">
            <v>20101111</v>
          </cell>
          <cell r="I1051" t="str">
            <v>20171111</v>
          </cell>
          <cell r="J1051" t="str">
            <v>4,75000000</v>
          </cell>
          <cell r="K1051" t="str">
            <v>0,00000000</v>
          </cell>
          <cell r="L1051" t="str">
            <v xml:space="preserve"> </v>
          </cell>
          <cell r="M1051" t="str">
            <v>A</v>
          </cell>
          <cell r="N1051" t="str">
            <v>VARIA</v>
          </cell>
          <cell r="O1051" t="str">
            <v xml:space="preserve">COL17CB0GGR2        </v>
          </cell>
          <cell r="P1051" t="str">
            <v>DBVUFR</v>
          </cell>
          <cell r="R1051">
            <v>54134</v>
          </cell>
          <cell r="S1051">
            <v>40493</v>
          </cell>
          <cell r="T1051">
            <v>43050</v>
          </cell>
        </row>
        <row r="1052">
          <cell r="G1052" t="str">
            <v>PAZT07121117</v>
          </cell>
          <cell r="H1052" t="str">
            <v>20101112</v>
          </cell>
          <cell r="I1052" t="str">
            <v>20171112</v>
          </cell>
          <cell r="J1052" t="str">
            <v>4,75000000</v>
          </cell>
          <cell r="K1052" t="str">
            <v>0,00000000</v>
          </cell>
          <cell r="L1052" t="str">
            <v xml:space="preserve"> </v>
          </cell>
          <cell r="M1052" t="str">
            <v>A</v>
          </cell>
          <cell r="N1052" t="str">
            <v>VARIA</v>
          </cell>
          <cell r="O1052" t="str">
            <v xml:space="preserve">COL17CB0GGS0        </v>
          </cell>
          <cell r="P1052" t="str">
            <v>DBVUFR</v>
          </cell>
          <cell r="R1052">
            <v>54135</v>
          </cell>
          <cell r="S1052">
            <v>40494</v>
          </cell>
          <cell r="T1052">
            <v>43051</v>
          </cell>
        </row>
        <row r="1053">
          <cell r="G1053" t="str">
            <v>PAZT07161117</v>
          </cell>
          <cell r="H1053" t="str">
            <v>20101116</v>
          </cell>
          <cell r="I1053" t="str">
            <v>20171116</v>
          </cell>
          <cell r="J1053" t="str">
            <v>4,75000000</v>
          </cell>
          <cell r="K1053" t="str">
            <v>0,00000000</v>
          </cell>
          <cell r="L1053" t="str">
            <v xml:space="preserve"> </v>
          </cell>
          <cell r="M1053" t="str">
            <v>A</v>
          </cell>
          <cell r="N1053" t="str">
            <v>VARIA</v>
          </cell>
          <cell r="O1053" t="str">
            <v xml:space="preserve">COL17CB0GWM0        </v>
          </cell>
          <cell r="P1053" t="str">
            <v>DBVUFR</v>
          </cell>
          <cell r="R1053">
            <v>54141</v>
          </cell>
          <cell r="S1053">
            <v>40498</v>
          </cell>
          <cell r="T1053">
            <v>43055</v>
          </cell>
        </row>
        <row r="1054">
          <cell r="G1054" t="str">
            <v>PAZT07171117</v>
          </cell>
          <cell r="H1054" t="str">
            <v>20101117</v>
          </cell>
          <cell r="I1054" t="str">
            <v>20171117</v>
          </cell>
          <cell r="J1054" t="str">
            <v>4,75000000</v>
          </cell>
          <cell r="K1054" t="str">
            <v>0,00000000</v>
          </cell>
          <cell r="L1054" t="str">
            <v xml:space="preserve"> </v>
          </cell>
          <cell r="M1054" t="str">
            <v>A</v>
          </cell>
          <cell r="N1054" t="str">
            <v>VARIA</v>
          </cell>
          <cell r="O1054" t="str">
            <v xml:space="preserve">COL17CB0GWN8        </v>
          </cell>
          <cell r="P1054" t="str">
            <v>DBVUFR</v>
          </cell>
          <cell r="R1054">
            <v>54142</v>
          </cell>
          <cell r="S1054">
            <v>40499</v>
          </cell>
          <cell r="T1054">
            <v>43056</v>
          </cell>
        </row>
        <row r="1055">
          <cell r="G1055" t="str">
            <v>PAZT07181117</v>
          </cell>
          <cell r="H1055" t="str">
            <v>20101118</v>
          </cell>
          <cell r="I1055" t="str">
            <v>20171118</v>
          </cell>
          <cell r="J1055" t="str">
            <v>4,75000000</v>
          </cell>
          <cell r="K1055" t="str">
            <v>0,00000000</v>
          </cell>
          <cell r="L1055" t="str">
            <v xml:space="preserve"> </v>
          </cell>
          <cell r="M1055" t="str">
            <v>A</v>
          </cell>
          <cell r="N1055" t="str">
            <v>VARIA</v>
          </cell>
          <cell r="O1055" t="str">
            <v xml:space="preserve">COL17CB0GWO6        </v>
          </cell>
          <cell r="P1055" t="str">
            <v>DBVUFR</v>
          </cell>
          <cell r="R1055">
            <v>54143</v>
          </cell>
          <cell r="S1055">
            <v>40500</v>
          </cell>
          <cell r="T1055">
            <v>43057</v>
          </cell>
        </row>
        <row r="1056">
          <cell r="G1056" t="str">
            <v>PAZT07221117</v>
          </cell>
          <cell r="H1056" t="str">
            <v>20101122</v>
          </cell>
          <cell r="I1056" t="str">
            <v>20171122</v>
          </cell>
          <cell r="J1056" t="str">
            <v>4,75000000</v>
          </cell>
          <cell r="K1056" t="str">
            <v>0,00000000</v>
          </cell>
          <cell r="L1056" t="str">
            <v xml:space="preserve"> </v>
          </cell>
          <cell r="M1056" t="str">
            <v>A</v>
          </cell>
          <cell r="N1056" t="str">
            <v>VARIA</v>
          </cell>
          <cell r="O1056" t="str">
            <v xml:space="preserve">COL17CB0GWQ1        </v>
          </cell>
          <cell r="P1056" t="str">
            <v>DBVUFR</v>
          </cell>
          <cell r="R1056">
            <v>54146</v>
          </cell>
          <cell r="S1056">
            <v>40504</v>
          </cell>
          <cell r="T1056">
            <v>43061</v>
          </cell>
        </row>
        <row r="1057">
          <cell r="G1057" t="str">
            <v>PAZT07231117</v>
          </cell>
          <cell r="H1057" t="str">
            <v>20101123</v>
          </cell>
          <cell r="I1057" t="str">
            <v>20171123</v>
          </cell>
          <cell r="J1057" t="str">
            <v>4,75000000</v>
          </cell>
          <cell r="K1057" t="str">
            <v>0,00000000</v>
          </cell>
          <cell r="L1057" t="str">
            <v xml:space="preserve"> </v>
          </cell>
          <cell r="M1057" t="str">
            <v>A</v>
          </cell>
          <cell r="N1057" t="str">
            <v>VARIA</v>
          </cell>
          <cell r="O1057" t="str">
            <v xml:space="preserve">COL17CB0GWR9        </v>
          </cell>
          <cell r="P1057" t="str">
            <v>DBVUFR</v>
          </cell>
          <cell r="R1057">
            <v>54147</v>
          </cell>
          <cell r="S1057">
            <v>40505</v>
          </cell>
          <cell r="T1057">
            <v>43062</v>
          </cell>
        </row>
        <row r="1058">
          <cell r="G1058" t="str">
            <v>PAZT07251117</v>
          </cell>
          <cell r="H1058" t="str">
            <v>20101125</v>
          </cell>
          <cell r="I1058" t="str">
            <v>20171125</v>
          </cell>
          <cell r="J1058" t="str">
            <v>4,75000000</v>
          </cell>
          <cell r="K1058" t="str">
            <v>0,00000000</v>
          </cell>
          <cell r="L1058" t="str">
            <v xml:space="preserve"> </v>
          </cell>
          <cell r="M1058" t="str">
            <v>A</v>
          </cell>
          <cell r="N1058" t="str">
            <v>VARIA</v>
          </cell>
          <cell r="O1058" t="str">
            <v xml:space="preserve">COL17CB0GWS7        </v>
          </cell>
          <cell r="P1058" t="str">
            <v>DBVUFR</v>
          </cell>
          <cell r="R1058">
            <v>54148</v>
          </cell>
          <cell r="S1058">
            <v>40507</v>
          </cell>
          <cell r="T1058">
            <v>43064</v>
          </cell>
        </row>
        <row r="1059">
          <cell r="G1059" t="str">
            <v>PAZT07261117</v>
          </cell>
          <cell r="H1059" t="str">
            <v>20101126</v>
          </cell>
          <cell r="I1059" t="str">
            <v>20171126</v>
          </cell>
          <cell r="J1059" t="str">
            <v>4,75000000</v>
          </cell>
          <cell r="K1059" t="str">
            <v>0,00000000</v>
          </cell>
          <cell r="L1059" t="str">
            <v xml:space="preserve"> </v>
          </cell>
          <cell r="M1059" t="str">
            <v>A</v>
          </cell>
          <cell r="N1059" t="str">
            <v>VARIA</v>
          </cell>
          <cell r="O1059" t="str">
            <v xml:space="preserve">COL17CB0GWT5        </v>
          </cell>
          <cell r="P1059" t="str">
            <v>DBVUFR</v>
          </cell>
          <cell r="R1059">
            <v>54149</v>
          </cell>
          <cell r="S1059">
            <v>40508</v>
          </cell>
          <cell r="T1059">
            <v>43065</v>
          </cell>
        </row>
        <row r="1060">
          <cell r="G1060" t="str">
            <v>PAZT07241117</v>
          </cell>
          <cell r="H1060" t="str">
            <v>20101124</v>
          </cell>
          <cell r="I1060" t="str">
            <v>20171124</v>
          </cell>
          <cell r="J1060" t="str">
            <v>4,75000000</v>
          </cell>
          <cell r="K1060" t="str">
            <v>0,00000000</v>
          </cell>
          <cell r="L1060" t="str">
            <v xml:space="preserve"> </v>
          </cell>
          <cell r="M1060" t="str">
            <v>A</v>
          </cell>
          <cell r="N1060" t="str">
            <v>VARIA</v>
          </cell>
          <cell r="O1060" t="str">
            <v xml:space="preserve">COL17CB0GWV1        </v>
          </cell>
          <cell r="P1060" t="str">
            <v>DBVUFR</v>
          </cell>
          <cell r="R1060">
            <v>54151</v>
          </cell>
          <cell r="S1060">
            <v>40506</v>
          </cell>
          <cell r="T1060">
            <v>43063</v>
          </cell>
        </row>
        <row r="1061">
          <cell r="G1061" t="str">
            <v>PAZT07021217</v>
          </cell>
          <cell r="H1061" t="str">
            <v>20101202</v>
          </cell>
          <cell r="I1061" t="str">
            <v>20171202</v>
          </cell>
          <cell r="J1061" t="str">
            <v>4,75000000</v>
          </cell>
          <cell r="K1061" t="str">
            <v>0,00000000</v>
          </cell>
          <cell r="L1061" t="str">
            <v xml:space="preserve"> </v>
          </cell>
          <cell r="M1061" t="str">
            <v>A</v>
          </cell>
          <cell r="N1061" t="str">
            <v>VARIA</v>
          </cell>
          <cell r="O1061" t="str">
            <v xml:space="preserve">COL17CB0GWZ2        </v>
          </cell>
          <cell r="P1061" t="str">
            <v>DBVUFR</v>
          </cell>
          <cell r="R1061">
            <v>54154</v>
          </cell>
          <cell r="S1061">
            <v>40514</v>
          </cell>
          <cell r="T1061">
            <v>43071</v>
          </cell>
        </row>
        <row r="1062">
          <cell r="G1062" t="str">
            <v>PAZT07031217</v>
          </cell>
          <cell r="H1062" t="str">
            <v>20101203</v>
          </cell>
          <cell r="I1062" t="str">
            <v>20171203</v>
          </cell>
          <cell r="J1062" t="str">
            <v>4,75000000</v>
          </cell>
          <cell r="K1062" t="str">
            <v>0,00000000</v>
          </cell>
          <cell r="L1062" t="str">
            <v xml:space="preserve"> </v>
          </cell>
          <cell r="M1062" t="str">
            <v>A</v>
          </cell>
          <cell r="N1062" t="str">
            <v>VARIA</v>
          </cell>
          <cell r="O1062" t="str">
            <v xml:space="preserve">COL17CB0GX00        </v>
          </cell>
          <cell r="P1062" t="str">
            <v>DBVUFR</v>
          </cell>
          <cell r="R1062">
            <v>54155</v>
          </cell>
          <cell r="S1062">
            <v>40515</v>
          </cell>
          <cell r="T1062">
            <v>43072</v>
          </cell>
        </row>
        <row r="1063">
          <cell r="G1063" t="str">
            <v>PAZT07011217</v>
          </cell>
          <cell r="H1063" t="str">
            <v>20101201</v>
          </cell>
          <cell r="I1063" t="str">
            <v>20171201</v>
          </cell>
          <cell r="J1063" t="str">
            <v>4,75000000</v>
          </cell>
          <cell r="K1063" t="str">
            <v>0,00000000</v>
          </cell>
          <cell r="L1063" t="str">
            <v xml:space="preserve"> </v>
          </cell>
          <cell r="M1063" t="str">
            <v>A</v>
          </cell>
          <cell r="N1063" t="str">
            <v>VARIA</v>
          </cell>
          <cell r="O1063" t="str">
            <v xml:space="preserve">COL17CB0GX26        </v>
          </cell>
          <cell r="P1063" t="str">
            <v>DBVUFR</v>
          </cell>
          <cell r="R1063">
            <v>54157</v>
          </cell>
          <cell r="S1063">
            <v>40513</v>
          </cell>
          <cell r="T1063">
            <v>43070</v>
          </cell>
        </row>
        <row r="1064">
          <cell r="G1064" t="str">
            <v>PAZT07301117</v>
          </cell>
          <cell r="H1064" t="str">
            <v>20101130</v>
          </cell>
          <cell r="I1064" t="str">
            <v>20171130</v>
          </cell>
          <cell r="J1064" t="str">
            <v>4,75000000</v>
          </cell>
          <cell r="K1064" t="str">
            <v>0,00000000</v>
          </cell>
          <cell r="L1064" t="str">
            <v xml:space="preserve"> </v>
          </cell>
          <cell r="M1064" t="str">
            <v>A</v>
          </cell>
          <cell r="N1064" t="str">
            <v>VARIA</v>
          </cell>
          <cell r="O1064" t="str">
            <v xml:space="preserve">COL17CB0GX34        </v>
          </cell>
          <cell r="P1064" t="str">
            <v>DBVUFR</v>
          </cell>
          <cell r="R1064">
            <v>54158</v>
          </cell>
          <cell r="S1064">
            <v>40512</v>
          </cell>
          <cell r="T1064">
            <v>43069</v>
          </cell>
        </row>
        <row r="1065">
          <cell r="G1065" t="str">
            <v>PAZT07291117</v>
          </cell>
          <cell r="H1065" t="str">
            <v>20101129</v>
          </cell>
          <cell r="I1065" t="str">
            <v>20171129</v>
          </cell>
          <cell r="J1065" t="str">
            <v>4,75000000</v>
          </cell>
          <cell r="K1065" t="str">
            <v>0,00000000</v>
          </cell>
          <cell r="L1065" t="str">
            <v xml:space="preserve"> </v>
          </cell>
          <cell r="M1065" t="str">
            <v>A</v>
          </cell>
          <cell r="N1065" t="str">
            <v>VARIA</v>
          </cell>
          <cell r="O1065" t="str">
            <v xml:space="preserve">COL17CB0GX42        </v>
          </cell>
          <cell r="P1065" t="str">
            <v>DBVUFR</v>
          </cell>
          <cell r="R1065">
            <v>54159</v>
          </cell>
          <cell r="S1065">
            <v>40511</v>
          </cell>
          <cell r="T1065">
            <v>43068</v>
          </cell>
        </row>
        <row r="1066">
          <cell r="G1066" t="str">
            <v>PAZT07101217</v>
          </cell>
          <cell r="H1066" t="str">
            <v>20101210</v>
          </cell>
          <cell r="I1066" t="str">
            <v>20171210</v>
          </cell>
          <cell r="J1066" t="str">
            <v>4,75000000</v>
          </cell>
          <cell r="K1066" t="str">
            <v>0,00000000</v>
          </cell>
          <cell r="L1066" t="str">
            <v xml:space="preserve"> </v>
          </cell>
          <cell r="M1066" t="str">
            <v>A</v>
          </cell>
          <cell r="N1066" t="str">
            <v>VARIA</v>
          </cell>
          <cell r="O1066" t="str">
            <v xml:space="preserve">COL17CB0HCF4        </v>
          </cell>
          <cell r="P1066" t="str">
            <v>DBVUFR</v>
          </cell>
          <cell r="R1066">
            <v>54160</v>
          </cell>
          <cell r="S1066">
            <v>40522</v>
          </cell>
          <cell r="T1066">
            <v>43079</v>
          </cell>
        </row>
        <row r="1067">
          <cell r="G1067" t="str">
            <v>PAZT07091217</v>
          </cell>
          <cell r="H1067" t="str">
            <v>20101209</v>
          </cell>
          <cell r="I1067" t="str">
            <v>20171209</v>
          </cell>
          <cell r="J1067" t="str">
            <v>4,75000000</v>
          </cell>
          <cell r="K1067" t="str">
            <v>0,00000000</v>
          </cell>
          <cell r="L1067" t="str">
            <v xml:space="preserve"> </v>
          </cell>
          <cell r="M1067" t="str">
            <v>A</v>
          </cell>
          <cell r="N1067" t="str">
            <v>VARIA</v>
          </cell>
          <cell r="O1067" t="str">
            <v xml:space="preserve">COL17CB0HCH0        </v>
          </cell>
          <cell r="P1067" t="str">
            <v>DBVUFR</v>
          </cell>
          <cell r="R1067">
            <v>54162</v>
          </cell>
          <cell r="S1067">
            <v>40521</v>
          </cell>
          <cell r="T1067">
            <v>43078</v>
          </cell>
        </row>
        <row r="1068">
          <cell r="G1068" t="str">
            <v>PAZT07301217</v>
          </cell>
          <cell r="H1068" t="str">
            <v>20101230</v>
          </cell>
          <cell r="I1068" t="str">
            <v>20171230</v>
          </cell>
          <cell r="J1068" t="str">
            <v>4,75000000</v>
          </cell>
          <cell r="K1068" t="str">
            <v>0,00000000</v>
          </cell>
          <cell r="L1068" t="str">
            <v xml:space="preserve"> </v>
          </cell>
          <cell r="M1068" t="str">
            <v>A</v>
          </cell>
          <cell r="N1068" t="str">
            <v>VARIA</v>
          </cell>
          <cell r="O1068" t="str">
            <v xml:space="preserve">COL17CB0HCI8        </v>
          </cell>
          <cell r="P1068" t="str">
            <v>DBVUFR</v>
          </cell>
          <cell r="R1068">
            <v>54163</v>
          </cell>
          <cell r="S1068">
            <v>40542</v>
          </cell>
          <cell r="T1068">
            <v>43099</v>
          </cell>
        </row>
        <row r="1069">
          <cell r="G1069" t="str">
            <v>PAZT07131217</v>
          </cell>
          <cell r="H1069" t="str">
            <v>20101213</v>
          </cell>
          <cell r="I1069" t="str">
            <v>20171213</v>
          </cell>
          <cell r="J1069" t="str">
            <v>4,75000000</v>
          </cell>
          <cell r="K1069" t="str">
            <v>0,00000000</v>
          </cell>
          <cell r="L1069" t="str">
            <v xml:space="preserve"> </v>
          </cell>
          <cell r="M1069" t="str">
            <v>A</v>
          </cell>
          <cell r="N1069" t="str">
            <v>VARIA</v>
          </cell>
          <cell r="O1069" t="str">
            <v xml:space="preserve">COL17CB0HCJ6        </v>
          </cell>
          <cell r="P1069" t="str">
            <v>DBVUFR</v>
          </cell>
          <cell r="R1069">
            <v>54164</v>
          </cell>
          <cell r="S1069">
            <v>40525</v>
          </cell>
          <cell r="T1069">
            <v>43082</v>
          </cell>
        </row>
        <row r="1070">
          <cell r="G1070" t="str">
            <v>PAZT07141217</v>
          </cell>
          <cell r="H1070" t="str">
            <v>20101214</v>
          </cell>
          <cell r="I1070" t="str">
            <v>20171214</v>
          </cell>
          <cell r="J1070" t="str">
            <v>4,75000000</v>
          </cell>
          <cell r="K1070" t="str">
            <v>0,00000000</v>
          </cell>
          <cell r="L1070" t="str">
            <v xml:space="preserve"> </v>
          </cell>
          <cell r="M1070" t="str">
            <v>A</v>
          </cell>
          <cell r="N1070" t="str">
            <v>VARIA</v>
          </cell>
          <cell r="O1070" t="str">
            <v xml:space="preserve">COL17CB0HCK4        </v>
          </cell>
          <cell r="P1070" t="str">
            <v>DBVUFR</v>
          </cell>
          <cell r="R1070">
            <v>54165</v>
          </cell>
          <cell r="S1070">
            <v>40526</v>
          </cell>
          <cell r="T1070">
            <v>43083</v>
          </cell>
        </row>
        <row r="1071">
          <cell r="G1071" t="str">
            <v>PAZT07151217</v>
          </cell>
          <cell r="H1071" t="str">
            <v>20101215</v>
          </cell>
          <cell r="I1071" t="str">
            <v>20171215</v>
          </cell>
          <cell r="J1071" t="str">
            <v>4,75000000</v>
          </cell>
          <cell r="K1071" t="str">
            <v>0,00000000</v>
          </cell>
          <cell r="L1071" t="str">
            <v xml:space="preserve"> </v>
          </cell>
          <cell r="M1071" t="str">
            <v>A</v>
          </cell>
          <cell r="N1071" t="str">
            <v>VARIA</v>
          </cell>
          <cell r="O1071" t="str">
            <v xml:space="preserve">COL17CB0HCL2        </v>
          </cell>
          <cell r="P1071" t="str">
            <v>DBVUFR</v>
          </cell>
          <cell r="R1071">
            <v>54166</v>
          </cell>
          <cell r="S1071">
            <v>40527</v>
          </cell>
          <cell r="T1071">
            <v>43084</v>
          </cell>
        </row>
        <row r="1072">
          <cell r="G1072" t="str">
            <v>PAZT07161217</v>
          </cell>
          <cell r="H1072" t="str">
            <v>20101216</v>
          </cell>
          <cell r="I1072" t="str">
            <v>20171216</v>
          </cell>
          <cell r="J1072" t="str">
            <v>4,75000000</v>
          </cell>
          <cell r="K1072" t="str">
            <v>0,00000000</v>
          </cell>
          <cell r="L1072" t="str">
            <v xml:space="preserve"> </v>
          </cell>
          <cell r="M1072" t="str">
            <v>A</v>
          </cell>
          <cell r="N1072" t="str">
            <v>VARIA</v>
          </cell>
          <cell r="O1072" t="str">
            <v xml:space="preserve">COL17CB0HCO6        </v>
          </cell>
          <cell r="P1072" t="str">
            <v>DBVUFR</v>
          </cell>
          <cell r="R1072">
            <v>54169</v>
          </cell>
          <cell r="S1072">
            <v>40528</v>
          </cell>
          <cell r="T1072">
            <v>43085</v>
          </cell>
        </row>
        <row r="1073">
          <cell r="G1073" t="str">
            <v>PAZT07211217</v>
          </cell>
          <cell r="H1073" t="str">
            <v>20101221</v>
          </cell>
          <cell r="I1073" t="str">
            <v>20171221</v>
          </cell>
          <cell r="J1073" t="str">
            <v>4,75000000</v>
          </cell>
          <cell r="K1073" t="str">
            <v>0,00000000</v>
          </cell>
          <cell r="L1073" t="str">
            <v xml:space="preserve"> </v>
          </cell>
          <cell r="M1073" t="str">
            <v>A</v>
          </cell>
          <cell r="N1073" t="str">
            <v>VARIA</v>
          </cell>
          <cell r="O1073" t="str">
            <v xml:space="preserve">COL17CB0HCP3        </v>
          </cell>
          <cell r="P1073" t="str">
            <v>DBVUFR</v>
          </cell>
          <cell r="R1073">
            <v>54175</v>
          </cell>
          <cell r="S1073">
            <v>40533</v>
          </cell>
          <cell r="T1073">
            <v>43090</v>
          </cell>
        </row>
        <row r="1074">
          <cell r="G1074" t="str">
            <v>PAZT07221217</v>
          </cell>
          <cell r="H1074" t="str">
            <v>20101222</v>
          </cell>
          <cell r="I1074" t="str">
            <v>20171222</v>
          </cell>
          <cell r="J1074" t="str">
            <v>4,75000000</v>
          </cell>
          <cell r="K1074" t="str">
            <v>0,00000000</v>
          </cell>
          <cell r="L1074" t="str">
            <v xml:space="preserve"> </v>
          </cell>
          <cell r="M1074" t="str">
            <v>A</v>
          </cell>
          <cell r="N1074" t="str">
            <v>VARIA</v>
          </cell>
          <cell r="O1074" t="str">
            <v xml:space="preserve">COL17CB0HCQ1        </v>
          </cell>
          <cell r="P1074" t="str">
            <v>DBVUFR</v>
          </cell>
          <cell r="R1074">
            <v>54176</v>
          </cell>
          <cell r="S1074">
            <v>40534</v>
          </cell>
          <cell r="T1074">
            <v>43091</v>
          </cell>
        </row>
        <row r="1075">
          <cell r="G1075" t="str">
            <v>PAZT07231217</v>
          </cell>
          <cell r="H1075" t="str">
            <v>20101223</v>
          </cell>
          <cell r="I1075" t="str">
            <v>20171223</v>
          </cell>
          <cell r="J1075" t="str">
            <v>4,75000000</v>
          </cell>
          <cell r="K1075" t="str">
            <v>0,00000000</v>
          </cell>
          <cell r="L1075" t="str">
            <v xml:space="preserve"> </v>
          </cell>
          <cell r="M1075" t="str">
            <v>A</v>
          </cell>
          <cell r="N1075" t="str">
            <v>VARIA</v>
          </cell>
          <cell r="O1075" t="str">
            <v xml:space="preserve">COL17CB0HCU3        </v>
          </cell>
          <cell r="P1075" t="str">
            <v>DBVUFR</v>
          </cell>
          <cell r="R1075">
            <v>54180</v>
          </cell>
          <cell r="S1075">
            <v>40535</v>
          </cell>
          <cell r="T1075">
            <v>43092</v>
          </cell>
        </row>
        <row r="1076">
          <cell r="G1076" t="str">
            <v>PAZT07271217</v>
          </cell>
          <cell r="H1076" t="str">
            <v>20101227</v>
          </cell>
          <cell r="I1076" t="str">
            <v>20171227</v>
          </cell>
          <cell r="J1076" t="str">
            <v>4,75000000</v>
          </cell>
          <cell r="K1076" t="str">
            <v>0,00000000</v>
          </cell>
          <cell r="L1076" t="str">
            <v xml:space="preserve"> </v>
          </cell>
          <cell r="M1076" t="str">
            <v>A</v>
          </cell>
          <cell r="N1076" t="str">
            <v>VARIA</v>
          </cell>
          <cell r="O1076" t="str">
            <v xml:space="preserve">COL17CB0HCV1        </v>
          </cell>
          <cell r="P1076" t="str">
            <v>DBVUFR</v>
          </cell>
          <cell r="R1076">
            <v>54190</v>
          </cell>
          <cell r="S1076">
            <v>40539</v>
          </cell>
          <cell r="T1076">
            <v>43096</v>
          </cell>
        </row>
        <row r="1077">
          <cell r="G1077" t="str">
            <v>PAZT07291217</v>
          </cell>
          <cell r="H1077" t="str">
            <v>20101229</v>
          </cell>
          <cell r="I1077" t="str">
            <v>20171229</v>
          </cell>
          <cell r="J1077" t="str">
            <v>4,75000000</v>
          </cell>
          <cell r="K1077" t="str">
            <v>0,00000000</v>
          </cell>
          <cell r="L1077" t="str">
            <v xml:space="preserve"> </v>
          </cell>
          <cell r="M1077" t="str">
            <v>A</v>
          </cell>
          <cell r="N1077" t="str">
            <v>VARIA</v>
          </cell>
          <cell r="O1077" t="str">
            <v xml:space="preserve">COL17CB0HCW9        </v>
          </cell>
          <cell r="P1077" t="str">
            <v>DBVUFR</v>
          </cell>
          <cell r="R1077">
            <v>54191</v>
          </cell>
          <cell r="S1077">
            <v>40541</v>
          </cell>
          <cell r="T1077">
            <v>43098</v>
          </cell>
        </row>
        <row r="1078">
          <cell r="G1078" t="str">
            <v>PAZT07140118</v>
          </cell>
          <cell r="H1078" t="str">
            <v>20110114</v>
          </cell>
          <cell r="I1078" t="str">
            <v>20180114</v>
          </cell>
          <cell r="J1078" t="str">
            <v>4,75000000</v>
          </cell>
          <cell r="K1078" t="str">
            <v>0,00000000</v>
          </cell>
          <cell r="L1078" t="str">
            <v xml:space="preserve"> </v>
          </cell>
          <cell r="M1078" t="str">
            <v>A</v>
          </cell>
          <cell r="N1078" t="str">
            <v>VARIA</v>
          </cell>
          <cell r="O1078" t="str">
            <v xml:space="preserve">COL17CB0HCX7        </v>
          </cell>
          <cell r="P1078" t="str">
            <v>DBVUFR</v>
          </cell>
          <cell r="R1078">
            <v>54192</v>
          </cell>
          <cell r="S1078">
            <v>40557</v>
          </cell>
          <cell r="T1078">
            <v>43114</v>
          </cell>
        </row>
        <row r="1079">
          <cell r="G1079" t="str">
            <v>PAZT07060118</v>
          </cell>
          <cell r="H1079" t="str">
            <v>20110106</v>
          </cell>
          <cell r="I1079" t="str">
            <v>20180106</v>
          </cell>
          <cell r="J1079" t="str">
            <v>4,75000000</v>
          </cell>
          <cell r="K1079" t="str">
            <v>0,00000000</v>
          </cell>
          <cell r="L1079" t="str">
            <v xml:space="preserve"> </v>
          </cell>
          <cell r="M1079" t="str">
            <v>A</v>
          </cell>
          <cell r="N1079" t="str">
            <v>VARIA</v>
          </cell>
          <cell r="O1079" t="str">
            <v xml:space="preserve">COL17CB0HCY5        </v>
          </cell>
          <cell r="P1079" t="str">
            <v>DBVUFR</v>
          </cell>
          <cell r="R1079">
            <v>54207</v>
          </cell>
          <cell r="S1079">
            <v>40549</v>
          </cell>
          <cell r="T1079">
            <v>43106</v>
          </cell>
        </row>
        <row r="1080">
          <cell r="G1080" t="str">
            <v>PAZT07070118</v>
          </cell>
          <cell r="H1080" t="str">
            <v>20110107</v>
          </cell>
          <cell r="I1080" t="str">
            <v>20180107</v>
          </cell>
          <cell r="J1080" t="str">
            <v>4,75000000</v>
          </cell>
          <cell r="K1080" t="str">
            <v>0,00000000</v>
          </cell>
          <cell r="L1080" t="str">
            <v xml:space="preserve"> </v>
          </cell>
          <cell r="M1080" t="str">
            <v>A</v>
          </cell>
          <cell r="N1080" t="str">
            <v>VARIA</v>
          </cell>
          <cell r="O1080" t="str">
            <v xml:space="preserve">COL17CB0HDH8        </v>
          </cell>
          <cell r="P1080" t="str">
            <v>DBVUFR</v>
          </cell>
          <cell r="R1080">
            <v>54208</v>
          </cell>
          <cell r="S1080">
            <v>40550</v>
          </cell>
          <cell r="T1080">
            <v>43107</v>
          </cell>
        </row>
        <row r="1081">
          <cell r="G1081" t="str">
            <v>PAZT07280118</v>
          </cell>
          <cell r="H1081" t="str">
            <v>20110128</v>
          </cell>
          <cell r="I1081" t="str">
            <v>20180128</v>
          </cell>
          <cell r="J1081" t="str">
            <v>4,75000000</v>
          </cell>
          <cell r="K1081" t="str">
            <v>0,00000000</v>
          </cell>
          <cell r="L1081" t="str">
            <v xml:space="preserve"> </v>
          </cell>
          <cell r="M1081" t="str">
            <v>A</v>
          </cell>
          <cell r="N1081" t="str">
            <v>VARIA</v>
          </cell>
          <cell r="O1081" t="str">
            <v xml:space="preserve">COL17CB0HSL8        </v>
          </cell>
          <cell r="P1081" t="str">
            <v>DBVUFR</v>
          </cell>
          <cell r="R1081">
            <v>54225</v>
          </cell>
          <cell r="S1081">
            <v>40571</v>
          </cell>
          <cell r="T1081">
            <v>43128</v>
          </cell>
        </row>
        <row r="1082">
          <cell r="G1082" t="str">
            <v>PAZT07170118</v>
          </cell>
          <cell r="H1082" t="str">
            <v>20110117</v>
          </cell>
          <cell r="I1082" t="str">
            <v>20180117</v>
          </cell>
          <cell r="J1082" t="str">
            <v>4,75000000</v>
          </cell>
          <cell r="K1082" t="str">
            <v>0,00000000</v>
          </cell>
          <cell r="L1082" t="str">
            <v xml:space="preserve"> </v>
          </cell>
          <cell r="M1082" t="str">
            <v>A</v>
          </cell>
          <cell r="N1082" t="str">
            <v>VARIA</v>
          </cell>
          <cell r="O1082" t="str">
            <v xml:space="preserve">COL17CB0HSM6        </v>
          </cell>
          <cell r="P1082" t="str">
            <v>DBVUFR</v>
          </cell>
          <cell r="R1082">
            <v>54239</v>
          </cell>
          <cell r="S1082">
            <v>40560</v>
          </cell>
          <cell r="T1082">
            <v>43117</v>
          </cell>
        </row>
        <row r="1083">
          <cell r="G1083" t="str">
            <v>PAZT07210118</v>
          </cell>
          <cell r="H1083" t="str">
            <v>20110121</v>
          </cell>
          <cell r="I1083" t="str">
            <v>20180121</v>
          </cell>
          <cell r="J1083" t="str">
            <v>4,75000000</v>
          </cell>
          <cell r="K1083" t="str">
            <v>0,00000000</v>
          </cell>
          <cell r="L1083" t="str">
            <v xml:space="preserve"> </v>
          </cell>
          <cell r="M1083" t="str">
            <v>A</v>
          </cell>
          <cell r="N1083" t="str">
            <v>VARIA</v>
          </cell>
          <cell r="O1083" t="str">
            <v xml:space="preserve">COL17CB0HSN4        </v>
          </cell>
          <cell r="P1083" t="str">
            <v>DBVUFR</v>
          </cell>
          <cell r="R1083">
            <v>54240</v>
          </cell>
          <cell r="S1083">
            <v>40564</v>
          </cell>
          <cell r="T1083">
            <v>43121</v>
          </cell>
        </row>
        <row r="1084">
          <cell r="G1084" t="str">
            <v>PAZT07190118</v>
          </cell>
          <cell r="H1084" t="str">
            <v>20110119</v>
          </cell>
          <cell r="I1084" t="str">
            <v>20180119</v>
          </cell>
          <cell r="J1084" t="str">
            <v>4,75000000</v>
          </cell>
          <cell r="K1084" t="str">
            <v>0,00000000</v>
          </cell>
          <cell r="L1084" t="str">
            <v xml:space="preserve"> </v>
          </cell>
          <cell r="M1084" t="str">
            <v>A</v>
          </cell>
          <cell r="N1084" t="str">
            <v>VARIA</v>
          </cell>
          <cell r="O1084" t="str">
            <v xml:space="preserve">COL17CB0HT39        </v>
          </cell>
          <cell r="P1084" t="str">
            <v>DBVUFR</v>
          </cell>
          <cell r="R1084">
            <v>54243</v>
          </cell>
          <cell r="S1084">
            <v>40562</v>
          </cell>
          <cell r="T1084">
            <v>43119</v>
          </cell>
        </row>
        <row r="1085">
          <cell r="G1085" t="str">
            <v>PAZT07240118</v>
          </cell>
          <cell r="H1085" t="str">
            <v>20110124</v>
          </cell>
          <cell r="I1085" t="str">
            <v>20180124</v>
          </cell>
          <cell r="J1085" t="str">
            <v>4,75000000</v>
          </cell>
          <cell r="K1085" t="str">
            <v>0,00000000</v>
          </cell>
          <cell r="L1085" t="str">
            <v xml:space="preserve"> </v>
          </cell>
          <cell r="M1085" t="str">
            <v>A</v>
          </cell>
          <cell r="N1085" t="str">
            <v>VARIA</v>
          </cell>
          <cell r="O1085" t="str">
            <v xml:space="preserve">COL17CB0HT47        </v>
          </cell>
          <cell r="P1085" t="str">
            <v>DBVUFR</v>
          </cell>
          <cell r="R1085">
            <v>54251</v>
          </cell>
          <cell r="S1085">
            <v>40567</v>
          </cell>
          <cell r="T1085">
            <v>43124</v>
          </cell>
        </row>
        <row r="1086">
          <cell r="G1086" t="str">
            <v>PAZT07250118</v>
          </cell>
          <cell r="H1086" t="str">
            <v>20110125</v>
          </cell>
          <cell r="I1086" t="str">
            <v>20180125</v>
          </cell>
          <cell r="J1086" t="str">
            <v>4,75000000</v>
          </cell>
          <cell r="K1086" t="str">
            <v>0,00000000</v>
          </cell>
          <cell r="L1086" t="str">
            <v xml:space="preserve"> </v>
          </cell>
          <cell r="M1086" t="str">
            <v>A</v>
          </cell>
          <cell r="N1086" t="str">
            <v>VARIA</v>
          </cell>
          <cell r="O1086" t="str">
            <v xml:space="preserve">COL17CB0HT54        </v>
          </cell>
          <cell r="P1086" t="str">
            <v>DBVUFR</v>
          </cell>
          <cell r="R1086">
            <v>54252</v>
          </cell>
          <cell r="S1086">
            <v>40568</v>
          </cell>
          <cell r="T1086">
            <v>43125</v>
          </cell>
        </row>
        <row r="1087">
          <cell r="G1087" t="str">
            <v>PAZT07260118</v>
          </cell>
          <cell r="H1087" t="str">
            <v>20110126</v>
          </cell>
          <cell r="I1087" t="str">
            <v>20180126</v>
          </cell>
          <cell r="J1087" t="str">
            <v>4,75000000</v>
          </cell>
          <cell r="K1087" t="str">
            <v>0,00000000</v>
          </cell>
          <cell r="L1087" t="str">
            <v xml:space="preserve"> </v>
          </cell>
          <cell r="M1087" t="str">
            <v>A</v>
          </cell>
          <cell r="N1087" t="str">
            <v>VARIA</v>
          </cell>
          <cell r="O1087" t="str">
            <v xml:space="preserve">COL17CB0HT62        </v>
          </cell>
          <cell r="P1087" t="str">
            <v>DBVUFR</v>
          </cell>
          <cell r="R1087">
            <v>54253</v>
          </cell>
          <cell r="S1087">
            <v>40569</v>
          </cell>
          <cell r="T1087">
            <v>43126</v>
          </cell>
        </row>
        <row r="1088">
          <cell r="G1088" t="str">
            <v>PAZT07270118</v>
          </cell>
          <cell r="H1088" t="str">
            <v>20110127</v>
          </cell>
          <cell r="I1088" t="str">
            <v>20180127</v>
          </cell>
          <cell r="J1088" t="str">
            <v>4,75000000</v>
          </cell>
          <cell r="K1088" t="str">
            <v>0,00000000</v>
          </cell>
          <cell r="L1088" t="str">
            <v xml:space="preserve"> </v>
          </cell>
          <cell r="M1088" t="str">
            <v>A</v>
          </cell>
          <cell r="N1088" t="str">
            <v>VARIA</v>
          </cell>
          <cell r="O1088" t="str">
            <v xml:space="preserve">COL17CB0HT70        </v>
          </cell>
          <cell r="P1088" t="str">
            <v>DBVUFR</v>
          </cell>
          <cell r="R1088">
            <v>54254</v>
          </cell>
          <cell r="S1088">
            <v>40570</v>
          </cell>
          <cell r="T1088">
            <v>43127</v>
          </cell>
        </row>
        <row r="1089">
          <cell r="G1089" t="str">
            <v>PAZT07010218</v>
          </cell>
          <cell r="H1089" t="str">
            <v>20110201</v>
          </cell>
          <cell r="I1089" t="str">
            <v>20180201</v>
          </cell>
          <cell r="J1089" t="str">
            <v>4,75000000</v>
          </cell>
          <cell r="K1089" t="str">
            <v>0,00000000</v>
          </cell>
          <cell r="L1089" t="str">
            <v xml:space="preserve"> </v>
          </cell>
          <cell r="M1089" t="str">
            <v>A</v>
          </cell>
          <cell r="N1089" t="str">
            <v>VARIA</v>
          </cell>
          <cell r="O1089" t="str">
            <v xml:space="preserve">COL17CB0HTE1        </v>
          </cell>
          <cell r="P1089" t="str">
            <v>DBVUFR</v>
          </cell>
          <cell r="R1089">
            <v>54260</v>
          </cell>
          <cell r="S1089">
            <v>40575</v>
          </cell>
          <cell r="T1089">
            <v>43132</v>
          </cell>
        </row>
        <row r="1090">
          <cell r="G1090" t="str">
            <v>PAZT07020218</v>
          </cell>
          <cell r="H1090" t="str">
            <v>20110202</v>
          </cell>
          <cell r="I1090" t="str">
            <v>20180202</v>
          </cell>
          <cell r="J1090" t="str">
            <v>4,75000000</v>
          </cell>
          <cell r="K1090" t="str">
            <v>0,00000000</v>
          </cell>
          <cell r="L1090" t="str">
            <v xml:space="preserve"> </v>
          </cell>
          <cell r="M1090" t="str">
            <v>A</v>
          </cell>
          <cell r="N1090" t="str">
            <v>VARIA</v>
          </cell>
          <cell r="O1090" t="str">
            <v xml:space="preserve">COL17CB0HTF8        </v>
          </cell>
          <cell r="P1090" t="str">
            <v>DBVUFR</v>
          </cell>
          <cell r="R1090">
            <v>54261</v>
          </cell>
          <cell r="S1090">
            <v>40576</v>
          </cell>
          <cell r="T1090">
            <v>43133</v>
          </cell>
        </row>
        <row r="1091">
          <cell r="G1091" t="str">
            <v>PAZT07310118</v>
          </cell>
          <cell r="H1091" t="str">
            <v>20110131</v>
          </cell>
          <cell r="I1091" t="str">
            <v>20180131</v>
          </cell>
          <cell r="J1091" t="str">
            <v>4,75000000</v>
          </cell>
          <cell r="K1091" t="str">
            <v>0,00000000</v>
          </cell>
          <cell r="L1091" t="str">
            <v xml:space="preserve"> </v>
          </cell>
          <cell r="M1091" t="str">
            <v>A</v>
          </cell>
          <cell r="N1091" t="str">
            <v>VARIA</v>
          </cell>
          <cell r="O1091" t="str">
            <v xml:space="preserve">COL17CB0HTN2        </v>
          </cell>
          <cell r="P1091" t="str">
            <v>DBVUFR</v>
          </cell>
          <cell r="R1091">
            <v>54263</v>
          </cell>
          <cell r="S1091">
            <v>40574</v>
          </cell>
          <cell r="T1091">
            <v>43131</v>
          </cell>
        </row>
        <row r="1092">
          <cell r="G1092" t="str">
            <v>PAZT07030218</v>
          </cell>
          <cell r="H1092" t="str">
            <v>20110203</v>
          </cell>
          <cell r="I1092" t="str">
            <v>20180203</v>
          </cell>
          <cell r="J1092" t="str">
            <v>4,75000000</v>
          </cell>
          <cell r="K1092" t="str">
            <v>0,00000000</v>
          </cell>
          <cell r="L1092" t="str">
            <v xml:space="preserve"> </v>
          </cell>
          <cell r="M1092" t="str">
            <v>A</v>
          </cell>
          <cell r="N1092" t="str">
            <v>VARIA</v>
          </cell>
          <cell r="O1092" t="str">
            <v xml:space="preserve">COL17CB0HTO0        </v>
          </cell>
          <cell r="P1092" t="str">
            <v>DBVUFR</v>
          </cell>
          <cell r="R1092">
            <v>54264</v>
          </cell>
          <cell r="S1092">
            <v>40577</v>
          </cell>
          <cell r="T1092">
            <v>43134</v>
          </cell>
        </row>
        <row r="1093">
          <cell r="G1093" t="str">
            <v>PAZT07070218</v>
          </cell>
          <cell r="H1093" t="str">
            <v>20110207</v>
          </cell>
          <cell r="I1093" t="str">
            <v>20180207</v>
          </cell>
          <cell r="J1093" t="str">
            <v>4,75000000</v>
          </cell>
          <cell r="K1093" t="str">
            <v>0,00000000</v>
          </cell>
          <cell r="L1093" t="str">
            <v xml:space="preserve"> </v>
          </cell>
          <cell r="M1093" t="str">
            <v>A</v>
          </cell>
          <cell r="N1093" t="str">
            <v>VARIA</v>
          </cell>
          <cell r="O1093" t="str">
            <v xml:space="preserve">COL17CB0HTQ5        </v>
          </cell>
          <cell r="P1093" t="str">
            <v>DBVUFR</v>
          </cell>
          <cell r="R1093">
            <v>54267</v>
          </cell>
          <cell r="S1093">
            <v>40581</v>
          </cell>
          <cell r="T1093">
            <v>43138</v>
          </cell>
        </row>
        <row r="1094">
          <cell r="G1094" t="str">
            <v>PAZT07080218</v>
          </cell>
          <cell r="H1094" t="str">
            <v>20110208</v>
          </cell>
          <cell r="I1094" t="str">
            <v>20180208</v>
          </cell>
          <cell r="J1094" t="str">
            <v>4,75000000</v>
          </cell>
          <cell r="K1094" t="str">
            <v>0,00000000</v>
          </cell>
          <cell r="L1094" t="str">
            <v xml:space="preserve"> </v>
          </cell>
          <cell r="M1094" t="str">
            <v>A</v>
          </cell>
          <cell r="N1094" t="str">
            <v>VARIA</v>
          </cell>
          <cell r="O1094" t="str">
            <v xml:space="preserve">COL17CB0HTR3        </v>
          </cell>
          <cell r="P1094" t="str">
            <v>DBVUFR</v>
          </cell>
          <cell r="R1094">
            <v>54268</v>
          </cell>
          <cell r="S1094">
            <v>40582</v>
          </cell>
          <cell r="T1094">
            <v>43139</v>
          </cell>
        </row>
        <row r="1095">
          <cell r="G1095" t="str">
            <v>PAZT07090218</v>
          </cell>
          <cell r="H1095" t="str">
            <v>20110209</v>
          </cell>
          <cell r="I1095" t="str">
            <v>20180209</v>
          </cell>
          <cell r="J1095" t="str">
            <v>4,75000000</v>
          </cell>
          <cell r="K1095" t="str">
            <v>0,00000000</v>
          </cell>
          <cell r="L1095" t="str">
            <v xml:space="preserve"> </v>
          </cell>
          <cell r="M1095" t="str">
            <v>A</v>
          </cell>
          <cell r="N1095" t="str">
            <v>VARIA</v>
          </cell>
          <cell r="O1095" t="str">
            <v xml:space="preserve">COL17CB0HTS1        </v>
          </cell>
          <cell r="P1095" t="str">
            <v>DBVUFR</v>
          </cell>
          <cell r="R1095">
            <v>54269</v>
          </cell>
          <cell r="S1095">
            <v>40583</v>
          </cell>
          <cell r="T1095">
            <v>43140</v>
          </cell>
        </row>
        <row r="1096">
          <cell r="G1096" t="str">
            <v>PAZT07110218</v>
          </cell>
          <cell r="H1096" t="str">
            <v>20110211</v>
          </cell>
          <cell r="I1096" t="str">
            <v>20180211</v>
          </cell>
          <cell r="J1096" t="str">
            <v>4,75000000</v>
          </cell>
          <cell r="K1096" t="str">
            <v>0,00000000</v>
          </cell>
          <cell r="L1096" t="str">
            <v xml:space="preserve"> </v>
          </cell>
          <cell r="M1096" t="str">
            <v>A</v>
          </cell>
          <cell r="N1096" t="str">
            <v>VARIA</v>
          </cell>
          <cell r="O1096" t="str">
            <v xml:space="preserve">COL17CB0HTT9        </v>
          </cell>
          <cell r="P1096" t="str">
            <v>DBVUFR</v>
          </cell>
          <cell r="R1096">
            <v>54270</v>
          </cell>
          <cell r="S1096">
            <v>40585</v>
          </cell>
          <cell r="T1096">
            <v>43142</v>
          </cell>
        </row>
        <row r="1097">
          <cell r="G1097" t="str">
            <v>PAZT07040218</v>
          </cell>
          <cell r="H1097" t="str">
            <v>20110204</v>
          </cell>
          <cell r="I1097" t="str">
            <v>20180204</v>
          </cell>
          <cell r="J1097" t="str">
            <v>4,75000000</v>
          </cell>
          <cell r="K1097" t="str">
            <v>0,00000000</v>
          </cell>
          <cell r="L1097" t="str">
            <v xml:space="preserve"> </v>
          </cell>
          <cell r="M1097" t="str">
            <v>A</v>
          </cell>
          <cell r="N1097" t="str">
            <v>VARIA</v>
          </cell>
          <cell r="O1097" t="str">
            <v xml:space="preserve">COL17CB0IB04        </v>
          </cell>
          <cell r="P1097" t="str">
            <v>DBVUFR</v>
          </cell>
          <cell r="R1097">
            <v>54271</v>
          </cell>
          <cell r="S1097">
            <v>40578</v>
          </cell>
          <cell r="T1097">
            <v>43135</v>
          </cell>
        </row>
        <row r="1098">
          <cell r="G1098" t="str">
            <v>PAZT07140218</v>
          </cell>
          <cell r="H1098" t="str">
            <v>20110214</v>
          </cell>
          <cell r="I1098" t="str">
            <v>20180214</v>
          </cell>
          <cell r="J1098" t="str">
            <v>4,75000000</v>
          </cell>
          <cell r="K1098" t="str">
            <v>0,00000000</v>
          </cell>
          <cell r="L1098" t="str">
            <v xml:space="preserve"> </v>
          </cell>
          <cell r="M1098" t="str">
            <v>A</v>
          </cell>
          <cell r="N1098" t="str">
            <v>VARIA</v>
          </cell>
          <cell r="O1098" t="str">
            <v xml:space="preserve">COL17CB0IBB3        </v>
          </cell>
          <cell r="P1098" t="str">
            <v>DBVUFR</v>
          </cell>
          <cell r="R1098">
            <v>54275</v>
          </cell>
          <cell r="S1098">
            <v>40588</v>
          </cell>
          <cell r="T1098">
            <v>43145</v>
          </cell>
        </row>
        <row r="1099">
          <cell r="G1099" t="str">
            <v>PAZT07150218</v>
          </cell>
          <cell r="H1099" t="str">
            <v>20110215</v>
          </cell>
          <cell r="I1099" t="str">
            <v>20180215</v>
          </cell>
          <cell r="J1099" t="str">
            <v>4,75000000</v>
          </cell>
          <cell r="K1099" t="str">
            <v>0,00000000</v>
          </cell>
          <cell r="L1099" t="str">
            <v xml:space="preserve"> </v>
          </cell>
          <cell r="M1099" t="str">
            <v>A</v>
          </cell>
          <cell r="N1099" t="str">
            <v>VARIA</v>
          </cell>
          <cell r="O1099" t="str">
            <v xml:space="preserve">COL17CB0IBC1        </v>
          </cell>
          <cell r="P1099" t="str">
            <v>DBVUFR</v>
          </cell>
          <cell r="R1099">
            <v>54276</v>
          </cell>
          <cell r="S1099">
            <v>40589</v>
          </cell>
          <cell r="T1099">
            <v>43146</v>
          </cell>
        </row>
        <row r="1100">
          <cell r="G1100" t="str">
            <v>PAZT07170218</v>
          </cell>
          <cell r="H1100" t="str">
            <v>20110217</v>
          </cell>
          <cell r="I1100" t="str">
            <v>20180217</v>
          </cell>
          <cell r="J1100" t="str">
            <v>4,75000000</v>
          </cell>
          <cell r="K1100" t="str">
            <v>0,00000000</v>
          </cell>
          <cell r="L1100" t="str">
            <v xml:space="preserve"> </v>
          </cell>
          <cell r="M1100" t="str">
            <v>A</v>
          </cell>
          <cell r="N1100" t="str">
            <v>VARIA</v>
          </cell>
          <cell r="O1100" t="str">
            <v xml:space="preserve">COL17CB0IBD9        </v>
          </cell>
          <cell r="P1100" t="str">
            <v>DBVUFR</v>
          </cell>
          <cell r="R1100">
            <v>54277</v>
          </cell>
          <cell r="S1100">
            <v>40591</v>
          </cell>
          <cell r="T1100">
            <v>43148</v>
          </cell>
        </row>
        <row r="1101">
          <cell r="G1101" t="str">
            <v>PAZT07180218</v>
          </cell>
          <cell r="H1101" t="str">
            <v>20110218</v>
          </cell>
          <cell r="I1101" t="str">
            <v>20180218</v>
          </cell>
          <cell r="J1101" t="str">
            <v>4,75000000</v>
          </cell>
          <cell r="K1101" t="str">
            <v>0,00000000</v>
          </cell>
          <cell r="L1101" t="str">
            <v xml:space="preserve"> </v>
          </cell>
          <cell r="M1101" t="str">
            <v>A</v>
          </cell>
          <cell r="N1101" t="str">
            <v>VARIA</v>
          </cell>
          <cell r="O1101" t="str">
            <v xml:space="preserve">COL17CB0IBG2        </v>
          </cell>
          <cell r="P1101" t="str">
            <v>DBVUFR</v>
          </cell>
          <cell r="R1101">
            <v>54280</v>
          </cell>
          <cell r="S1101">
            <v>40592</v>
          </cell>
          <cell r="T1101">
            <v>43149</v>
          </cell>
        </row>
        <row r="1102">
          <cell r="G1102" t="str">
            <v>PAZT07230218</v>
          </cell>
          <cell r="H1102" t="str">
            <v>20110223</v>
          </cell>
          <cell r="I1102" t="str">
            <v>20180223</v>
          </cell>
          <cell r="J1102" t="str">
            <v>4,75000000</v>
          </cell>
          <cell r="K1102" t="str">
            <v>0,00000000</v>
          </cell>
          <cell r="L1102" t="str">
            <v xml:space="preserve"> </v>
          </cell>
          <cell r="M1102" t="str">
            <v>A</v>
          </cell>
          <cell r="N1102" t="str">
            <v>VARIA</v>
          </cell>
          <cell r="O1102" t="str">
            <v xml:space="preserve">COL17CB0IBJ6        </v>
          </cell>
          <cell r="P1102" t="str">
            <v>DBVUFR</v>
          </cell>
          <cell r="R1102">
            <v>54284</v>
          </cell>
          <cell r="S1102">
            <v>40597</v>
          </cell>
          <cell r="T1102">
            <v>43154</v>
          </cell>
        </row>
        <row r="1103">
          <cell r="G1103" t="str">
            <v>PAZT07250218</v>
          </cell>
          <cell r="H1103" t="str">
            <v>20110225</v>
          </cell>
          <cell r="I1103" t="str">
            <v>20180225</v>
          </cell>
          <cell r="J1103" t="str">
            <v>4,75000000</v>
          </cell>
          <cell r="K1103" t="str">
            <v>0,00000000</v>
          </cell>
          <cell r="L1103" t="str">
            <v xml:space="preserve"> </v>
          </cell>
          <cell r="M1103" t="str">
            <v>A</v>
          </cell>
          <cell r="N1103" t="str">
            <v>VARIA</v>
          </cell>
          <cell r="O1103" t="str">
            <v xml:space="preserve">COL17CB0IBK4        </v>
          </cell>
          <cell r="P1103" t="str">
            <v>DBVUFR</v>
          </cell>
          <cell r="R1103">
            <v>54285</v>
          </cell>
          <cell r="S1103">
            <v>40599</v>
          </cell>
          <cell r="T1103">
            <v>43156</v>
          </cell>
        </row>
        <row r="1104">
          <cell r="G1104" t="str">
            <v>PAZT07210218</v>
          </cell>
          <cell r="H1104" t="str">
            <v>20110221</v>
          </cell>
          <cell r="I1104" t="str">
            <v>20180221</v>
          </cell>
          <cell r="J1104" t="str">
            <v>4,75000000</v>
          </cell>
          <cell r="K1104" t="str">
            <v>0,00000000</v>
          </cell>
          <cell r="L1104" t="str">
            <v xml:space="preserve"> </v>
          </cell>
          <cell r="M1104" t="str">
            <v>A</v>
          </cell>
          <cell r="N1104" t="str">
            <v>VARIA</v>
          </cell>
          <cell r="O1104" t="str">
            <v xml:space="preserve">COL17CB0IBM0        </v>
          </cell>
          <cell r="P1104" t="str">
            <v>DBVUFR</v>
          </cell>
          <cell r="R1104">
            <v>54287</v>
          </cell>
          <cell r="S1104">
            <v>40595</v>
          </cell>
          <cell r="T1104">
            <v>43152</v>
          </cell>
        </row>
        <row r="1105">
          <cell r="G1105" t="str">
            <v>PAZT07220218</v>
          </cell>
          <cell r="H1105" t="str">
            <v>20110222</v>
          </cell>
          <cell r="I1105" t="str">
            <v>20180222</v>
          </cell>
          <cell r="J1105" t="str">
            <v>4,75000000</v>
          </cell>
          <cell r="K1105" t="str">
            <v>0,00000000</v>
          </cell>
          <cell r="L1105" t="str">
            <v xml:space="preserve"> </v>
          </cell>
          <cell r="M1105" t="str">
            <v>A</v>
          </cell>
          <cell r="N1105" t="str">
            <v>VARIA</v>
          </cell>
          <cell r="O1105" t="str">
            <v xml:space="preserve">COL17CB0IBN8        </v>
          </cell>
          <cell r="P1105" t="str">
            <v>DBVUFR</v>
          </cell>
          <cell r="R1105">
            <v>54288</v>
          </cell>
          <cell r="S1105">
            <v>40596</v>
          </cell>
          <cell r="T1105">
            <v>43153</v>
          </cell>
        </row>
        <row r="1106">
          <cell r="G1106" t="str">
            <v>PAZT07240218</v>
          </cell>
          <cell r="H1106" t="str">
            <v>20110224</v>
          </cell>
          <cell r="I1106" t="str">
            <v>20180224</v>
          </cell>
          <cell r="J1106" t="str">
            <v>4,75000000</v>
          </cell>
          <cell r="K1106" t="str">
            <v>0,00000000</v>
          </cell>
          <cell r="L1106" t="str">
            <v xml:space="preserve"> </v>
          </cell>
          <cell r="M1106" t="str">
            <v>A</v>
          </cell>
          <cell r="N1106" t="str">
            <v>VARIA</v>
          </cell>
          <cell r="O1106" t="str">
            <v xml:space="preserve">COL17CB0IBO6        </v>
          </cell>
          <cell r="P1106" t="str">
            <v>DBVUFR</v>
          </cell>
          <cell r="R1106">
            <v>54289</v>
          </cell>
          <cell r="S1106">
            <v>40598</v>
          </cell>
          <cell r="T1106">
            <v>43155</v>
          </cell>
        </row>
        <row r="1107">
          <cell r="G1107" t="str">
            <v>PAZT07280218</v>
          </cell>
          <cell r="H1107" t="str">
            <v>20110228</v>
          </cell>
          <cell r="I1107" t="str">
            <v>20180228</v>
          </cell>
          <cell r="J1107" t="str">
            <v>4,75000000</v>
          </cell>
          <cell r="K1107" t="str">
            <v>0,00000000</v>
          </cell>
          <cell r="L1107" t="str">
            <v xml:space="preserve"> </v>
          </cell>
          <cell r="M1107" t="str">
            <v>A</v>
          </cell>
          <cell r="N1107" t="str">
            <v>VARIA</v>
          </cell>
          <cell r="O1107" t="str">
            <v xml:space="preserve">COL17CB0IBX7        </v>
          </cell>
          <cell r="P1107" t="str">
            <v>DBVUFR</v>
          </cell>
          <cell r="R1107">
            <v>54294</v>
          </cell>
          <cell r="S1107">
            <v>40602</v>
          </cell>
          <cell r="T1107">
            <v>43159</v>
          </cell>
        </row>
        <row r="1108">
          <cell r="G1108" t="str">
            <v>PAZT07020318</v>
          </cell>
          <cell r="H1108" t="str">
            <v>20110302</v>
          </cell>
          <cell r="I1108" t="str">
            <v>20180302</v>
          </cell>
          <cell r="J1108" t="str">
            <v>4,75000000</v>
          </cell>
          <cell r="K1108" t="str">
            <v>0,00000000</v>
          </cell>
          <cell r="L1108" t="str">
            <v xml:space="preserve"> </v>
          </cell>
          <cell r="M1108" t="str">
            <v>A</v>
          </cell>
          <cell r="N1108" t="str">
            <v>VARIA</v>
          </cell>
          <cell r="O1108" t="str">
            <v xml:space="preserve">COL17CB0IBY5        </v>
          </cell>
          <cell r="P1108" t="str">
            <v>DBVUFR</v>
          </cell>
          <cell r="R1108">
            <v>54295</v>
          </cell>
          <cell r="S1108">
            <v>40604</v>
          </cell>
          <cell r="T1108">
            <v>43161</v>
          </cell>
        </row>
        <row r="1109">
          <cell r="G1109" t="str">
            <v>PAZT07040318</v>
          </cell>
          <cell r="H1109" t="str">
            <v>20110304</v>
          </cell>
          <cell r="I1109" t="str">
            <v>20180304</v>
          </cell>
          <cell r="J1109" t="str">
            <v>4,75000000</v>
          </cell>
          <cell r="K1109" t="str">
            <v>0,00000000</v>
          </cell>
          <cell r="L1109" t="str">
            <v xml:space="preserve"> </v>
          </cell>
          <cell r="M1109" t="str">
            <v>A</v>
          </cell>
          <cell r="N1109" t="str">
            <v>VARIA</v>
          </cell>
          <cell r="O1109" t="str">
            <v xml:space="preserve">COL17CB0IBZ2        </v>
          </cell>
          <cell r="P1109" t="str">
            <v>DBVUFR</v>
          </cell>
          <cell r="R1109">
            <v>54296</v>
          </cell>
          <cell r="S1109">
            <v>40606</v>
          </cell>
          <cell r="T1109">
            <v>43163</v>
          </cell>
        </row>
        <row r="1110">
          <cell r="G1110" t="str">
            <v>PAZT07180318</v>
          </cell>
          <cell r="H1110" t="str">
            <v>20110318</v>
          </cell>
          <cell r="I1110" t="str">
            <v>20180318</v>
          </cell>
          <cell r="J1110" t="str">
            <v>4,75000000</v>
          </cell>
          <cell r="K1110" t="str">
            <v>0,00000000</v>
          </cell>
          <cell r="L1110" t="str">
            <v xml:space="preserve"> </v>
          </cell>
          <cell r="M1110" t="str">
            <v>A</v>
          </cell>
          <cell r="N1110" t="str">
            <v>VARIA</v>
          </cell>
          <cell r="O1110" t="str">
            <v xml:space="preserve">COL17CB0IC29        </v>
          </cell>
          <cell r="P1110" t="str">
            <v>DBVUFR</v>
          </cell>
          <cell r="R1110">
            <v>54299</v>
          </cell>
          <cell r="S1110">
            <v>40620</v>
          </cell>
          <cell r="T1110">
            <v>43177</v>
          </cell>
        </row>
        <row r="1111">
          <cell r="G1111" t="str">
            <v>PAZT07080318</v>
          </cell>
          <cell r="H1111" t="str">
            <v>20110308</v>
          </cell>
          <cell r="I1111" t="str">
            <v>20180308</v>
          </cell>
          <cell r="J1111" t="str">
            <v>4,75000000</v>
          </cell>
          <cell r="K1111" t="str">
            <v>0,00000000</v>
          </cell>
          <cell r="L1111" t="str">
            <v xml:space="preserve"> </v>
          </cell>
          <cell r="M1111" t="str">
            <v>A</v>
          </cell>
          <cell r="N1111" t="str">
            <v>VARIA</v>
          </cell>
          <cell r="O1111" t="str">
            <v xml:space="preserve">COL17CB0IC45        </v>
          </cell>
          <cell r="P1111" t="str">
            <v>DBVUFR</v>
          </cell>
          <cell r="R1111">
            <v>54302</v>
          </cell>
          <cell r="S1111">
            <v>40610</v>
          </cell>
          <cell r="T1111">
            <v>43167</v>
          </cell>
        </row>
        <row r="1112">
          <cell r="G1112" t="str">
            <v>PAZT07090318</v>
          </cell>
          <cell r="H1112" t="str">
            <v>20110309</v>
          </cell>
          <cell r="I1112" t="str">
            <v>20180309</v>
          </cell>
          <cell r="J1112" t="str">
            <v>4,75000000</v>
          </cell>
          <cell r="K1112" t="str">
            <v>0,00000000</v>
          </cell>
          <cell r="L1112" t="str">
            <v xml:space="preserve"> </v>
          </cell>
          <cell r="M1112" t="str">
            <v>A</v>
          </cell>
          <cell r="N1112" t="str">
            <v>VARIA</v>
          </cell>
          <cell r="O1112" t="str">
            <v xml:space="preserve">COL17CB0IPQ1        </v>
          </cell>
          <cell r="P1112" t="str">
            <v>DBVUFR</v>
          </cell>
          <cell r="R1112">
            <v>54307</v>
          </cell>
          <cell r="S1112">
            <v>40611</v>
          </cell>
          <cell r="T1112">
            <v>43168</v>
          </cell>
        </row>
        <row r="1113">
          <cell r="G1113" t="str">
            <v>PAZT07070318</v>
          </cell>
          <cell r="H1113" t="str">
            <v>20110307</v>
          </cell>
          <cell r="I1113" t="str">
            <v>20180307</v>
          </cell>
          <cell r="J1113" t="str">
            <v>4,75000000</v>
          </cell>
          <cell r="K1113" t="str">
            <v>0,00000000</v>
          </cell>
          <cell r="L1113" t="str">
            <v xml:space="preserve"> </v>
          </cell>
          <cell r="M1113" t="str">
            <v>A</v>
          </cell>
          <cell r="N1113" t="str">
            <v>VARIA</v>
          </cell>
          <cell r="O1113" t="str">
            <v xml:space="preserve">COL17CB0IPR9        </v>
          </cell>
          <cell r="P1113" t="str">
            <v>DBVUFR</v>
          </cell>
          <cell r="R1113">
            <v>54308</v>
          </cell>
          <cell r="S1113">
            <v>40609</v>
          </cell>
          <cell r="T1113">
            <v>43166</v>
          </cell>
        </row>
        <row r="1114">
          <cell r="G1114" t="str">
            <v>PAZT07110318</v>
          </cell>
          <cell r="H1114" t="str">
            <v>20110311</v>
          </cell>
          <cell r="I1114" t="str">
            <v>20180311</v>
          </cell>
          <cell r="J1114" t="str">
            <v>4,75000000</v>
          </cell>
          <cell r="K1114" t="str">
            <v>0,00000000</v>
          </cell>
          <cell r="L1114" t="str">
            <v xml:space="preserve"> </v>
          </cell>
          <cell r="M1114" t="str">
            <v>A</v>
          </cell>
          <cell r="N1114" t="str">
            <v>VARIA</v>
          </cell>
          <cell r="O1114" t="str">
            <v xml:space="preserve">COL17CB0IPS7        </v>
          </cell>
          <cell r="P1114" t="str">
            <v>DBVUFR</v>
          </cell>
          <cell r="R1114">
            <v>54309</v>
          </cell>
          <cell r="S1114">
            <v>40613</v>
          </cell>
          <cell r="T1114">
            <v>43170</v>
          </cell>
        </row>
        <row r="1115">
          <cell r="G1115" t="str">
            <v>PAZT07140318</v>
          </cell>
          <cell r="H1115" t="str">
            <v>20110314</v>
          </cell>
          <cell r="I1115" t="str">
            <v>20180314</v>
          </cell>
          <cell r="J1115" t="str">
            <v>4,75000000</v>
          </cell>
          <cell r="K1115" t="str">
            <v>0,00000000</v>
          </cell>
          <cell r="L1115" t="str">
            <v xml:space="preserve"> </v>
          </cell>
          <cell r="M1115" t="str">
            <v>A</v>
          </cell>
          <cell r="N1115" t="str">
            <v>VARIA</v>
          </cell>
          <cell r="O1115" t="str">
            <v xml:space="preserve">COL17CB0IQ15        </v>
          </cell>
          <cell r="P1115" t="str">
            <v>DBVUFR</v>
          </cell>
          <cell r="R1115">
            <v>54312</v>
          </cell>
          <cell r="S1115">
            <v>40616</v>
          </cell>
          <cell r="T1115">
            <v>43173</v>
          </cell>
        </row>
        <row r="1116">
          <cell r="G1116" t="str">
            <v>PAZT07150318</v>
          </cell>
          <cell r="H1116" t="str">
            <v>20110315</v>
          </cell>
          <cell r="I1116" t="str">
            <v>20180315</v>
          </cell>
          <cell r="J1116" t="str">
            <v>4,75000000</v>
          </cell>
          <cell r="K1116" t="str">
            <v>0,00000000</v>
          </cell>
          <cell r="L1116" t="str">
            <v xml:space="preserve"> </v>
          </cell>
          <cell r="M1116" t="str">
            <v>A</v>
          </cell>
          <cell r="N1116" t="str">
            <v>VARIA</v>
          </cell>
          <cell r="O1116" t="str">
            <v xml:space="preserve">COL17CB0IQ31        </v>
          </cell>
          <cell r="P1116" t="str">
            <v>DBVUFR</v>
          </cell>
          <cell r="R1116">
            <v>54314</v>
          </cell>
          <cell r="S1116">
            <v>40617</v>
          </cell>
          <cell r="T1116">
            <v>43174</v>
          </cell>
        </row>
        <row r="1117">
          <cell r="G1117" t="str">
            <v>PAZT07160318</v>
          </cell>
          <cell r="H1117" t="str">
            <v>20110316</v>
          </cell>
          <cell r="I1117" t="str">
            <v>20180316</v>
          </cell>
          <cell r="J1117" t="str">
            <v>4,75000000</v>
          </cell>
          <cell r="K1117" t="str">
            <v>0,00000000</v>
          </cell>
          <cell r="L1117" t="str">
            <v xml:space="preserve"> </v>
          </cell>
          <cell r="M1117" t="str">
            <v>A</v>
          </cell>
          <cell r="N1117" t="str">
            <v>VARIA</v>
          </cell>
          <cell r="O1117" t="str">
            <v xml:space="preserve">COL17CB0IQ49        </v>
          </cell>
          <cell r="P1117" t="str">
            <v>DBVUFR</v>
          </cell>
          <cell r="R1117">
            <v>54315</v>
          </cell>
          <cell r="S1117">
            <v>40618</v>
          </cell>
          <cell r="T1117">
            <v>43175</v>
          </cell>
        </row>
        <row r="1118">
          <cell r="G1118" t="str">
            <v>PAZT07240318</v>
          </cell>
          <cell r="H1118" t="str">
            <v>20110324</v>
          </cell>
          <cell r="I1118" t="str">
            <v>20180324</v>
          </cell>
          <cell r="J1118" t="str">
            <v>4,75000000</v>
          </cell>
          <cell r="K1118" t="str">
            <v>0,00000000</v>
          </cell>
          <cell r="L1118" t="str">
            <v xml:space="preserve"> </v>
          </cell>
          <cell r="M1118" t="str">
            <v>A</v>
          </cell>
          <cell r="N1118" t="str">
            <v>VARIA</v>
          </cell>
          <cell r="O1118" t="str">
            <v xml:space="preserve">COL17CB0IQB1        </v>
          </cell>
          <cell r="P1118" t="str">
            <v>DBVUFR</v>
          </cell>
          <cell r="R1118">
            <v>54318</v>
          </cell>
          <cell r="S1118">
            <v>40626</v>
          </cell>
          <cell r="T1118">
            <v>43183</v>
          </cell>
        </row>
        <row r="1119">
          <cell r="G1119" t="str">
            <v>PAZT07250318</v>
          </cell>
          <cell r="H1119" t="str">
            <v>20110325</v>
          </cell>
          <cell r="I1119" t="str">
            <v>20180325</v>
          </cell>
          <cell r="J1119" t="str">
            <v>4,75000000</v>
          </cell>
          <cell r="K1119" t="str">
            <v>0,00000000</v>
          </cell>
          <cell r="L1119" t="str">
            <v xml:space="preserve"> </v>
          </cell>
          <cell r="M1119" t="str">
            <v>A</v>
          </cell>
          <cell r="N1119" t="str">
            <v>VARIA</v>
          </cell>
          <cell r="O1119" t="str">
            <v xml:space="preserve">COL17CB0IQC9        </v>
          </cell>
          <cell r="P1119" t="str">
            <v>DBVUFR</v>
          </cell>
          <cell r="R1119">
            <v>54319</v>
          </cell>
          <cell r="S1119">
            <v>40627</v>
          </cell>
          <cell r="T1119">
            <v>43184</v>
          </cell>
        </row>
        <row r="1120">
          <cell r="G1120" t="str">
            <v>PAZT07220318</v>
          </cell>
          <cell r="H1120" t="str">
            <v>20110322</v>
          </cell>
          <cell r="I1120" t="str">
            <v>20180322</v>
          </cell>
          <cell r="J1120" t="str">
            <v>4,75000000</v>
          </cell>
          <cell r="K1120" t="str">
            <v>0,00000000</v>
          </cell>
          <cell r="L1120" t="str">
            <v xml:space="preserve"> </v>
          </cell>
          <cell r="M1120" t="str">
            <v>A</v>
          </cell>
          <cell r="N1120" t="str">
            <v>VARIA</v>
          </cell>
          <cell r="O1120" t="str">
            <v xml:space="preserve">COL17CB0IQE5        </v>
          </cell>
          <cell r="P1120" t="str">
            <v>DBVUFR</v>
          </cell>
          <cell r="R1120">
            <v>54321</v>
          </cell>
          <cell r="S1120">
            <v>40624</v>
          </cell>
          <cell r="T1120">
            <v>43181</v>
          </cell>
        </row>
        <row r="1121">
          <cell r="G1121" t="str">
            <v>PAZT07290318</v>
          </cell>
          <cell r="H1121" t="str">
            <v>20110329</v>
          </cell>
          <cell r="I1121" t="str">
            <v>20180329</v>
          </cell>
          <cell r="J1121" t="str">
            <v>4,75000000</v>
          </cell>
          <cell r="K1121" t="str">
            <v>0,00000000</v>
          </cell>
          <cell r="L1121" t="str">
            <v xml:space="preserve"> </v>
          </cell>
          <cell r="M1121" t="str">
            <v>A</v>
          </cell>
          <cell r="N1121" t="str">
            <v>VARIA</v>
          </cell>
          <cell r="O1121" t="str">
            <v xml:space="preserve">COL17CB0IQF2        </v>
          </cell>
          <cell r="P1121" t="str">
            <v>DBVUFR</v>
          </cell>
          <cell r="R1121">
            <v>54326</v>
          </cell>
          <cell r="S1121">
            <v>40631</v>
          </cell>
          <cell r="T1121">
            <v>43188</v>
          </cell>
        </row>
        <row r="1122">
          <cell r="G1122" t="str">
            <v>PAZT07300318</v>
          </cell>
          <cell r="H1122" t="str">
            <v>20110330</v>
          </cell>
          <cell r="I1122" t="str">
            <v>20180330</v>
          </cell>
          <cell r="J1122" t="str">
            <v>4,75000000</v>
          </cell>
          <cell r="K1122" t="str">
            <v>0,00000000</v>
          </cell>
          <cell r="L1122" t="str">
            <v xml:space="preserve"> </v>
          </cell>
          <cell r="M1122" t="str">
            <v>A</v>
          </cell>
          <cell r="N1122" t="str">
            <v>VARIA</v>
          </cell>
          <cell r="O1122" t="str">
            <v xml:space="preserve">COL17CB0IQG0        </v>
          </cell>
          <cell r="P1122" t="str">
            <v>DBVUFR</v>
          </cell>
          <cell r="R1122">
            <v>54327</v>
          </cell>
          <cell r="S1122">
            <v>40632</v>
          </cell>
          <cell r="T1122">
            <v>43189</v>
          </cell>
        </row>
        <row r="1123">
          <cell r="G1123" t="str">
            <v>PAZT07280318</v>
          </cell>
          <cell r="H1123" t="str">
            <v>20110328</v>
          </cell>
          <cell r="I1123" t="str">
            <v>20180328</v>
          </cell>
          <cell r="J1123" t="str">
            <v>4,75000000</v>
          </cell>
          <cell r="K1123" t="str">
            <v>0,00000000</v>
          </cell>
          <cell r="L1123" t="str">
            <v xml:space="preserve"> </v>
          </cell>
          <cell r="M1123" t="str">
            <v>A</v>
          </cell>
          <cell r="N1123" t="str">
            <v>VARIA</v>
          </cell>
          <cell r="O1123" t="str">
            <v xml:space="preserve">COL17CB0IQH8        </v>
          </cell>
          <cell r="P1123" t="str">
            <v>DBVUFR</v>
          </cell>
          <cell r="R1123">
            <v>54328</v>
          </cell>
          <cell r="S1123">
            <v>40630</v>
          </cell>
          <cell r="T1123">
            <v>43187</v>
          </cell>
        </row>
        <row r="1124">
          <cell r="G1124" t="str">
            <v>PAZT07310318</v>
          </cell>
          <cell r="H1124" t="str">
            <v>20110331</v>
          </cell>
          <cell r="I1124" t="str">
            <v>20180331</v>
          </cell>
          <cell r="J1124" t="str">
            <v>4,75000000</v>
          </cell>
          <cell r="K1124" t="str">
            <v>0,00000000</v>
          </cell>
          <cell r="L1124" t="str">
            <v xml:space="preserve"> </v>
          </cell>
          <cell r="M1124" t="str">
            <v>A</v>
          </cell>
          <cell r="N1124" t="str">
            <v>VARIA</v>
          </cell>
          <cell r="O1124" t="str">
            <v xml:space="preserve">COL17CB0IQJ4        </v>
          </cell>
          <cell r="P1124" t="str">
            <v>DBVUFR</v>
          </cell>
          <cell r="R1124">
            <v>54330</v>
          </cell>
          <cell r="S1124">
            <v>40633</v>
          </cell>
          <cell r="T1124">
            <v>43190</v>
          </cell>
        </row>
        <row r="1125">
          <cell r="G1125" t="str">
            <v>PAZT07060418</v>
          </cell>
          <cell r="H1125" t="str">
            <v>20110406</v>
          </cell>
          <cell r="I1125" t="str">
            <v>20180406</v>
          </cell>
          <cell r="J1125" t="str">
            <v>4,75000000</v>
          </cell>
          <cell r="K1125" t="str">
            <v>0,00000000</v>
          </cell>
          <cell r="L1125" t="str">
            <v xml:space="preserve"> </v>
          </cell>
          <cell r="M1125" t="str">
            <v>A</v>
          </cell>
          <cell r="N1125" t="str">
            <v>VARIA</v>
          </cell>
          <cell r="O1125" t="str">
            <v xml:space="preserve">COL17CB0IQW7        </v>
          </cell>
          <cell r="P1125" t="str">
            <v>DBVUFR</v>
          </cell>
          <cell r="R1125">
            <v>54347</v>
          </cell>
          <cell r="S1125">
            <v>40639</v>
          </cell>
          <cell r="T1125">
            <v>43196</v>
          </cell>
        </row>
        <row r="1126">
          <cell r="G1126" t="str">
            <v>PAZT07120418</v>
          </cell>
          <cell r="H1126" t="str">
            <v>20110412</v>
          </cell>
          <cell r="I1126" t="str">
            <v>20180412</v>
          </cell>
          <cell r="J1126" t="str">
            <v>4,75000000</v>
          </cell>
          <cell r="K1126" t="str">
            <v>0,00000000</v>
          </cell>
          <cell r="L1126" t="str">
            <v xml:space="preserve"> </v>
          </cell>
          <cell r="M1126" t="str">
            <v>A</v>
          </cell>
          <cell r="N1126" t="str">
            <v>VARIA</v>
          </cell>
          <cell r="O1126" t="str">
            <v xml:space="preserve">COL17CB0IQX5        </v>
          </cell>
          <cell r="P1126" t="str">
            <v>DBVUFR</v>
          </cell>
          <cell r="R1126">
            <v>54357</v>
          </cell>
          <cell r="S1126">
            <v>40645</v>
          </cell>
          <cell r="T1126">
            <v>43202</v>
          </cell>
        </row>
        <row r="1127">
          <cell r="G1127" t="str">
            <v>PAZT07150418</v>
          </cell>
          <cell r="H1127" t="str">
            <v>20110415</v>
          </cell>
          <cell r="I1127" t="str">
            <v>20180415</v>
          </cell>
          <cell r="J1127" t="str">
            <v>4,75000000</v>
          </cell>
          <cell r="K1127" t="str">
            <v>0,00000000</v>
          </cell>
          <cell r="L1127" t="str">
            <v xml:space="preserve"> </v>
          </cell>
          <cell r="M1127" t="str">
            <v>A</v>
          </cell>
          <cell r="N1127" t="str">
            <v>VARIA</v>
          </cell>
          <cell r="O1127" t="str">
            <v xml:space="preserve">COL17CB0IQY3        </v>
          </cell>
          <cell r="P1127" t="str">
            <v>DBVUFR</v>
          </cell>
          <cell r="R1127">
            <v>54358</v>
          </cell>
          <cell r="S1127">
            <v>40648</v>
          </cell>
          <cell r="T1127">
            <v>43205</v>
          </cell>
        </row>
        <row r="1128">
          <cell r="G1128" t="str">
            <v>PAZT07200418</v>
          </cell>
          <cell r="H1128" t="str">
            <v>20110420</v>
          </cell>
          <cell r="I1128" t="str">
            <v>20180420</v>
          </cell>
          <cell r="J1128" t="str">
            <v>4,75000000</v>
          </cell>
          <cell r="K1128" t="str">
            <v>0,00000000</v>
          </cell>
          <cell r="L1128" t="str">
            <v xml:space="preserve"> </v>
          </cell>
          <cell r="M1128" t="str">
            <v>A</v>
          </cell>
          <cell r="N1128" t="str">
            <v>VARIA</v>
          </cell>
          <cell r="O1128" t="str">
            <v xml:space="preserve">COL17CB0J9Y6        </v>
          </cell>
          <cell r="P1128" t="str">
            <v>DBVUFR</v>
          </cell>
          <cell r="R1128">
            <v>54371</v>
          </cell>
          <cell r="S1128">
            <v>40653</v>
          </cell>
          <cell r="T1128">
            <v>43210</v>
          </cell>
        </row>
        <row r="1129">
          <cell r="G1129" t="str">
            <v>PAZT07180418</v>
          </cell>
          <cell r="H1129" t="str">
            <v>20110418</v>
          </cell>
          <cell r="I1129" t="str">
            <v>20180418</v>
          </cell>
          <cell r="J1129" t="str">
            <v>4,75000000</v>
          </cell>
          <cell r="K1129" t="str">
            <v>0,00000000</v>
          </cell>
          <cell r="L1129" t="str">
            <v xml:space="preserve"> </v>
          </cell>
          <cell r="M1129" t="str">
            <v>A</v>
          </cell>
          <cell r="N1129" t="str">
            <v>VARIA</v>
          </cell>
          <cell r="O1129" t="str">
            <v xml:space="preserve">COL17CB0J9Z3        </v>
          </cell>
          <cell r="P1129" t="str">
            <v>DBVUFR</v>
          </cell>
          <cell r="R1129">
            <v>54372</v>
          </cell>
          <cell r="S1129">
            <v>40651</v>
          </cell>
          <cell r="T1129">
            <v>43208</v>
          </cell>
        </row>
        <row r="1130">
          <cell r="G1130" t="str">
            <v>PAZT07190418</v>
          </cell>
          <cell r="H1130" t="str">
            <v>20110419</v>
          </cell>
          <cell r="I1130" t="str">
            <v>20180419</v>
          </cell>
          <cell r="J1130" t="str">
            <v>4,75000000</v>
          </cell>
          <cell r="K1130" t="str">
            <v>0,00000000</v>
          </cell>
          <cell r="L1130" t="str">
            <v xml:space="preserve"> </v>
          </cell>
          <cell r="M1130" t="str">
            <v>A</v>
          </cell>
          <cell r="N1130" t="str">
            <v>VARIA</v>
          </cell>
          <cell r="O1130" t="str">
            <v xml:space="preserve">COL17CB0JA04        </v>
          </cell>
          <cell r="P1130" t="str">
            <v>DBVUFR</v>
          </cell>
          <cell r="R1130">
            <v>54373</v>
          </cell>
          <cell r="S1130">
            <v>40652</v>
          </cell>
          <cell r="T1130">
            <v>43209</v>
          </cell>
        </row>
        <row r="1131">
          <cell r="G1131" t="str">
            <v>PAZT07260418</v>
          </cell>
          <cell r="H1131" t="str">
            <v>20110426</v>
          </cell>
          <cell r="I1131" t="str">
            <v>20180426</v>
          </cell>
          <cell r="J1131" t="str">
            <v>4,75000000</v>
          </cell>
          <cell r="K1131" t="str">
            <v>0,00000000</v>
          </cell>
          <cell r="L1131" t="str">
            <v xml:space="preserve"> </v>
          </cell>
          <cell r="M1131" t="str">
            <v>A</v>
          </cell>
          <cell r="N1131" t="str">
            <v>VARIA</v>
          </cell>
          <cell r="O1131" t="str">
            <v xml:space="preserve">COL17CB0JA38        </v>
          </cell>
          <cell r="P1131" t="str">
            <v>DBVUFR</v>
          </cell>
          <cell r="R1131">
            <v>54381</v>
          </cell>
          <cell r="S1131">
            <v>40659</v>
          </cell>
          <cell r="T1131">
            <v>43216</v>
          </cell>
        </row>
        <row r="1132">
          <cell r="G1132" t="str">
            <v>PAZT07290418</v>
          </cell>
          <cell r="H1132" t="str">
            <v>20110429</v>
          </cell>
          <cell r="I1132" t="str">
            <v>20180429</v>
          </cell>
          <cell r="J1132" t="str">
            <v>4,75000000</v>
          </cell>
          <cell r="K1132" t="str">
            <v>0,00000000</v>
          </cell>
          <cell r="L1132" t="str">
            <v xml:space="preserve"> </v>
          </cell>
          <cell r="M1132" t="str">
            <v>A</v>
          </cell>
          <cell r="N1132" t="str">
            <v>VARIA</v>
          </cell>
          <cell r="O1132" t="str">
            <v xml:space="preserve">COL17CB0JA46        </v>
          </cell>
          <cell r="P1132" t="str">
            <v>DBVUFR</v>
          </cell>
          <cell r="R1132">
            <v>54382</v>
          </cell>
          <cell r="S1132">
            <v>40662</v>
          </cell>
          <cell r="T1132">
            <v>43219</v>
          </cell>
        </row>
        <row r="1133">
          <cell r="G1133" t="str">
            <v>PAZT07020518</v>
          </cell>
          <cell r="H1133" t="str">
            <v>20110502</v>
          </cell>
          <cell r="I1133" t="str">
            <v>20180502</v>
          </cell>
          <cell r="J1133" t="str">
            <v>4,75000000</v>
          </cell>
          <cell r="K1133" t="str">
            <v>0,00000000</v>
          </cell>
          <cell r="L1133" t="str">
            <v xml:space="preserve"> </v>
          </cell>
          <cell r="M1133" t="str">
            <v>A</v>
          </cell>
          <cell r="N1133" t="str">
            <v>VARIA</v>
          </cell>
          <cell r="O1133" t="str">
            <v xml:space="preserve">COL17CB0JAH0        </v>
          </cell>
          <cell r="P1133" t="str">
            <v>DBVUFR</v>
          </cell>
          <cell r="R1133">
            <v>54388</v>
          </cell>
          <cell r="S1133">
            <v>40665</v>
          </cell>
          <cell r="T1133">
            <v>43222</v>
          </cell>
        </row>
        <row r="1134">
          <cell r="G1134" t="str">
            <v>PAZT07060518</v>
          </cell>
          <cell r="H1134" t="str">
            <v>20110506</v>
          </cell>
          <cell r="I1134" t="str">
            <v>20180506</v>
          </cell>
          <cell r="J1134" t="str">
            <v>4,75000000</v>
          </cell>
          <cell r="K1134" t="str">
            <v>0,00000000</v>
          </cell>
          <cell r="L1134" t="str">
            <v xml:space="preserve"> </v>
          </cell>
          <cell r="M1134" t="str">
            <v>A</v>
          </cell>
          <cell r="N1134" t="str">
            <v>VARIA</v>
          </cell>
          <cell r="O1134" t="str">
            <v xml:space="preserve">COL17CB0JAI8        </v>
          </cell>
          <cell r="P1134" t="str">
            <v>DBVUFR</v>
          </cell>
          <cell r="R1134">
            <v>54389</v>
          </cell>
          <cell r="S1134">
            <v>40669</v>
          </cell>
          <cell r="T1134">
            <v>43226</v>
          </cell>
        </row>
        <row r="1135">
          <cell r="G1135" t="str">
            <v>PAZT07050518</v>
          </cell>
          <cell r="H1135" t="str">
            <v>20110505</v>
          </cell>
          <cell r="I1135" t="str">
            <v>20180505</v>
          </cell>
          <cell r="J1135" t="str">
            <v>4,75000000</v>
          </cell>
          <cell r="K1135" t="str">
            <v>0,00000000</v>
          </cell>
          <cell r="L1135" t="str">
            <v xml:space="preserve"> </v>
          </cell>
          <cell r="M1135" t="str">
            <v>A</v>
          </cell>
          <cell r="N1135" t="str">
            <v>VARIA</v>
          </cell>
          <cell r="O1135" t="str">
            <v xml:space="preserve">COL17CB0JAJ6        </v>
          </cell>
          <cell r="P1135" t="str">
            <v>DBVUFR</v>
          </cell>
          <cell r="R1135">
            <v>54390</v>
          </cell>
          <cell r="S1135">
            <v>40668</v>
          </cell>
          <cell r="T1135">
            <v>43225</v>
          </cell>
        </row>
        <row r="1136">
          <cell r="G1136" t="str">
            <v>PAZT07090518</v>
          </cell>
          <cell r="H1136" t="str">
            <v>20110509</v>
          </cell>
          <cell r="I1136" t="str">
            <v>20180509</v>
          </cell>
          <cell r="J1136" t="str">
            <v>4,75000000</v>
          </cell>
          <cell r="K1136" t="str">
            <v>0,00000000</v>
          </cell>
          <cell r="L1136" t="str">
            <v xml:space="preserve"> </v>
          </cell>
          <cell r="M1136" t="str">
            <v>A</v>
          </cell>
          <cell r="N1136" t="str">
            <v>VARIA</v>
          </cell>
          <cell r="O1136" t="str">
            <v xml:space="preserve">COL17CB0JAV1        </v>
          </cell>
          <cell r="P1136" t="str">
            <v>DBVUFR</v>
          </cell>
          <cell r="R1136">
            <v>54394</v>
          </cell>
          <cell r="S1136">
            <v>40672</v>
          </cell>
          <cell r="T1136">
            <v>43229</v>
          </cell>
        </row>
        <row r="1137">
          <cell r="G1137" t="str">
            <v>PAZT07100518</v>
          </cell>
          <cell r="H1137" t="str">
            <v>20110510</v>
          </cell>
          <cell r="I1137" t="str">
            <v>20180510</v>
          </cell>
          <cell r="J1137" t="str">
            <v>4,75000000</v>
          </cell>
          <cell r="K1137" t="str">
            <v>0,00000000</v>
          </cell>
          <cell r="L1137" t="str">
            <v xml:space="preserve"> </v>
          </cell>
          <cell r="M1137" t="str">
            <v>A</v>
          </cell>
          <cell r="N1137" t="str">
            <v>VARIA</v>
          </cell>
          <cell r="O1137" t="str">
            <v xml:space="preserve">COL17CB0JAW9        </v>
          </cell>
          <cell r="P1137" t="str">
            <v>DBVUFR</v>
          </cell>
          <cell r="R1137">
            <v>54395</v>
          </cell>
          <cell r="S1137">
            <v>40673</v>
          </cell>
          <cell r="T1137">
            <v>43230</v>
          </cell>
        </row>
        <row r="1138">
          <cell r="G1138" t="str">
            <v>PAZT07110518</v>
          </cell>
          <cell r="H1138" t="str">
            <v>20110511</v>
          </cell>
          <cell r="I1138" t="str">
            <v>20180511</v>
          </cell>
          <cell r="J1138" t="str">
            <v>4,75000000</v>
          </cell>
          <cell r="K1138" t="str">
            <v>0,00000000</v>
          </cell>
          <cell r="L1138" t="str">
            <v xml:space="preserve"> </v>
          </cell>
          <cell r="M1138" t="str">
            <v>A</v>
          </cell>
          <cell r="N1138" t="str">
            <v>VARIA</v>
          </cell>
          <cell r="O1138" t="str">
            <v xml:space="preserve">COL17CB0JAZ2        </v>
          </cell>
          <cell r="P1138" t="str">
            <v>DBVUFR</v>
          </cell>
          <cell r="R1138">
            <v>54398</v>
          </cell>
          <cell r="S1138">
            <v>40674</v>
          </cell>
          <cell r="T1138">
            <v>43231</v>
          </cell>
        </row>
        <row r="1139">
          <cell r="G1139" t="str">
            <v>PAZT07160518</v>
          </cell>
          <cell r="H1139" t="str">
            <v>20110516</v>
          </cell>
          <cell r="I1139" t="str">
            <v>20180516</v>
          </cell>
          <cell r="J1139" t="str">
            <v>4,75000000</v>
          </cell>
          <cell r="K1139" t="str">
            <v>0,00000000</v>
          </cell>
          <cell r="L1139" t="str">
            <v xml:space="preserve"> </v>
          </cell>
          <cell r="M1139" t="str">
            <v>A</v>
          </cell>
          <cell r="N1139" t="str">
            <v>VARIA</v>
          </cell>
          <cell r="O1139" t="str">
            <v xml:space="preserve">COL17CB0JP49        </v>
          </cell>
          <cell r="P1139" t="str">
            <v>DBVUFR</v>
          </cell>
          <cell r="R1139">
            <v>54403</v>
          </cell>
          <cell r="S1139">
            <v>40679</v>
          </cell>
          <cell r="T1139">
            <v>43236</v>
          </cell>
        </row>
        <row r="1140">
          <cell r="G1140" t="str">
            <v>PAZT07170518</v>
          </cell>
          <cell r="H1140" t="str">
            <v>20110517</v>
          </cell>
          <cell r="I1140" t="str">
            <v>20180517</v>
          </cell>
          <cell r="J1140" t="str">
            <v>4,75000000</v>
          </cell>
          <cell r="K1140" t="str">
            <v>0,00000000</v>
          </cell>
          <cell r="L1140" t="str">
            <v xml:space="preserve"> </v>
          </cell>
          <cell r="M1140" t="str">
            <v>A</v>
          </cell>
          <cell r="N1140" t="str">
            <v>VARIA</v>
          </cell>
          <cell r="O1140" t="str">
            <v xml:space="preserve">COL17CB0JP56        </v>
          </cell>
          <cell r="P1140" t="str">
            <v>DBVUFR</v>
          </cell>
          <cell r="R1140">
            <v>54404</v>
          </cell>
          <cell r="S1140">
            <v>40680</v>
          </cell>
          <cell r="T1140">
            <v>43237</v>
          </cell>
        </row>
        <row r="1141">
          <cell r="G1141" t="str">
            <v>PAZT07200518</v>
          </cell>
          <cell r="H1141" t="str">
            <v>20110520</v>
          </cell>
          <cell r="I1141" t="str">
            <v>20180520</v>
          </cell>
          <cell r="J1141" t="str">
            <v>4,75000000</v>
          </cell>
          <cell r="K1141" t="str">
            <v>0,00000000</v>
          </cell>
          <cell r="L1141" t="str">
            <v xml:space="preserve"> </v>
          </cell>
          <cell r="M1141" t="str">
            <v>A</v>
          </cell>
          <cell r="N1141" t="str">
            <v>VARIA</v>
          </cell>
          <cell r="O1141" t="str">
            <v xml:space="preserve">COL17CB0JP64        </v>
          </cell>
          <cell r="P1141" t="str">
            <v>DBVUFR</v>
          </cell>
          <cell r="R1141">
            <v>54405</v>
          </cell>
          <cell r="S1141">
            <v>40683</v>
          </cell>
          <cell r="T1141">
            <v>43240</v>
          </cell>
        </row>
        <row r="1142">
          <cell r="G1142" t="str">
            <v>PAZT07190518</v>
          </cell>
          <cell r="H1142" t="str">
            <v>20110519</v>
          </cell>
          <cell r="I1142" t="str">
            <v>20180519</v>
          </cell>
          <cell r="J1142" t="str">
            <v>4,75000000</v>
          </cell>
          <cell r="K1142" t="str">
            <v>0,00000000</v>
          </cell>
          <cell r="L1142" t="str">
            <v xml:space="preserve"> </v>
          </cell>
          <cell r="M1142" t="str">
            <v>A</v>
          </cell>
          <cell r="N1142" t="str">
            <v>VARIA</v>
          </cell>
          <cell r="O1142" t="str">
            <v xml:space="preserve">COL17CB0JP72        </v>
          </cell>
          <cell r="P1142" t="str">
            <v>DBVUFR</v>
          </cell>
          <cell r="R1142">
            <v>54406</v>
          </cell>
          <cell r="S1142">
            <v>40682</v>
          </cell>
          <cell r="T1142">
            <v>43239</v>
          </cell>
        </row>
        <row r="1143">
          <cell r="G1143" t="str">
            <v>PAZT07180518</v>
          </cell>
          <cell r="H1143" t="str">
            <v>20110518</v>
          </cell>
          <cell r="I1143" t="str">
            <v>20180518</v>
          </cell>
          <cell r="J1143" t="str">
            <v>4,75000000</v>
          </cell>
          <cell r="K1143" t="str">
            <v>0,00000000</v>
          </cell>
          <cell r="L1143" t="str">
            <v xml:space="preserve"> </v>
          </cell>
          <cell r="M1143" t="str">
            <v>A</v>
          </cell>
          <cell r="N1143" t="str">
            <v>VARIA</v>
          </cell>
          <cell r="O1143" t="str">
            <v xml:space="preserve">COL17CB0JP98        </v>
          </cell>
          <cell r="P1143" t="str">
            <v>DBVUFR</v>
          </cell>
          <cell r="R1143">
            <v>54408</v>
          </cell>
          <cell r="S1143">
            <v>40681</v>
          </cell>
          <cell r="T1143">
            <v>43238</v>
          </cell>
        </row>
        <row r="1144">
          <cell r="G1144" t="str">
            <v>PAZT07250518</v>
          </cell>
          <cell r="H1144" t="str">
            <v>20110525</v>
          </cell>
          <cell r="I1144" t="str">
            <v>20180525</v>
          </cell>
          <cell r="J1144" t="str">
            <v>4,75000000</v>
          </cell>
          <cell r="K1144" t="str">
            <v>0,00000000</v>
          </cell>
          <cell r="L1144" t="str">
            <v xml:space="preserve"> </v>
          </cell>
          <cell r="M1144" t="str">
            <v>A</v>
          </cell>
          <cell r="N1144" t="str">
            <v>VARIA</v>
          </cell>
          <cell r="O1144" t="str">
            <v xml:space="preserve">COL17CB0JPM8        </v>
          </cell>
          <cell r="P1144" t="str">
            <v>DBVUFR</v>
          </cell>
          <cell r="R1144">
            <v>54411</v>
          </cell>
          <cell r="S1144">
            <v>40688</v>
          </cell>
          <cell r="T1144">
            <v>43245</v>
          </cell>
        </row>
        <row r="1145">
          <cell r="G1145" t="str">
            <v>PAZT07260518</v>
          </cell>
          <cell r="H1145" t="str">
            <v>20110526</v>
          </cell>
          <cell r="I1145" t="str">
            <v>20180526</v>
          </cell>
          <cell r="J1145" t="str">
            <v>4,75000000</v>
          </cell>
          <cell r="K1145" t="str">
            <v>0,00000000</v>
          </cell>
          <cell r="L1145" t="str">
            <v xml:space="preserve"> </v>
          </cell>
          <cell r="M1145" t="str">
            <v>A</v>
          </cell>
          <cell r="N1145" t="str">
            <v>VARIA</v>
          </cell>
          <cell r="O1145" t="str">
            <v xml:space="preserve">COL17CB0JPN6        </v>
          </cell>
          <cell r="P1145" t="str">
            <v>DBVUFR</v>
          </cell>
          <cell r="R1145">
            <v>54412</v>
          </cell>
          <cell r="S1145">
            <v>40689</v>
          </cell>
          <cell r="T1145">
            <v>43246</v>
          </cell>
        </row>
        <row r="1146">
          <cell r="G1146" t="str">
            <v>PAZT07270518</v>
          </cell>
          <cell r="H1146" t="str">
            <v>20110527</v>
          </cell>
          <cell r="I1146" t="str">
            <v>20180527</v>
          </cell>
          <cell r="J1146" t="str">
            <v>4,75000000</v>
          </cell>
          <cell r="K1146" t="str">
            <v>0,00000000</v>
          </cell>
          <cell r="L1146" t="str">
            <v xml:space="preserve"> </v>
          </cell>
          <cell r="M1146" t="str">
            <v>A</v>
          </cell>
          <cell r="N1146" t="str">
            <v>VARIA</v>
          </cell>
          <cell r="O1146" t="str">
            <v xml:space="preserve">COL17CB0JPO4        </v>
          </cell>
          <cell r="P1146" t="str">
            <v>DBVUFR</v>
          </cell>
          <cell r="R1146">
            <v>54413</v>
          </cell>
          <cell r="S1146">
            <v>40690</v>
          </cell>
          <cell r="T1146">
            <v>43247</v>
          </cell>
        </row>
        <row r="1147">
          <cell r="G1147" t="str">
            <v>PAZT07240518</v>
          </cell>
          <cell r="H1147" t="str">
            <v>20110524</v>
          </cell>
          <cell r="I1147" t="str">
            <v>20180524</v>
          </cell>
          <cell r="J1147" t="str">
            <v>4,75000000</v>
          </cell>
          <cell r="K1147" t="str">
            <v>0,00000000</v>
          </cell>
          <cell r="L1147" t="str">
            <v xml:space="preserve"> </v>
          </cell>
          <cell r="M1147" t="str">
            <v>A</v>
          </cell>
          <cell r="N1147" t="str">
            <v>VARIA</v>
          </cell>
          <cell r="O1147" t="str">
            <v xml:space="preserve">COL17CB0JPR7        </v>
          </cell>
          <cell r="P1147" t="str">
            <v>DBVUFR</v>
          </cell>
          <cell r="R1147">
            <v>54416</v>
          </cell>
          <cell r="S1147">
            <v>40687</v>
          </cell>
          <cell r="T1147">
            <v>43244</v>
          </cell>
        </row>
        <row r="1148">
          <cell r="G1148" t="str">
            <v>PAZT07100618</v>
          </cell>
          <cell r="H1148" t="str">
            <v>20110610</v>
          </cell>
          <cell r="I1148" t="str">
            <v>20180610</v>
          </cell>
          <cell r="J1148" t="str">
            <v>4,75000000</v>
          </cell>
          <cell r="K1148" t="str">
            <v>0,00000000</v>
          </cell>
          <cell r="L1148" t="str">
            <v xml:space="preserve"> </v>
          </cell>
          <cell r="M1148" t="str">
            <v>A</v>
          </cell>
          <cell r="N1148" t="str">
            <v>VARIA</v>
          </cell>
          <cell r="O1148" t="str">
            <v xml:space="preserve">COL17CB0JPS5        </v>
          </cell>
          <cell r="P1148" t="str">
            <v>DBVUFR</v>
          </cell>
          <cell r="R1148">
            <v>54417</v>
          </cell>
          <cell r="S1148">
            <v>40704</v>
          </cell>
          <cell r="T1148">
            <v>43261</v>
          </cell>
        </row>
        <row r="1149">
          <cell r="G1149" t="str">
            <v>PAZT07300518</v>
          </cell>
          <cell r="H1149" t="str">
            <v>20110530</v>
          </cell>
          <cell r="I1149" t="str">
            <v>20180530</v>
          </cell>
          <cell r="J1149" t="str">
            <v>4,75000000</v>
          </cell>
          <cell r="K1149" t="str">
            <v>0,00000000</v>
          </cell>
          <cell r="L1149" t="str">
            <v xml:space="preserve"> </v>
          </cell>
          <cell r="M1149" t="str">
            <v>A</v>
          </cell>
          <cell r="N1149" t="str">
            <v>VARIA</v>
          </cell>
          <cell r="O1149" t="str">
            <v xml:space="preserve">COL17CB0JPT3        </v>
          </cell>
          <cell r="P1149" t="str">
            <v>DBVUFR</v>
          </cell>
          <cell r="R1149">
            <v>54420</v>
          </cell>
          <cell r="S1149">
            <v>40693</v>
          </cell>
          <cell r="T1149">
            <v>43250</v>
          </cell>
        </row>
        <row r="1150">
          <cell r="G1150" t="str">
            <v>PAZT07310518</v>
          </cell>
          <cell r="H1150" t="str">
            <v>20110531</v>
          </cell>
          <cell r="I1150" t="str">
            <v>20180531</v>
          </cell>
          <cell r="J1150" t="str">
            <v>4,75000000</v>
          </cell>
          <cell r="K1150" t="str">
            <v>0,00000000</v>
          </cell>
          <cell r="L1150" t="str">
            <v xml:space="preserve"> </v>
          </cell>
          <cell r="M1150" t="str">
            <v>A</v>
          </cell>
          <cell r="N1150" t="str">
            <v>VARIA</v>
          </cell>
          <cell r="O1150" t="str">
            <v xml:space="preserve">COL17CB0JPU1        </v>
          </cell>
          <cell r="P1150" t="str">
            <v>DBVUFR</v>
          </cell>
          <cell r="R1150">
            <v>54421</v>
          </cell>
          <cell r="S1150">
            <v>40694</v>
          </cell>
          <cell r="T1150">
            <v>43251</v>
          </cell>
        </row>
        <row r="1151">
          <cell r="G1151" t="str">
            <v>PAZT07010618</v>
          </cell>
          <cell r="H1151" t="str">
            <v>20110601</v>
          </cell>
          <cell r="I1151" t="str">
            <v>20180601</v>
          </cell>
          <cell r="J1151" t="str">
            <v>4,75000000</v>
          </cell>
          <cell r="K1151" t="str">
            <v>0,00000000</v>
          </cell>
          <cell r="L1151" t="str">
            <v xml:space="preserve"> </v>
          </cell>
          <cell r="M1151" t="str">
            <v>A</v>
          </cell>
          <cell r="N1151" t="str">
            <v>VARIA</v>
          </cell>
          <cell r="O1151" t="str">
            <v xml:space="preserve">COL17CB0JPW7        </v>
          </cell>
          <cell r="P1151" t="str">
            <v>DBVUFR</v>
          </cell>
          <cell r="R1151">
            <v>54422</v>
          </cell>
          <cell r="S1151">
            <v>40695</v>
          </cell>
          <cell r="T1151">
            <v>43252</v>
          </cell>
        </row>
        <row r="1152">
          <cell r="G1152" t="str">
            <v>PAZT07170618</v>
          </cell>
          <cell r="H1152" t="str">
            <v>20110617</v>
          </cell>
          <cell r="I1152" t="str">
            <v>20180617</v>
          </cell>
          <cell r="J1152" t="str">
            <v>4,75000000</v>
          </cell>
          <cell r="K1152" t="str">
            <v>0,00000000</v>
          </cell>
          <cell r="L1152" t="str">
            <v xml:space="preserve"> </v>
          </cell>
          <cell r="M1152" t="str">
            <v>A</v>
          </cell>
          <cell r="N1152" t="str">
            <v>VARIA</v>
          </cell>
          <cell r="O1152" t="str">
            <v xml:space="preserve">COL17CB0JPX5        </v>
          </cell>
          <cell r="P1152" t="str">
            <v>DBVUFR</v>
          </cell>
          <cell r="R1152">
            <v>54423</v>
          </cell>
          <cell r="S1152">
            <v>40711</v>
          </cell>
          <cell r="T1152">
            <v>43268</v>
          </cell>
        </row>
        <row r="1153">
          <cell r="G1153" t="str">
            <v>PAZT07090618</v>
          </cell>
          <cell r="H1153" t="str">
            <v>20110609</v>
          </cell>
          <cell r="I1153" t="str">
            <v>20180609</v>
          </cell>
          <cell r="J1153" t="str">
            <v>4,75000000</v>
          </cell>
          <cell r="K1153" t="str">
            <v>0,00000000</v>
          </cell>
          <cell r="L1153" t="str">
            <v xml:space="preserve"> </v>
          </cell>
          <cell r="M1153" t="str">
            <v>A</v>
          </cell>
          <cell r="N1153" t="str">
            <v>VARIA</v>
          </cell>
          <cell r="O1153" t="str">
            <v xml:space="preserve">COL17CB0JPZ0        </v>
          </cell>
          <cell r="P1153" t="str">
            <v>DBVUFR</v>
          </cell>
          <cell r="R1153">
            <v>54428</v>
          </cell>
          <cell r="S1153">
            <v>40703</v>
          </cell>
          <cell r="T1153">
            <v>43260</v>
          </cell>
        </row>
        <row r="1154">
          <cell r="G1154" t="str">
            <v>PAZT07080618</v>
          </cell>
          <cell r="H1154" t="str">
            <v>20110608</v>
          </cell>
          <cell r="I1154" t="str">
            <v>20180608</v>
          </cell>
          <cell r="J1154" t="str">
            <v>4,75000000</v>
          </cell>
          <cell r="K1154" t="str">
            <v>0,00000000</v>
          </cell>
          <cell r="L1154" t="str">
            <v xml:space="preserve"> </v>
          </cell>
          <cell r="M1154" t="str">
            <v>A</v>
          </cell>
          <cell r="N1154" t="str">
            <v>VARIA</v>
          </cell>
          <cell r="O1154" t="str">
            <v xml:space="preserve">COL17CB0K5C7        </v>
          </cell>
          <cell r="P1154" t="str">
            <v>DBVUFR</v>
          </cell>
          <cell r="R1154">
            <v>54430</v>
          </cell>
          <cell r="S1154">
            <v>40702</v>
          </cell>
          <cell r="T1154">
            <v>43259</v>
          </cell>
        </row>
        <row r="1155">
          <cell r="G1155" t="str">
            <v>PAZT07130618</v>
          </cell>
          <cell r="H1155" t="str">
            <v>20110613</v>
          </cell>
          <cell r="I1155" t="str">
            <v>20180613</v>
          </cell>
          <cell r="J1155" t="str">
            <v>4,75000000</v>
          </cell>
          <cell r="K1155" t="str">
            <v>0,00000000</v>
          </cell>
          <cell r="L1155" t="str">
            <v xml:space="preserve"> </v>
          </cell>
          <cell r="M1155" t="str">
            <v>A</v>
          </cell>
          <cell r="N1155" t="str">
            <v>VARIA</v>
          </cell>
          <cell r="O1155" t="str">
            <v xml:space="preserve">COL17CB0K5J2        </v>
          </cell>
          <cell r="P1155" t="str">
            <v>DBVUFR</v>
          </cell>
          <cell r="R1155">
            <v>54433</v>
          </cell>
          <cell r="S1155">
            <v>40707</v>
          </cell>
          <cell r="T1155">
            <v>43264</v>
          </cell>
        </row>
        <row r="1156">
          <cell r="G1156" t="str">
            <v>PAZT07150618</v>
          </cell>
          <cell r="H1156" t="str">
            <v>20110615</v>
          </cell>
          <cell r="I1156" t="str">
            <v>20180615</v>
          </cell>
          <cell r="J1156" t="str">
            <v>4,75000000</v>
          </cell>
          <cell r="K1156" t="str">
            <v>0,00000000</v>
          </cell>
          <cell r="L1156" t="str">
            <v xml:space="preserve"> </v>
          </cell>
          <cell r="M1156" t="str">
            <v>A</v>
          </cell>
          <cell r="N1156" t="str">
            <v>VARIA</v>
          </cell>
          <cell r="O1156" t="str">
            <v xml:space="preserve">COL17CB0K5K0        </v>
          </cell>
          <cell r="P1156" t="str">
            <v>DBVUFR</v>
          </cell>
          <cell r="R1156">
            <v>54434</v>
          </cell>
          <cell r="S1156">
            <v>40709</v>
          </cell>
          <cell r="T1156">
            <v>43266</v>
          </cell>
        </row>
        <row r="1157">
          <cell r="G1157" t="str">
            <v>PAZT07160618</v>
          </cell>
          <cell r="H1157" t="str">
            <v>20110616</v>
          </cell>
          <cell r="I1157" t="str">
            <v>20180616</v>
          </cell>
          <cell r="J1157" t="str">
            <v>4,75000000</v>
          </cell>
          <cell r="K1157" t="str">
            <v>0,00000000</v>
          </cell>
          <cell r="L1157" t="str">
            <v xml:space="preserve"> </v>
          </cell>
          <cell r="M1157" t="str">
            <v>A</v>
          </cell>
          <cell r="N1157" t="str">
            <v>VARIA</v>
          </cell>
          <cell r="O1157" t="str">
            <v xml:space="preserve">COL17CB0K5L8        </v>
          </cell>
          <cell r="P1157" t="str">
            <v>DBVUFR</v>
          </cell>
          <cell r="R1157">
            <v>54435</v>
          </cell>
          <cell r="S1157">
            <v>40710</v>
          </cell>
          <cell r="T1157">
            <v>43267</v>
          </cell>
        </row>
        <row r="1158">
          <cell r="G1158" t="str">
            <v>PAZT07140618</v>
          </cell>
          <cell r="H1158" t="str">
            <v>20110614</v>
          </cell>
          <cell r="I1158" t="str">
            <v>20180614</v>
          </cell>
          <cell r="J1158" t="str">
            <v>4,75000000</v>
          </cell>
          <cell r="K1158" t="str">
            <v>0,00000000</v>
          </cell>
          <cell r="L1158" t="str">
            <v xml:space="preserve"> </v>
          </cell>
          <cell r="M1158" t="str">
            <v>A</v>
          </cell>
          <cell r="N1158" t="str">
            <v>VARIA</v>
          </cell>
          <cell r="O1158" t="str">
            <v xml:space="preserve">COL17CB0K5M6        </v>
          </cell>
          <cell r="P1158" t="str">
            <v>DBVUFR</v>
          </cell>
          <cell r="R1158">
            <v>54436</v>
          </cell>
          <cell r="S1158">
            <v>40708</v>
          </cell>
          <cell r="T1158">
            <v>43265</v>
          </cell>
        </row>
        <row r="1159">
          <cell r="G1159" t="str">
            <v>PAZT07200618</v>
          </cell>
          <cell r="H1159" t="str">
            <v>20110620</v>
          </cell>
          <cell r="I1159" t="str">
            <v>20180620</v>
          </cell>
          <cell r="J1159" t="str">
            <v>4,75000000</v>
          </cell>
          <cell r="K1159" t="str">
            <v>0,00000000</v>
          </cell>
          <cell r="L1159" t="str">
            <v xml:space="preserve"> </v>
          </cell>
          <cell r="M1159" t="str">
            <v>A</v>
          </cell>
          <cell r="N1159" t="str">
            <v>VARIA</v>
          </cell>
          <cell r="O1159" t="str">
            <v xml:space="preserve">COL17CB0K625        </v>
          </cell>
          <cell r="P1159" t="str">
            <v>DBVUFR</v>
          </cell>
          <cell r="R1159">
            <v>54446</v>
          </cell>
          <cell r="S1159">
            <v>40714</v>
          </cell>
          <cell r="T1159">
            <v>43271</v>
          </cell>
        </row>
        <row r="1160">
          <cell r="G1160" t="str">
            <v>PAZT07220618</v>
          </cell>
          <cell r="H1160" t="str">
            <v>20110622</v>
          </cell>
          <cell r="I1160" t="str">
            <v>20180622</v>
          </cell>
          <cell r="J1160" t="str">
            <v>4,75000000</v>
          </cell>
          <cell r="K1160" t="str">
            <v>0,00000000</v>
          </cell>
          <cell r="L1160" t="str">
            <v xml:space="preserve"> </v>
          </cell>
          <cell r="M1160" t="str">
            <v>A</v>
          </cell>
          <cell r="N1160" t="str">
            <v>VARIA</v>
          </cell>
          <cell r="O1160" t="str">
            <v xml:space="preserve">COL17CB0K633        </v>
          </cell>
          <cell r="P1160" t="str">
            <v>DBVUFR</v>
          </cell>
          <cell r="R1160">
            <v>54447</v>
          </cell>
          <cell r="S1160">
            <v>40716</v>
          </cell>
          <cell r="T1160">
            <v>43273</v>
          </cell>
        </row>
        <row r="1161">
          <cell r="G1161" t="str">
            <v>PAZT07230618</v>
          </cell>
          <cell r="H1161" t="str">
            <v>20110623</v>
          </cell>
          <cell r="I1161" t="str">
            <v>20180623</v>
          </cell>
          <cell r="J1161" t="str">
            <v>4,75000000</v>
          </cell>
          <cell r="K1161" t="str">
            <v>0,00000000</v>
          </cell>
          <cell r="L1161" t="str">
            <v xml:space="preserve"> </v>
          </cell>
          <cell r="M1161" t="str">
            <v>A</v>
          </cell>
          <cell r="N1161" t="str">
            <v>VARIA</v>
          </cell>
          <cell r="O1161" t="str">
            <v xml:space="preserve">COL17CB0K641        </v>
          </cell>
          <cell r="P1161" t="str">
            <v>DBVUFR</v>
          </cell>
          <cell r="R1161">
            <v>54448</v>
          </cell>
          <cell r="S1161">
            <v>40717</v>
          </cell>
          <cell r="T1161">
            <v>43274</v>
          </cell>
        </row>
        <row r="1162">
          <cell r="G1162" t="str">
            <v>PAZT07240618</v>
          </cell>
          <cell r="H1162" t="str">
            <v>20110624</v>
          </cell>
          <cell r="I1162" t="str">
            <v>20180624</v>
          </cell>
          <cell r="J1162" t="str">
            <v>4,75000000</v>
          </cell>
          <cell r="K1162" t="str">
            <v>0,00000000</v>
          </cell>
          <cell r="L1162" t="str">
            <v xml:space="preserve"> </v>
          </cell>
          <cell r="M1162" t="str">
            <v>A</v>
          </cell>
          <cell r="N1162" t="str">
            <v>VARIA</v>
          </cell>
          <cell r="O1162" t="str">
            <v xml:space="preserve">COL17CB0K658        </v>
          </cell>
          <cell r="P1162" t="str">
            <v>DBVUFR</v>
          </cell>
          <cell r="R1162">
            <v>54449</v>
          </cell>
          <cell r="S1162">
            <v>40718</v>
          </cell>
          <cell r="T1162">
            <v>43275</v>
          </cell>
        </row>
        <row r="1163">
          <cell r="G1163" t="str">
            <v>PAZT07210618</v>
          </cell>
          <cell r="H1163" t="str">
            <v>20110621</v>
          </cell>
          <cell r="I1163" t="str">
            <v>20180621</v>
          </cell>
          <cell r="J1163" t="str">
            <v>4,75000000</v>
          </cell>
          <cell r="K1163" t="str">
            <v>0,00000000</v>
          </cell>
          <cell r="L1163" t="str">
            <v xml:space="preserve"> </v>
          </cell>
          <cell r="M1163" t="str">
            <v>A</v>
          </cell>
          <cell r="N1163" t="str">
            <v>VARIA</v>
          </cell>
          <cell r="O1163" t="str">
            <v xml:space="preserve">COL17CB0K682        </v>
          </cell>
          <cell r="P1163" t="str">
            <v>DBVUFR</v>
          </cell>
          <cell r="R1163">
            <v>54452</v>
          </cell>
          <cell r="S1163">
            <v>40715</v>
          </cell>
          <cell r="T1163">
            <v>43272</v>
          </cell>
        </row>
        <row r="1164">
          <cell r="G1164" t="str">
            <v>PAZT07280618</v>
          </cell>
          <cell r="H1164" t="str">
            <v>20110628</v>
          </cell>
          <cell r="I1164" t="str">
            <v>20180628</v>
          </cell>
          <cell r="J1164" t="str">
            <v>4,75000000</v>
          </cell>
          <cell r="K1164" t="str">
            <v>0,00000000</v>
          </cell>
          <cell r="L1164" t="str">
            <v xml:space="preserve"> </v>
          </cell>
          <cell r="M1164" t="str">
            <v>A</v>
          </cell>
          <cell r="N1164" t="str">
            <v>VARIA</v>
          </cell>
          <cell r="O1164" t="str">
            <v xml:space="preserve">COL17CB0K690        </v>
          </cell>
          <cell r="P1164" t="str">
            <v>DBVUFR</v>
          </cell>
          <cell r="R1164">
            <v>54453</v>
          </cell>
          <cell r="S1164">
            <v>40722</v>
          </cell>
          <cell r="T1164">
            <v>43279</v>
          </cell>
        </row>
        <row r="1165">
          <cell r="G1165" t="str">
            <v>PAZT07010718</v>
          </cell>
          <cell r="H1165" t="str">
            <v>20110701</v>
          </cell>
          <cell r="I1165" t="str">
            <v>20180701</v>
          </cell>
          <cell r="J1165" t="str">
            <v>4,75000000</v>
          </cell>
          <cell r="K1165" t="str">
            <v>0,00000000</v>
          </cell>
          <cell r="L1165" t="str">
            <v xml:space="preserve"> </v>
          </cell>
          <cell r="M1165" t="str">
            <v>A</v>
          </cell>
          <cell r="N1165" t="str">
            <v>VARIA</v>
          </cell>
          <cell r="O1165" t="str">
            <v xml:space="preserve">COL17CB0K6A9        </v>
          </cell>
          <cell r="P1165" t="str">
            <v>DBVUFR</v>
          </cell>
          <cell r="R1165">
            <v>54454</v>
          </cell>
          <cell r="S1165">
            <v>40725</v>
          </cell>
          <cell r="T1165">
            <v>43282</v>
          </cell>
        </row>
        <row r="1166">
          <cell r="G1166" t="str">
            <v>PAZT07080718</v>
          </cell>
          <cell r="H1166" t="str">
            <v>20110708</v>
          </cell>
          <cell r="I1166" t="str">
            <v>20180708</v>
          </cell>
          <cell r="J1166" t="str">
            <v>4,75000000</v>
          </cell>
          <cell r="K1166" t="str">
            <v>0,00000000</v>
          </cell>
          <cell r="L1166" t="str">
            <v xml:space="preserve"> </v>
          </cell>
          <cell r="M1166" t="str">
            <v>A</v>
          </cell>
          <cell r="N1166" t="str">
            <v>VARIA</v>
          </cell>
          <cell r="O1166" t="str">
            <v xml:space="preserve">COL17CB0K6B7        </v>
          </cell>
          <cell r="P1166" t="str">
            <v>DBVUFR</v>
          </cell>
          <cell r="R1166">
            <v>54455</v>
          </cell>
          <cell r="S1166">
            <v>40732</v>
          </cell>
          <cell r="T1166">
            <v>43289</v>
          </cell>
        </row>
        <row r="1167">
          <cell r="G1167" t="str">
            <v>PAZT07290618</v>
          </cell>
          <cell r="H1167" t="str">
            <v>20110629</v>
          </cell>
          <cell r="I1167" t="str">
            <v>20180629</v>
          </cell>
          <cell r="J1167" t="str">
            <v>4,75000000</v>
          </cell>
          <cell r="K1167" t="str">
            <v>0,00000000</v>
          </cell>
          <cell r="L1167" t="str">
            <v xml:space="preserve"> </v>
          </cell>
          <cell r="M1167" t="str">
            <v>A</v>
          </cell>
          <cell r="N1167" t="str">
            <v>VARIA</v>
          </cell>
          <cell r="O1167" t="str">
            <v xml:space="preserve">COL17CB0K6C5        </v>
          </cell>
          <cell r="P1167" t="str">
            <v>DBVUFR</v>
          </cell>
          <cell r="R1167">
            <v>54462</v>
          </cell>
          <cell r="S1167">
            <v>40723</v>
          </cell>
          <cell r="T1167">
            <v>43280</v>
          </cell>
        </row>
        <row r="1168">
          <cell r="G1168" t="str">
            <v>PAZT07300618</v>
          </cell>
          <cell r="H1168" t="str">
            <v>20110630</v>
          </cell>
          <cell r="I1168" t="str">
            <v>20180630</v>
          </cell>
          <cell r="J1168" t="str">
            <v>4,75000000</v>
          </cell>
          <cell r="K1168" t="str">
            <v>0,00000000</v>
          </cell>
          <cell r="L1168" t="str">
            <v xml:space="preserve"> </v>
          </cell>
          <cell r="M1168" t="str">
            <v>A</v>
          </cell>
          <cell r="N1168" t="str">
            <v>VARIA</v>
          </cell>
          <cell r="O1168" t="str">
            <v xml:space="preserve">COL17CB0K6D3        </v>
          </cell>
          <cell r="P1168" t="str">
            <v>DBVUFR</v>
          </cell>
          <cell r="R1168">
            <v>54463</v>
          </cell>
          <cell r="S1168">
            <v>40724</v>
          </cell>
          <cell r="T1168">
            <v>43281</v>
          </cell>
        </row>
        <row r="1169">
          <cell r="G1169" t="str">
            <v>PAZT07070718</v>
          </cell>
          <cell r="H1169" t="str">
            <v>20110707</v>
          </cell>
          <cell r="I1169" t="str">
            <v>20180707</v>
          </cell>
          <cell r="J1169" t="str">
            <v>4,75000000</v>
          </cell>
          <cell r="K1169" t="str">
            <v>0,00000000</v>
          </cell>
          <cell r="L1169" t="str">
            <v xml:space="preserve"> </v>
          </cell>
          <cell r="M1169" t="str">
            <v>A</v>
          </cell>
          <cell r="N1169" t="str">
            <v>VARIA</v>
          </cell>
          <cell r="O1169" t="str">
            <v xml:space="preserve">COL17CB0KLT0        </v>
          </cell>
          <cell r="P1169" t="str">
            <v>DBVUFR</v>
          </cell>
          <cell r="R1169">
            <v>54471</v>
          </cell>
          <cell r="S1169">
            <v>40731</v>
          </cell>
          <cell r="T1169">
            <v>43288</v>
          </cell>
        </row>
        <row r="1170">
          <cell r="G1170" t="str">
            <v>PAZT07050718</v>
          </cell>
          <cell r="H1170" t="str">
            <v>20110705</v>
          </cell>
          <cell r="I1170" t="str">
            <v>20180705</v>
          </cell>
          <cell r="J1170" t="str">
            <v>4,75000000</v>
          </cell>
          <cell r="K1170" t="str">
            <v>0,00000000</v>
          </cell>
          <cell r="L1170" t="str">
            <v xml:space="preserve"> </v>
          </cell>
          <cell r="M1170" t="str">
            <v>A</v>
          </cell>
          <cell r="N1170" t="str">
            <v>VARIA</v>
          </cell>
          <cell r="O1170" t="str">
            <v xml:space="preserve">COL17CB0KLU8        </v>
          </cell>
          <cell r="P1170" t="str">
            <v>DBVUFR</v>
          </cell>
          <cell r="R1170">
            <v>54472</v>
          </cell>
          <cell r="S1170">
            <v>40729</v>
          </cell>
          <cell r="T1170">
            <v>43286</v>
          </cell>
        </row>
        <row r="1171">
          <cell r="G1171" t="str">
            <v>PAZT07110718</v>
          </cell>
          <cell r="H1171" t="str">
            <v>20110711</v>
          </cell>
          <cell r="I1171" t="str">
            <v>20180711</v>
          </cell>
          <cell r="J1171" t="str">
            <v>4,75000000</v>
          </cell>
          <cell r="K1171" t="str">
            <v>0,00000000</v>
          </cell>
          <cell r="L1171" t="str">
            <v xml:space="preserve"> </v>
          </cell>
          <cell r="M1171" t="str">
            <v>A</v>
          </cell>
          <cell r="N1171" t="str">
            <v>VARIA</v>
          </cell>
          <cell r="O1171" t="str">
            <v xml:space="preserve">COL17CB0KM15        </v>
          </cell>
          <cell r="P1171" t="str">
            <v>DBVUFR</v>
          </cell>
          <cell r="R1171">
            <v>54487</v>
          </cell>
          <cell r="S1171">
            <v>40735</v>
          </cell>
          <cell r="T1171">
            <v>43292</v>
          </cell>
        </row>
        <row r="1172">
          <cell r="G1172" t="str">
            <v>PAZT07130718</v>
          </cell>
          <cell r="H1172" t="str">
            <v>20110713</v>
          </cell>
          <cell r="I1172" t="str">
            <v>20180713</v>
          </cell>
          <cell r="J1172" t="str">
            <v>4,75000000</v>
          </cell>
          <cell r="K1172" t="str">
            <v>0,00000000</v>
          </cell>
          <cell r="L1172" t="str">
            <v xml:space="preserve"> </v>
          </cell>
          <cell r="M1172" t="str">
            <v>A</v>
          </cell>
          <cell r="N1172" t="str">
            <v>VARIA</v>
          </cell>
          <cell r="O1172" t="str">
            <v xml:space="preserve">COL17CB0KM23        </v>
          </cell>
          <cell r="P1172" t="str">
            <v>DBVUFR</v>
          </cell>
          <cell r="R1172">
            <v>54488</v>
          </cell>
          <cell r="S1172">
            <v>40737</v>
          </cell>
          <cell r="T1172">
            <v>43294</v>
          </cell>
        </row>
        <row r="1173">
          <cell r="G1173" t="str">
            <v>PAZT07140718</v>
          </cell>
          <cell r="H1173" t="str">
            <v>20110714</v>
          </cell>
          <cell r="I1173" t="str">
            <v>20180714</v>
          </cell>
          <cell r="J1173" t="str">
            <v>4,75000000</v>
          </cell>
          <cell r="K1173" t="str">
            <v>0,00000000</v>
          </cell>
          <cell r="L1173" t="str">
            <v xml:space="preserve"> </v>
          </cell>
          <cell r="M1173" t="str">
            <v>A</v>
          </cell>
          <cell r="N1173" t="str">
            <v>VARIA</v>
          </cell>
          <cell r="O1173" t="str">
            <v xml:space="preserve">COL17CB0KM31        </v>
          </cell>
          <cell r="P1173" t="str">
            <v>DBVUFR</v>
          </cell>
          <cell r="R1173">
            <v>54489</v>
          </cell>
          <cell r="S1173">
            <v>40738</v>
          </cell>
          <cell r="T1173">
            <v>43295</v>
          </cell>
        </row>
        <row r="1174">
          <cell r="G1174" t="str">
            <v>PAZT07150718</v>
          </cell>
          <cell r="H1174" t="str">
            <v>20110715</v>
          </cell>
          <cell r="I1174" t="str">
            <v>20180715</v>
          </cell>
          <cell r="J1174" t="str">
            <v>4,75000000</v>
          </cell>
          <cell r="K1174" t="str">
            <v>0,00000000</v>
          </cell>
          <cell r="L1174" t="str">
            <v xml:space="preserve"> </v>
          </cell>
          <cell r="M1174" t="str">
            <v>A</v>
          </cell>
          <cell r="N1174" t="str">
            <v>VARIA</v>
          </cell>
          <cell r="O1174" t="str">
            <v xml:space="preserve">COL17CB0KM49        </v>
          </cell>
          <cell r="P1174" t="str">
            <v>DBVUFR</v>
          </cell>
          <cell r="R1174">
            <v>54490</v>
          </cell>
          <cell r="S1174">
            <v>40739</v>
          </cell>
          <cell r="T1174">
            <v>43296</v>
          </cell>
        </row>
        <row r="1175">
          <cell r="G1175" t="str">
            <v>PAZT07190718</v>
          </cell>
          <cell r="H1175" t="str">
            <v>20110719</v>
          </cell>
          <cell r="I1175" t="str">
            <v>20180719</v>
          </cell>
          <cell r="J1175" t="str">
            <v>4,75000000</v>
          </cell>
          <cell r="K1175" t="str">
            <v>0,00000000</v>
          </cell>
          <cell r="L1175" t="str">
            <v xml:space="preserve"> </v>
          </cell>
          <cell r="M1175" t="str">
            <v>A</v>
          </cell>
          <cell r="N1175" t="str">
            <v>VARIA</v>
          </cell>
          <cell r="O1175" t="str">
            <v xml:space="preserve">COL17CB0KMB6        </v>
          </cell>
          <cell r="P1175" t="str">
            <v>DBVUFR</v>
          </cell>
          <cell r="R1175">
            <v>54505</v>
          </cell>
          <cell r="S1175">
            <v>40743</v>
          </cell>
          <cell r="T1175">
            <v>43300</v>
          </cell>
        </row>
        <row r="1176">
          <cell r="G1176" t="str">
            <v>PAZT07220718</v>
          </cell>
          <cell r="H1176" t="str">
            <v>20110722</v>
          </cell>
          <cell r="I1176" t="str">
            <v>20180722</v>
          </cell>
          <cell r="J1176" t="str">
            <v>4,75000000</v>
          </cell>
          <cell r="K1176" t="str">
            <v>0,00000000</v>
          </cell>
          <cell r="L1176" t="str">
            <v xml:space="preserve"> </v>
          </cell>
          <cell r="M1176" t="str">
            <v>A</v>
          </cell>
          <cell r="N1176" t="str">
            <v>VARIA</v>
          </cell>
          <cell r="O1176" t="str">
            <v xml:space="preserve">COL17CB0KMC4        </v>
          </cell>
          <cell r="P1176" t="str">
            <v>DBVUFR</v>
          </cell>
          <cell r="R1176">
            <v>54506</v>
          </cell>
          <cell r="S1176">
            <v>40746</v>
          </cell>
          <cell r="T1176">
            <v>43303</v>
          </cell>
        </row>
        <row r="1177">
          <cell r="G1177" t="str">
            <v>PAZT07210718</v>
          </cell>
          <cell r="H1177" t="str">
            <v>20110721</v>
          </cell>
          <cell r="I1177" t="str">
            <v>20180721</v>
          </cell>
          <cell r="J1177" t="str">
            <v>4,75000000</v>
          </cell>
          <cell r="K1177" t="str">
            <v>0,00000000</v>
          </cell>
          <cell r="L1177" t="str">
            <v xml:space="preserve"> </v>
          </cell>
          <cell r="M1177" t="str">
            <v>A</v>
          </cell>
          <cell r="N1177" t="str">
            <v>VARIA</v>
          </cell>
          <cell r="O1177" t="str">
            <v xml:space="preserve">COL17CB0KME0        </v>
          </cell>
          <cell r="P1177" t="str">
            <v>DBVUFR</v>
          </cell>
          <cell r="R1177">
            <v>54508</v>
          </cell>
          <cell r="S1177">
            <v>40745</v>
          </cell>
          <cell r="T1177">
            <v>43302</v>
          </cell>
        </row>
        <row r="1178">
          <cell r="G1178" t="str">
            <v>PAZT07280718</v>
          </cell>
          <cell r="H1178" t="str">
            <v>20110728</v>
          </cell>
          <cell r="I1178" t="str">
            <v>20180728</v>
          </cell>
          <cell r="J1178" t="str">
            <v>4,75000000</v>
          </cell>
          <cell r="K1178" t="str">
            <v>0,00000000</v>
          </cell>
          <cell r="L1178" t="str">
            <v xml:space="preserve"> </v>
          </cell>
          <cell r="M1178" t="str">
            <v>A</v>
          </cell>
          <cell r="N1178" t="str">
            <v>VARIA</v>
          </cell>
          <cell r="O1178" t="str">
            <v xml:space="preserve">COL17CB0KMF7        </v>
          </cell>
          <cell r="P1178" t="str">
            <v>DBVUFR</v>
          </cell>
          <cell r="R1178">
            <v>54509</v>
          </cell>
          <cell r="S1178">
            <v>40752</v>
          </cell>
          <cell r="T1178">
            <v>43309</v>
          </cell>
        </row>
        <row r="1179">
          <cell r="G1179" t="str">
            <v>PAZT07290718</v>
          </cell>
          <cell r="H1179" t="str">
            <v>20110729</v>
          </cell>
          <cell r="I1179" t="str">
            <v>20180729</v>
          </cell>
          <cell r="J1179" t="str">
            <v>4,75000000</v>
          </cell>
          <cell r="K1179" t="str">
            <v>0,00000000</v>
          </cell>
          <cell r="L1179" t="str">
            <v xml:space="preserve"> </v>
          </cell>
          <cell r="M1179" t="str">
            <v>A</v>
          </cell>
          <cell r="N1179" t="str">
            <v>VARIA</v>
          </cell>
          <cell r="O1179" t="str">
            <v xml:space="preserve">COL17CB0KMI1        </v>
          </cell>
          <cell r="P1179" t="str">
            <v>DBVUFR</v>
          </cell>
          <cell r="R1179">
            <v>54511</v>
          </cell>
          <cell r="S1179">
            <v>40753</v>
          </cell>
          <cell r="T1179">
            <v>43310</v>
          </cell>
        </row>
        <row r="1180">
          <cell r="G1180" t="str">
            <v>PAZT07250718</v>
          </cell>
          <cell r="H1180" t="str">
            <v>20110725</v>
          </cell>
          <cell r="I1180" t="str">
            <v>20180725</v>
          </cell>
          <cell r="J1180" t="str">
            <v>4,75000000</v>
          </cell>
          <cell r="K1180" t="str">
            <v>0,00000000</v>
          </cell>
          <cell r="L1180" t="str">
            <v xml:space="preserve"> </v>
          </cell>
          <cell r="M1180" t="str">
            <v>A</v>
          </cell>
          <cell r="N1180" t="str">
            <v>VARIA</v>
          </cell>
          <cell r="O1180" t="str">
            <v xml:space="preserve">COL17CB0KML5        </v>
          </cell>
          <cell r="P1180" t="str">
            <v>DBVUFR</v>
          </cell>
          <cell r="R1180">
            <v>54514</v>
          </cell>
          <cell r="S1180">
            <v>40749</v>
          </cell>
          <cell r="T1180">
            <v>43306</v>
          </cell>
        </row>
        <row r="1181">
          <cell r="G1181" t="str">
            <v>PAZT07260718</v>
          </cell>
          <cell r="H1181" t="str">
            <v>20110726</v>
          </cell>
          <cell r="I1181" t="str">
            <v>20180726</v>
          </cell>
          <cell r="J1181" t="str">
            <v>4,75000000</v>
          </cell>
          <cell r="K1181" t="str">
            <v>0,00000000</v>
          </cell>
          <cell r="L1181" t="str">
            <v xml:space="preserve"> </v>
          </cell>
          <cell r="M1181" t="str">
            <v>A</v>
          </cell>
          <cell r="N1181" t="str">
            <v>VARIA</v>
          </cell>
          <cell r="O1181" t="str">
            <v xml:space="preserve">COL17CB0KMM3        </v>
          </cell>
          <cell r="P1181" t="str">
            <v>DBVUFR</v>
          </cell>
          <cell r="R1181">
            <v>54515</v>
          </cell>
          <cell r="S1181">
            <v>40750</v>
          </cell>
          <cell r="T1181">
            <v>43307</v>
          </cell>
        </row>
        <row r="1182">
          <cell r="G1182" t="str">
            <v>PAZT07270718</v>
          </cell>
          <cell r="H1182" t="str">
            <v>20110727</v>
          </cell>
          <cell r="I1182" t="str">
            <v>20180727</v>
          </cell>
          <cell r="J1182" t="str">
            <v>4,75000000</v>
          </cell>
          <cell r="K1182" t="str">
            <v>0,00000000</v>
          </cell>
          <cell r="L1182" t="str">
            <v xml:space="preserve"> </v>
          </cell>
          <cell r="M1182" t="str">
            <v>A</v>
          </cell>
          <cell r="N1182" t="str">
            <v>VARIA</v>
          </cell>
          <cell r="O1182" t="str">
            <v xml:space="preserve">COL17CB0KMN1        </v>
          </cell>
          <cell r="P1182" t="str">
            <v>DBVUFR</v>
          </cell>
          <cell r="R1182">
            <v>54516</v>
          </cell>
          <cell r="S1182">
            <v>40751</v>
          </cell>
          <cell r="T1182">
            <v>43308</v>
          </cell>
        </row>
        <row r="1183">
          <cell r="G1183" t="str">
            <v>PAZT07030818</v>
          </cell>
          <cell r="H1183" t="str">
            <v>20110803</v>
          </cell>
          <cell r="I1183" t="str">
            <v>20180803</v>
          </cell>
          <cell r="J1183" t="str">
            <v>4,75000000</v>
          </cell>
          <cell r="K1183" t="str">
            <v>0,00000000</v>
          </cell>
          <cell r="L1183" t="str">
            <v xml:space="preserve"> </v>
          </cell>
          <cell r="M1183" t="str">
            <v>A</v>
          </cell>
          <cell r="N1183" t="str">
            <v>VARIA</v>
          </cell>
          <cell r="O1183" t="str">
            <v xml:space="preserve">COL17CB0KMO9        </v>
          </cell>
          <cell r="P1183" t="str">
            <v>DBVUFR</v>
          </cell>
          <cell r="R1183">
            <v>54518</v>
          </cell>
          <cell r="S1183">
            <v>40758</v>
          </cell>
          <cell r="T1183">
            <v>43315</v>
          </cell>
        </row>
        <row r="1184">
          <cell r="G1184" t="str">
            <v>PAZT07050818</v>
          </cell>
          <cell r="H1184" t="str">
            <v>20110805</v>
          </cell>
          <cell r="I1184" t="str">
            <v>20180805</v>
          </cell>
          <cell r="J1184" t="str">
            <v>4,75000000</v>
          </cell>
          <cell r="K1184" t="str">
            <v>0,00000000</v>
          </cell>
          <cell r="L1184" t="str">
            <v xml:space="preserve"> </v>
          </cell>
          <cell r="M1184" t="str">
            <v>A</v>
          </cell>
          <cell r="N1184" t="str">
            <v>VARIA</v>
          </cell>
          <cell r="O1184" t="str">
            <v xml:space="preserve">COL17CB0KMY8        </v>
          </cell>
          <cell r="P1184" t="str">
            <v>DBVUFR</v>
          </cell>
          <cell r="R1184">
            <v>54519</v>
          </cell>
          <cell r="S1184">
            <v>40760</v>
          </cell>
          <cell r="T1184">
            <v>43317</v>
          </cell>
        </row>
        <row r="1185">
          <cell r="G1185" t="str">
            <v>PAZT07020818</v>
          </cell>
          <cell r="H1185" t="str">
            <v>20110802</v>
          </cell>
          <cell r="I1185" t="str">
            <v>20180802</v>
          </cell>
          <cell r="J1185" t="str">
            <v>4,75000000</v>
          </cell>
          <cell r="K1185" t="str">
            <v>0,00000000</v>
          </cell>
          <cell r="L1185" t="str">
            <v xml:space="preserve"> </v>
          </cell>
          <cell r="M1185" t="str">
            <v>A</v>
          </cell>
          <cell r="N1185" t="str">
            <v>VARIA</v>
          </cell>
          <cell r="O1185" t="str">
            <v xml:space="preserve">COL17CB0KMZ5        </v>
          </cell>
          <cell r="P1185" t="str">
            <v>DBVUFR</v>
          </cell>
          <cell r="R1185">
            <v>54520</v>
          </cell>
          <cell r="S1185">
            <v>40757</v>
          </cell>
          <cell r="T1185">
            <v>43314</v>
          </cell>
        </row>
        <row r="1186">
          <cell r="G1186" t="str">
            <v>PAZT07120818</v>
          </cell>
          <cell r="H1186" t="str">
            <v>20110812</v>
          </cell>
          <cell r="I1186" t="str">
            <v>20180812</v>
          </cell>
          <cell r="J1186" t="str">
            <v>4,75000000</v>
          </cell>
          <cell r="K1186" t="str">
            <v>0,00000000</v>
          </cell>
          <cell r="L1186" t="str">
            <v xml:space="preserve"> </v>
          </cell>
          <cell r="M1186" t="str">
            <v>A</v>
          </cell>
          <cell r="N1186" t="str">
            <v>VARIA</v>
          </cell>
          <cell r="O1186" t="str">
            <v xml:space="preserve">COL17CB0KN71        </v>
          </cell>
          <cell r="P1186" t="str">
            <v>DBVUFR</v>
          </cell>
          <cell r="R1186">
            <v>54523</v>
          </cell>
          <cell r="S1186">
            <v>40767</v>
          </cell>
          <cell r="T1186">
            <v>43324</v>
          </cell>
        </row>
        <row r="1187">
          <cell r="G1187" t="str">
            <v>PAZT07100818</v>
          </cell>
          <cell r="H1187" t="str">
            <v>20110810</v>
          </cell>
          <cell r="I1187" t="str">
            <v>20180810</v>
          </cell>
          <cell r="J1187" t="str">
            <v>4,75000000</v>
          </cell>
          <cell r="K1187" t="str">
            <v>0,00000000</v>
          </cell>
          <cell r="L1187" t="str">
            <v xml:space="preserve"> </v>
          </cell>
          <cell r="M1187" t="str">
            <v>A</v>
          </cell>
          <cell r="N1187" t="str">
            <v>VARIA</v>
          </cell>
          <cell r="O1187" t="str">
            <v xml:space="preserve">COL17CB0L9N5        </v>
          </cell>
          <cell r="P1187" t="str">
            <v>DBVUFR</v>
          </cell>
          <cell r="R1187">
            <v>54527</v>
          </cell>
          <cell r="S1187">
            <v>40765</v>
          </cell>
          <cell r="T1187">
            <v>43322</v>
          </cell>
        </row>
        <row r="1188">
          <cell r="G1188" t="str">
            <v>PAZT07260818</v>
          </cell>
          <cell r="H1188" t="str">
            <v>20110826</v>
          </cell>
          <cell r="I1188" t="str">
            <v>20180826</v>
          </cell>
          <cell r="J1188" t="str">
            <v>4,75000000</v>
          </cell>
          <cell r="K1188" t="str">
            <v>0,00000000</v>
          </cell>
          <cell r="L1188" t="str">
            <v xml:space="preserve"> </v>
          </cell>
          <cell r="M1188" t="str">
            <v>A</v>
          </cell>
          <cell r="N1188" t="str">
            <v>VARIA</v>
          </cell>
          <cell r="O1188" t="str">
            <v xml:space="preserve">COL17CB0L9O3        </v>
          </cell>
          <cell r="P1188" t="str">
            <v>DBVUFR</v>
          </cell>
          <cell r="R1188">
            <v>54528</v>
          </cell>
          <cell r="S1188">
            <v>40781</v>
          </cell>
          <cell r="T1188">
            <v>43338</v>
          </cell>
        </row>
        <row r="1189">
          <cell r="G1189" t="str">
            <v>PAZT07090818</v>
          </cell>
          <cell r="H1189" t="str">
            <v>20110809</v>
          </cell>
          <cell r="I1189" t="str">
            <v>20180809</v>
          </cell>
          <cell r="J1189" t="str">
            <v>4,75000000</v>
          </cell>
          <cell r="K1189" t="str">
            <v>0,00000000</v>
          </cell>
          <cell r="L1189" t="str">
            <v xml:space="preserve"> </v>
          </cell>
          <cell r="M1189" t="str">
            <v>A</v>
          </cell>
          <cell r="N1189" t="str">
            <v>VARIA</v>
          </cell>
          <cell r="O1189" t="str">
            <v xml:space="preserve">COL17CB0L9P0        </v>
          </cell>
          <cell r="P1189" t="str">
            <v>DBVUFR</v>
          </cell>
          <cell r="R1189">
            <v>54529</v>
          </cell>
          <cell r="S1189">
            <v>40764</v>
          </cell>
          <cell r="T1189">
            <v>43321</v>
          </cell>
        </row>
        <row r="1190">
          <cell r="G1190" t="str">
            <v>PAZT07180818</v>
          </cell>
          <cell r="H1190" t="str">
            <v>20110818</v>
          </cell>
          <cell r="I1190" t="str">
            <v>20180818</v>
          </cell>
          <cell r="J1190" t="str">
            <v>4,75000000</v>
          </cell>
          <cell r="K1190" t="str">
            <v>0,00000000</v>
          </cell>
          <cell r="L1190" t="str">
            <v xml:space="preserve"> </v>
          </cell>
          <cell r="M1190" t="str">
            <v>A</v>
          </cell>
          <cell r="N1190" t="str">
            <v>VARIA</v>
          </cell>
          <cell r="O1190" t="str">
            <v xml:space="preserve">COL17CB0L9Q8        </v>
          </cell>
          <cell r="P1190" t="str">
            <v>DBVUFR</v>
          </cell>
          <cell r="R1190">
            <v>54530</v>
          </cell>
          <cell r="S1190">
            <v>40773</v>
          </cell>
          <cell r="T1190">
            <v>43330</v>
          </cell>
        </row>
        <row r="1191">
          <cell r="G1191" t="str">
            <v>PAZT07190818</v>
          </cell>
          <cell r="H1191" t="str">
            <v>20110819</v>
          </cell>
          <cell r="I1191" t="str">
            <v>20180819</v>
          </cell>
          <cell r="J1191" t="str">
            <v>4,75000000</v>
          </cell>
          <cell r="K1191" t="str">
            <v>0,00000000</v>
          </cell>
          <cell r="L1191" t="str">
            <v xml:space="preserve"> </v>
          </cell>
          <cell r="M1191" t="str">
            <v>A</v>
          </cell>
          <cell r="N1191" t="str">
            <v>VARIA</v>
          </cell>
          <cell r="O1191" t="str">
            <v xml:space="preserve">COL17CB0L9R6        </v>
          </cell>
          <cell r="P1191" t="str">
            <v>DBVUFR</v>
          </cell>
          <cell r="R1191">
            <v>54531</v>
          </cell>
          <cell r="S1191">
            <v>40774</v>
          </cell>
          <cell r="T1191">
            <v>43331</v>
          </cell>
        </row>
        <row r="1192">
          <cell r="G1192" t="str">
            <v>PAZT07230818</v>
          </cell>
          <cell r="H1192" t="str">
            <v>20110823</v>
          </cell>
          <cell r="I1192" t="str">
            <v>20180823</v>
          </cell>
          <cell r="J1192" t="str">
            <v>4,75000000</v>
          </cell>
          <cell r="K1192" t="str">
            <v>0,00000000</v>
          </cell>
          <cell r="L1192" t="str">
            <v xml:space="preserve"> </v>
          </cell>
          <cell r="M1192" t="str">
            <v>A</v>
          </cell>
          <cell r="N1192" t="str">
            <v>VARIA</v>
          </cell>
          <cell r="O1192" t="str">
            <v xml:space="preserve">COL17CB0LAE3        </v>
          </cell>
          <cell r="P1192" t="str">
            <v>DBVUFR</v>
          </cell>
          <cell r="R1192">
            <v>54534</v>
          </cell>
          <cell r="S1192">
            <v>40778</v>
          </cell>
          <cell r="T1192">
            <v>43335</v>
          </cell>
        </row>
        <row r="1193">
          <cell r="G1193" t="str">
            <v>PAZT07240818</v>
          </cell>
          <cell r="H1193" t="str">
            <v>20110824</v>
          </cell>
          <cell r="I1193" t="str">
            <v>20180824</v>
          </cell>
          <cell r="J1193" t="str">
            <v>4,75000000</v>
          </cell>
          <cell r="K1193" t="str">
            <v>0,00000000</v>
          </cell>
          <cell r="L1193" t="str">
            <v xml:space="preserve"> </v>
          </cell>
          <cell r="M1193" t="str">
            <v>A</v>
          </cell>
          <cell r="N1193" t="str">
            <v>VARIA</v>
          </cell>
          <cell r="O1193" t="str">
            <v xml:space="preserve">COL17CB0LAF0        </v>
          </cell>
          <cell r="P1193" t="str">
            <v>DBVUFR</v>
          </cell>
          <cell r="R1193">
            <v>54535</v>
          </cell>
          <cell r="S1193">
            <v>40779</v>
          </cell>
          <cell r="T1193">
            <v>43336</v>
          </cell>
        </row>
        <row r="1194">
          <cell r="G1194" t="str">
            <v>PAZT07250818</v>
          </cell>
          <cell r="H1194" t="str">
            <v>20110825</v>
          </cell>
          <cell r="I1194" t="str">
            <v>20180825</v>
          </cell>
          <cell r="J1194" t="str">
            <v>4,75000000</v>
          </cell>
          <cell r="K1194" t="str">
            <v>0,00000000</v>
          </cell>
          <cell r="L1194" t="str">
            <v xml:space="preserve"> </v>
          </cell>
          <cell r="M1194" t="str">
            <v>A</v>
          </cell>
          <cell r="N1194" t="str">
            <v>VARIA</v>
          </cell>
          <cell r="O1194" t="str">
            <v xml:space="preserve">COL17CB0LAG8        </v>
          </cell>
          <cell r="P1194" t="str">
            <v>DBVUFR</v>
          </cell>
          <cell r="R1194">
            <v>54536</v>
          </cell>
          <cell r="S1194">
            <v>40780</v>
          </cell>
          <cell r="T1194">
            <v>43337</v>
          </cell>
        </row>
        <row r="1195">
          <cell r="G1195" t="str">
            <v>PAZT07220818</v>
          </cell>
          <cell r="H1195" t="str">
            <v>20110822</v>
          </cell>
          <cell r="I1195" t="str">
            <v>20180822</v>
          </cell>
          <cell r="J1195" t="str">
            <v>4,75000000</v>
          </cell>
          <cell r="K1195" t="str">
            <v>0,00000000</v>
          </cell>
          <cell r="L1195" t="str">
            <v xml:space="preserve"> </v>
          </cell>
          <cell r="M1195" t="str">
            <v>A</v>
          </cell>
          <cell r="N1195" t="str">
            <v>VARIA</v>
          </cell>
          <cell r="O1195" t="str">
            <v xml:space="preserve">COL17CB0LAJ2        </v>
          </cell>
          <cell r="P1195" t="str">
            <v>DBVUFR</v>
          </cell>
          <cell r="R1195">
            <v>54539</v>
          </cell>
          <cell r="S1195">
            <v>40777</v>
          </cell>
          <cell r="T1195">
            <v>43334</v>
          </cell>
        </row>
        <row r="1196">
          <cell r="G1196" t="str">
            <v>PAZT07290818</v>
          </cell>
          <cell r="H1196" t="str">
            <v>20110829</v>
          </cell>
          <cell r="I1196" t="str">
            <v>20180829</v>
          </cell>
          <cell r="J1196" t="str">
            <v>4,75000000</v>
          </cell>
          <cell r="K1196" t="str">
            <v>0,00000000</v>
          </cell>
          <cell r="L1196" t="str">
            <v xml:space="preserve"> </v>
          </cell>
          <cell r="M1196" t="str">
            <v>A</v>
          </cell>
          <cell r="N1196" t="str">
            <v>VARIA</v>
          </cell>
          <cell r="O1196" t="str">
            <v xml:space="preserve">COL17CB0LAK0        </v>
          </cell>
          <cell r="P1196" t="str">
            <v>DBVUFR</v>
          </cell>
          <cell r="R1196">
            <v>54541</v>
          </cell>
          <cell r="S1196">
            <v>40784</v>
          </cell>
          <cell r="T1196">
            <v>43341</v>
          </cell>
        </row>
        <row r="1197">
          <cell r="G1197" t="str">
            <v>PAZT07230918</v>
          </cell>
          <cell r="H1197" t="str">
            <v>20110923</v>
          </cell>
          <cell r="I1197" t="str">
            <v>20180923</v>
          </cell>
          <cell r="J1197" t="str">
            <v>4,75000000</v>
          </cell>
          <cell r="K1197" t="str">
            <v>0,00000000</v>
          </cell>
          <cell r="L1197" t="str">
            <v xml:space="preserve"> </v>
          </cell>
          <cell r="M1197" t="str">
            <v>A</v>
          </cell>
          <cell r="N1197" t="str">
            <v>VARIA</v>
          </cell>
          <cell r="O1197" t="str">
            <v xml:space="preserve">COL17CB0LAU9        </v>
          </cell>
          <cell r="P1197" t="str">
            <v>DBVUFR</v>
          </cell>
          <cell r="R1197">
            <v>54543</v>
          </cell>
          <cell r="S1197">
            <v>40809</v>
          </cell>
          <cell r="T1197">
            <v>43366</v>
          </cell>
        </row>
        <row r="1198">
          <cell r="G1198" t="str">
            <v>PAZT07120918</v>
          </cell>
          <cell r="H1198" t="str">
            <v>20110912</v>
          </cell>
          <cell r="I1198" t="str">
            <v>20180912</v>
          </cell>
          <cell r="J1198" t="str">
            <v>4,75000000</v>
          </cell>
          <cell r="K1198" t="str">
            <v>0,00000000</v>
          </cell>
          <cell r="L1198" t="str">
            <v xml:space="preserve"> </v>
          </cell>
          <cell r="M1198" t="str">
            <v>A</v>
          </cell>
          <cell r="N1198" t="str">
            <v>VARIA</v>
          </cell>
          <cell r="O1198" t="str">
            <v xml:space="preserve">COL17CB0LB74        </v>
          </cell>
          <cell r="P1198" t="str">
            <v>DBVUFR</v>
          </cell>
          <cell r="R1198">
            <v>54546</v>
          </cell>
          <cell r="S1198">
            <v>40798</v>
          </cell>
          <cell r="T1198">
            <v>43355</v>
          </cell>
        </row>
        <row r="1199">
          <cell r="G1199" t="str">
            <v>PAZT07210918</v>
          </cell>
          <cell r="H1199" t="str">
            <v>20110921</v>
          </cell>
          <cell r="I1199" t="str">
            <v>20180921</v>
          </cell>
          <cell r="J1199" t="str">
            <v>4,75000000</v>
          </cell>
          <cell r="K1199" t="str">
            <v>0,00000000</v>
          </cell>
          <cell r="L1199" t="str">
            <v xml:space="preserve"> </v>
          </cell>
          <cell r="M1199" t="str">
            <v>A</v>
          </cell>
          <cell r="N1199" t="str">
            <v>VARIA</v>
          </cell>
          <cell r="O1199" t="str">
            <v xml:space="preserve">COL17CB0LUQ5        </v>
          </cell>
          <cell r="P1199" t="str">
            <v>DBVUFR</v>
          </cell>
          <cell r="R1199">
            <v>54556</v>
          </cell>
          <cell r="S1199">
            <v>40807</v>
          </cell>
          <cell r="T1199">
            <v>43364</v>
          </cell>
        </row>
        <row r="1200">
          <cell r="G1200" t="str">
            <v>PAZT07280918</v>
          </cell>
          <cell r="H1200" t="str">
            <v>20110928</v>
          </cell>
          <cell r="I1200" t="str">
            <v>20180928</v>
          </cell>
          <cell r="J1200" t="str">
            <v>4,75000000</v>
          </cell>
          <cell r="K1200" t="str">
            <v>0,00000000</v>
          </cell>
          <cell r="L1200" t="str">
            <v xml:space="preserve"> </v>
          </cell>
          <cell r="M1200" t="str">
            <v>A</v>
          </cell>
          <cell r="N1200" t="str">
            <v>VARIA</v>
          </cell>
          <cell r="O1200" t="str">
            <v xml:space="preserve">COL17CB0LV21        </v>
          </cell>
          <cell r="P1200" t="str">
            <v>DBVUFR</v>
          </cell>
          <cell r="R1200">
            <v>54563</v>
          </cell>
          <cell r="S1200">
            <v>40814</v>
          </cell>
          <cell r="T1200">
            <v>43371</v>
          </cell>
        </row>
        <row r="1201">
          <cell r="G1201" t="str">
            <v>PAZT07290918</v>
          </cell>
          <cell r="H1201" t="str">
            <v>20110929</v>
          </cell>
          <cell r="I1201" t="str">
            <v>20180929</v>
          </cell>
          <cell r="J1201" t="str">
            <v>4,75000000</v>
          </cell>
          <cell r="K1201" t="str">
            <v>0,00000000</v>
          </cell>
          <cell r="L1201" t="str">
            <v xml:space="preserve"> </v>
          </cell>
          <cell r="M1201" t="str">
            <v>A</v>
          </cell>
          <cell r="N1201" t="str">
            <v>VARIA</v>
          </cell>
          <cell r="O1201" t="str">
            <v xml:space="preserve">COL17CB0LV39        </v>
          </cell>
          <cell r="P1201" t="str">
            <v>DBVUFR</v>
          </cell>
          <cell r="R1201">
            <v>54564</v>
          </cell>
          <cell r="S1201">
            <v>40815</v>
          </cell>
          <cell r="T1201">
            <v>43372</v>
          </cell>
        </row>
        <row r="1202">
          <cell r="G1202" t="str">
            <v>PAZT07270918</v>
          </cell>
          <cell r="H1202" t="str">
            <v>20110927</v>
          </cell>
          <cell r="I1202" t="str">
            <v>20180927</v>
          </cell>
          <cell r="J1202" t="str">
            <v>4,75000000</v>
          </cell>
          <cell r="K1202" t="str">
            <v>0,00000000</v>
          </cell>
          <cell r="L1202" t="str">
            <v xml:space="preserve"> </v>
          </cell>
          <cell r="M1202" t="str">
            <v>A</v>
          </cell>
          <cell r="N1202" t="str">
            <v>VARIA</v>
          </cell>
          <cell r="O1202" t="str">
            <v xml:space="preserve">COL17CB0LV47        </v>
          </cell>
          <cell r="P1202" t="str">
            <v>DBVUFR</v>
          </cell>
          <cell r="R1202">
            <v>54565</v>
          </cell>
          <cell r="S1202">
            <v>40813</v>
          </cell>
          <cell r="T1202">
            <v>43370</v>
          </cell>
        </row>
        <row r="1203">
          <cell r="G1203" t="str">
            <v>PAZT07061018</v>
          </cell>
          <cell r="H1203" t="str">
            <v>20111006</v>
          </cell>
          <cell r="I1203" t="str">
            <v>20181006</v>
          </cell>
          <cell r="J1203" t="str">
            <v>4,75000000</v>
          </cell>
          <cell r="K1203" t="str">
            <v>0,00000000</v>
          </cell>
          <cell r="L1203" t="str">
            <v xml:space="preserve"> </v>
          </cell>
          <cell r="M1203" t="str">
            <v>A</v>
          </cell>
          <cell r="N1203" t="str">
            <v>VARIA</v>
          </cell>
          <cell r="O1203" t="str">
            <v xml:space="preserve">COL17CB0LVB5        </v>
          </cell>
          <cell r="P1203" t="str">
            <v>DBVUFR</v>
          </cell>
          <cell r="R1203">
            <v>54572</v>
          </cell>
          <cell r="S1203">
            <v>40822</v>
          </cell>
          <cell r="T1203">
            <v>43379</v>
          </cell>
        </row>
        <row r="1204">
          <cell r="G1204" t="str">
            <v>PAZT07201018</v>
          </cell>
          <cell r="H1204" t="str">
            <v>20111020</v>
          </cell>
          <cell r="I1204" t="str">
            <v>20181020</v>
          </cell>
          <cell r="J1204" t="str">
            <v>4,75000000</v>
          </cell>
          <cell r="K1204" t="str">
            <v>0,00000000</v>
          </cell>
          <cell r="L1204" t="str">
            <v xml:space="preserve"> </v>
          </cell>
          <cell r="M1204" t="str">
            <v>A</v>
          </cell>
          <cell r="N1204" t="str">
            <v>VARIA</v>
          </cell>
          <cell r="O1204" t="str">
            <v xml:space="preserve">COL17CB0MEN4        </v>
          </cell>
          <cell r="P1204" t="str">
            <v>DBVUFR</v>
          </cell>
          <cell r="R1204">
            <v>54600</v>
          </cell>
          <cell r="S1204">
            <v>40836</v>
          </cell>
          <cell r="T1204">
            <v>43393</v>
          </cell>
        </row>
        <row r="1205">
          <cell r="G1205" t="str">
            <v>PAZT07241018</v>
          </cell>
          <cell r="H1205" t="str">
            <v>20111024</v>
          </cell>
          <cell r="I1205" t="str">
            <v>20181024</v>
          </cell>
          <cell r="J1205" t="str">
            <v>4,75000000</v>
          </cell>
          <cell r="K1205" t="str">
            <v>0,00000000</v>
          </cell>
          <cell r="L1205" t="str">
            <v xml:space="preserve"> </v>
          </cell>
          <cell r="M1205" t="str">
            <v>A</v>
          </cell>
          <cell r="N1205" t="str">
            <v>VARIA</v>
          </cell>
          <cell r="O1205" t="str">
            <v xml:space="preserve">COL17CB0MEY1        </v>
          </cell>
          <cell r="P1205" t="str">
            <v>DBVUFR</v>
          </cell>
          <cell r="R1205">
            <v>54606</v>
          </cell>
          <cell r="S1205">
            <v>40840</v>
          </cell>
          <cell r="T1205">
            <v>43397</v>
          </cell>
        </row>
        <row r="1206">
          <cell r="G1206" t="str">
            <v>PAZT07251018</v>
          </cell>
          <cell r="H1206" t="str">
            <v>20111025</v>
          </cell>
          <cell r="I1206" t="str">
            <v>20181025</v>
          </cell>
          <cell r="J1206" t="str">
            <v>4,75000000</v>
          </cell>
          <cell r="K1206" t="str">
            <v>0,00000000</v>
          </cell>
          <cell r="L1206" t="str">
            <v xml:space="preserve"> </v>
          </cell>
          <cell r="M1206" t="str">
            <v>A</v>
          </cell>
          <cell r="N1206" t="str">
            <v>VARIA</v>
          </cell>
          <cell r="O1206" t="str">
            <v xml:space="preserve">COL17CB0MF12        </v>
          </cell>
          <cell r="P1206" t="str">
            <v>DBVUFR</v>
          </cell>
          <cell r="R1206">
            <v>54609</v>
          </cell>
          <cell r="S1206">
            <v>40841</v>
          </cell>
          <cell r="T1206">
            <v>43398</v>
          </cell>
        </row>
        <row r="1207">
          <cell r="G1207" t="str">
            <v>PAZT07031118</v>
          </cell>
          <cell r="H1207" t="str">
            <v>20111103</v>
          </cell>
          <cell r="I1207" t="str">
            <v>20181103</v>
          </cell>
          <cell r="J1207" t="str">
            <v>4,75000000</v>
          </cell>
          <cell r="K1207" t="str">
            <v>0,00000000</v>
          </cell>
          <cell r="L1207" t="str">
            <v xml:space="preserve"> </v>
          </cell>
          <cell r="M1207" t="str">
            <v>A</v>
          </cell>
          <cell r="N1207" t="str">
            <v>VARIA</v>
          </cell>
          <cell r="O1207" t="str">
            <v xml:space="preserve">COL17CB0MF20        </v>
          </cell>
          <cell r="P1207" t="str">
            <v>DBVUFR</v>
          </cell>
          <cell r="R1207">
            <v>54610</v>
          </cell>
          <cell r="S1207">
            <v>40850</v>
          </cell>
          <cell r="T1207">
            <v>43407</v>
          </cell>
        </row>
        <row r="1208">
          <cell r="G1208" t="str">
            <v>PAZT07311018</v>
          </cell>
          <cell r="H1208" t="str">
            <v>20111031</v>
          </cell>
          <cell r="I1208" t="str">
            <v>20181031</v>
          </cell>
          <cell r="J1208" t="str">
            <v>4,75000000</v>
          </cell>
          <cell r="K1208" t="str">
            <v>0,00000000</v>
          </cell>
          <cell r="L1208" t="str">
            <v xml:space="preserve"> </v>
          </cell>
          <cell r="M1208" t="str">
            <v>A</v>
          </cell>
          <cell r="N1208" t="str">
            <v>VARIA</v>
          </cell>
          <cell r="O1208" t="str">
            <v xml:space="preserve">COL17CB0MF38        </v>
          </cell>
          <cell r="P1208" t="str">
            <v>DBVUFR</v>
          </cell>
          <cell r="R1208">
            <v>54611</v>
          </cell>
          <cell r="S1208">
            <v>40847</v>
          </cell>
          <cell r="T1208">
            <v>43404</v>
          </cell>
        </row>
        <row r="1209">
          <cell r="G1209" t="str">
            <v>PAZT07101118</v>
          </cell>
          <cell r="H1209" t="str">
            <v>20111110</v>
          </cell>
          <cell r="I1209" t="str">
            <v>20181110</v>
          </cell>
          <cell r="J1209" t="str">
            <v>4,75000000</v>
          </cell>
          <cell r="K1209" t="str">
            <v>0,00000000</v>
          </cell>
          <cell r="L1209" t="str">
            <v xml:space="preserve"> </v>
          </cell>
          <cell r="M1209" t="str">
            <v>A</v>
          </cell>
          <cell r="N1209" t="str">
            <v>VARIA</v>
          </cell>
          <cell r="O1209" t="str">
            <v xml:space="preserve">COL17CB0MTS1        </v>
          </cell>
          <cell r="P1209" t="str">
            <v>DBVUFR</v>
          </cell>
          <cell r="R1209">
            <v>54633</v>
          </cell>
          <cell r="S1209">
            <v>40857</v>
          </cell>
          <cell r="T1209">
            <v>43414</v>
          </cell>
        </row>
        <row r="1210">
          <cell r="G1210" t="str">
            <v>PAZT07181118</v>
          </cell>
          <cell r="H1210" t="str">
            <v>20111118</v>
          </cell>
          <cell r="I1210" t="str">
            <v>20181118</v>
          </cell>
          <cell r="J1210" t="str">
            <v>4,75000000</v>
          </cell>
          <cell r="K1210" t="str">
            <v>0,00000000</v>
          </cell>
          <cell r="L1210" t="str">
            <v xml:space="preserve"> </v>
          </cell>
          <cell r="M1210" t="str">
            <v>A</v>
          </cell>
          <cell r="N1210" t="str">
            <v>VARIA</v>
          </cell>
          <cell r="O1210" t="str">
            <v xml:space="preserve">COL17CB0MTU7        </v>
          </cell>
          <cell r="P1210" t="str">
            <v>DBVUFR</v>
          </cell>
          <cell r="R1210">
            <v>54635</v>
          </cell>
          <cell r="S1210">
            <v>40865</v>
          </cell>
          <cell r="T1210">
            <v>43422</v>
          </cell>
        </row>
        <row r="1211">
          <cell r="G1211" t="str">
            <v>PAZT07161118</v>
          </cell>
          <cell r="H1211" t="str">
            <v>20111116</v>
          </cell>
          <cell r="I1211" t="str">
            <v>20181116</v>
          </cell>
          <cell r="J1211" t="str">
            <v>4,75000000</v>
          </cell>
          <cell r="K1211" t="str">
            <v>0,00000000</v>
          </cell>
          <cell r="L1211" t="str">
            <v xml:space="preserve"> </v>
          </cell>
          <cell r="M1211" t="str">
            <v>A</v>
          </cell>
          <cell r="N1211" t="str">
            <v>VARIA</v>
          </cell>
          <cell r="O1211" t="str">
            <v xml:space="preserve">COL17CB0MTV5        </v>
          </cell>
          <cell r="P1211" t="str">
            <v>DBVUFR</v>
          </cell>
          <cell r="R1211">
            <v>54636</v>
          </cell>
          <cell r="S1211">
            <v>40863</v>
          </cell>
          <cell r="T1211">
            <v>43420</v>
          </cell>
        </row>
        <row r="1212">
          <cell r="G1212" t="str">
            <v>PAZT07151118</v>
          </cell>
          <cell r="H1212" t="str">
            <v>20111115</v>
          </cell>
          <cell r="I1212" t="str">
            <v>20181115</v>
          </cell>
          <cell r="J1212" t="str">
            <v>4,75000000</v>
          </cell>
          <cell r="K1212" t="str">
            <v>0,00000000</v>
          </cell>
          <cell r="L1212" t="str">
            <v xml:space="preserve"> </v>
          </cell>
          <cell r="M1212" t="str">
            <v>A</v>
          </cell>
          <cell r="N1212" t="str">
            <v>VARIA</v>
          </cell>
          <cell r="O1212" t="str">
            <v xml:space="preserve">COL17CB0MTW3        </v>
          </cell>
          <cell r="P1212" t="str">
            <v>DBVUFR</v>
          </cell>
          <cell r="R1212">
            <v>54637</v>
          </cell>
          <cell r="S1212">
            <v>40862</v>
          </cell>
          <cell r="T1212">
            <v>43419</v>
          </cell>
        </row>
        <row r="1213">
          <cell r="G1213" t="str">
            <v>PAZT07211118</v>
          </cell>
          <cell r="H1213" t="str">
            <v>20111121</v>
          </cell>
          <cell r="I1213" t="str">
            <v>20181121</v>
          </cell>
          <cell r="J1213" t="str">
            <v>4,75000000</v>
          </cell>
          <cell r="K1213" t="str">
            <v>0,00000000</v>
          </cell>
          <cell r="L1213" t="str">
            <v xml:space="preserve"> </v>
          </cell>
          <cell r="M1213" t="str">
            <v>A</v>
          </cell>
          <cell r="N1213" t="str">
            <v>VARIA</v>
          </cell>
          <cell r="O1213" t="str">
            <v xml:space="preserve">COL17CB0MUI0        </v>
          </cell>
          <cell r="P1213" t="str">
            <v>DBVUFR</v>
          </cell>
          <cell r="R1213">
            <v>54640</v>
          </cell>
          <cell r="S1213">
            <v>40868</v>
          </cell>
          <cell r="T1213">
            <v>43425</v>
          </cell>
        </row>
        <row r="1214">
          <cell r="G1214" t="str">
            <v>PAZT07221118</v>
          </cell>
          <cell r="H1214" t="str">
            <v>20111122</v>
          </cell>
          <cell r="I1214" t="str">
            <v>20181122</v>
          </cell>
          <cell r="J1214" t="str">
            <v>4,75000000</v>
          </cell>
          <cell r="K1214" t="str">
            <v>0,00000000</v>
          </cell>
          <cell r="L1214" t="str">
            <v xml:space="preserve"> </v>
          </cell>
          <cell r="M1214" t="str">
            <v>A</v>
          </cell>
          <cell r="N1214" t="str">
            <v>VARIA</v>
          </cell>
          <cell r="O1214" t="str">
            <v xml:space="preserve">COL17CB0MUL4        </v>
          </cell>
          <cell r="P1214" t="str">
            <v>DBVUFR</v>
          </cell>
          <cell r="R1214">
            <v>54644</v>
          </cell>
          <cell r="S1214">
            <v>40869</v>
          </cell>
          <cell r="T1214">
            <v>43426</v>
          </cell>
        </row>
        <row r="1215">
          <cell r="G1215" t="str">
            <v>PAZT07091218</v>
          </cell>
          <cell r="H1215" t="str">
            <v>20111209</v>
          </cell>
          <cell r="I1215" t="str">
            <v>20181209</v>
          </cell>
          <cell r="J1215" t="str">
            <v>4,75000000</v>
          </cell>
          <cell r="K1215" t="str">
            <v>0,00000000</v>
          </cell>
          <cell r="L1215" t="str">
            <v xml:space="preserve"> </v>
          </cell>
          <cell r="M1215" t="str">
            <v>A</v>
          </cell>
          <cell r="N1215" t="str">
            <v>VARIA</v>
          </cell>
          <cell r="O1215" t="str">
            <v xml:space="preserve">COL17CB0MUN0        </v>
          </cell>
          <cell r="P1215" t="str">
            <v>DBVUFR</v>
          </cell>
          <cell r="R1215">
            <v>54646</v>
          </cell>
          <cell r="S1215">
            <v>40886</v>
          </cell>
          <cell r="T1215">
            <v>43443</v>
          </cell>
        </row>
        <row r="1216">
          <cell r="G1216" t="str">
            <v>PAZT07291118</v>
          </cell>
          <cell r="H1216" t="str">
            <v>20111129</v>
          </cell>
          <cell r="I1216" t="str">
            <v>20181129</v>
          </cell>
          <cell r="J1216" t="str">
            <v>4,75000000</v>
          </cell>
          <cell r="K1216" t="str">
            <v>0,00000000</v>
          </cell>
          <cell r="L1216" t="str">
            <v xml:space="preserve"> </v>
          </cell>
          <cell r="M1216" t="str">
            <v>A</v>
          </cell>
          <cell r="N1216" t="str">
            <v>VARIA</v>
          </cell>
          <cell r="O1216" t="str">
            <v xml:space="preserve">COL17CB0MUU5        </v>
          </cell>
          <cell r="P1216" t="str">
            <v>DBVUFR</v>
          </cell>
          <cell r="R1216">
            <v>54649</v>
          </cell>
          <cell r="S1216">
            <v>40876</v>
          </cell>
          <cell r="T1216">
            <v>43433</v>
          </cell>
        </row>
        <row r="1217">
          <cell r="G1217" t="str">
            <v>PAZT07281118</v>
          </cell>
          <cell r="H1217" t="str">
            <v>20111128</v>
          </cell>
          <cell r="I1217" t="str">
            <v>20181128</v>
          </cell>
          <cell r="J1217" t="str">
            <v>4,75000000</v>
          </cell>
          <cell r="K1217" t="str">
            <v>0,00000000</v>
          </cell>
          <cell r="L1217" t="str">
            <v xml:space="preserve"> </v>
          </cell>
          <cell r="M1217" t="str">
            <v>A</v>
          </cell>
          <cell r="N1217" t="str">
            <v>VARIA</v>
          </cell>
          <cell r="O1217" t="str">
            <v xml:space="preserve">COL17CB0MUV3        </v>
          </cell>
          <cell r="P1217" t="str">
            <v>DBVUFR</v>
          </cell>
          <cell r="R1217">
            <v>54650</v>
          </cell>
          <cell r="S1217">
            <v>40875</v>
          </cell>
          <cell r="T1217">
            <v>43432</v>
          </cell>
        </row>
        <row r="1218">
          <cell r="G1218" t="str">
            <v>PAZT07301118</v>
          </cell>
          <cell r="H1218" t="str">
            <v>20111130</v>
          </cell>
          <cell r="I1218" t="str">
            <v>20181130</v>
          </cell>
          <cell r="J1218" t="str">
            <v>4,75000000</v>
          </cell>
          <cell r="K1218" t="str">
            <v>0,00000000</v>
          </cell>
          <cell r="L1218" t="str">
            <v xml:space="preserve"> </v>
          </cell>
          <cell r="M1218" t="str">
            <v>A</v>
          </cell>
          <cell r="N1218" t="str">
            <v>VARIA</v>
          </cell>
          <cell r="O1218" t="str">
            <v xml:space="preserve">COL17CB0MUW1        </v>
          </cell>
          <cell r="P1218" t="str">
            <v>DBVUFR</v>
          </cell>
          <cell r="R1218">
            <v>54651</v>
          </cell>
          <cell r="S1218">
            <v>40877</v>
          </cell>
          <cell r="T1218">
            <v>43434</v>
          </cell>
        </row>
        <row r="1219">
          <cell r="G1219" t="str">
            <v>PAZT07061218</v>
          </cell>
          <cell r="H1219" t="str">
            <v>20111206</v>
          </cell>
          <cell r="I1219" t="str">
            <v>20181206</v>
          </cell>
          <cell r="J1219" t="str">
            <v>4,75000000</v>
          </cell>
          <cell r="K1219" t="str">
            <v>0,00000000</v>
          </cell>
          <cell r="L1219" t="str">
            <v xml:space="preserve"> </v>
          </cell>
          <cell r="M1219" t="str">
            <v>A</v>
          </cell>
          <cell r="N1219" t="str">
            <v>VARIA</v>
          </cell>
          <cell r="O1219" t="str">
            <v xml:space="preserve">COL17CB0NBM0        </v>
          </cell>
          <cell r="P1219" t="str">
            <v>DBVUFR</v>
          </cell>
          <cell r="R1219">
            <v>54652</v>
          </cell>
          <cell r="S1219">
            <v>40883</v>
          </cell>
          <cell r="T1219">
            <v>43440</v>
          </cell>
        </row>
        <row r="1220">
          <cell r="G1220" t="str">
            <v>PAZT07051218</v>
          </cell>
          <cell r="H1220" t="str">
            <v>20111205</v>
          </cell>
          <cell r="I1220" t="str">
            <v>20181205</v>
          </cell>
          <cell r="J1220" t="str">
            <v>4,75000000</v>
          </cell>
          <cell r="K1220" t="str">
            <v>0,00000000</v>
          </cell>
          <cell r="L1220" t="str">
            <v xml:space="preserve"> </v>
          </cell>
          <cell r="M1220" t="str">
            <v>A</v>
          </cell>
          <cell r="N1220" t="str">
            <v>VARIA</v>
          </cell>
          <cell r="O1220" t="str">
            <v xml:space="preserve">COL17CB0NBN8        </v>
          </cell>
          <cell r="P1220" t="str">
            <v>DBVUFR</v>
          </cell>
          <cell r="R1220">
            <v>54653</v>
          </cell>
          <cell r="S1220">
            <v>40882</v>
          </cell>
          <cell r="T1220">
            <v>43439</v>
          </cell>
        </row>
        <row r="1221">
          <cell r="G1221" t="str">
            <v>PAZT07131218</v>
          </cell>
          <cell r="H1221" t="str">
            <v>20111213</v>
          </cell>
          <cell r="I1221" t="str">
            <v>20181213</v>
          </cell>
          <cell r="J1221" t="str">
            <v>4,75000000</v>
          </cell>
          <cell r="K1221" t="str">
            <v>0,00000000</v>
          </cell>
          <cell r="L1221" t="str">
            <v xml:space="preserve"> </v>
          </cell>
          <cell r="M1221" t="str">
            <v>A</v>
          </cell>
          <cell r="N1221" t="str">
            <v>VARIA</v>
          </cell>
          <cell r="O1221" t="str">
            <v xml:space="preserve">COL17CB0NBP3        </v>
          </cell>
          <cell r="P1221" t="str">
            <v>DBVUFR</v>
          </cell>
          <cell r="R1221">
            <v>54656</v>
          </cell>
          <cell r="S1221">
            <v>40890</v>
          </cell>
          <cell r="T1221">
            <v>43447</v>
          </cell>
        </row>
        <row r="1222">
          <cell r="G1222" t="str">
            <v>PAZT07141218</v>
          </cell>
          <cell r="H1222" t="str">
            <v>20111214</v>
          </cell>
          <cell r="I1222" t="str">
            <v>20181214</v>
          </cell>
          <cell r="J1222" t="str">
            <v>4,75000000</v>
          </cell>
          <cell r="K1222" t="str">
            <v>0,00000000</v>
          </cell>
          <cell r="L1222" t="str">
            <v xml:space="preserve"> </v>
          </cell>
          <cell r="M1222" t="str">
            <v>A</v>
          </cell>
          <cell r="N1222" t="str">
            <v>VARIA</v>
          </cell>
          <cell r="O1222" t="str">
            <v xml:space="preserve">COL17CB0NBQ1        </v>
          </cell>
          <cell r="P1222" t="str">
            <v>DBVUFR</v>
          </cell>
          <cell r="R1222">
            <v>54657</v>
          </cell>
          <cell r="S1222">
            <v>40891</v>
          </cell>
          <cell r="T1222">
            <v>43448</v>
          </cell>
        </row>
        <row r="1223">
          <cell r="G1223" t="str">
            <v>PAZT07151218</v>
          </cell>
          <cell r="H1223" t="str">
            <v>20111215</v>
          </cell>
          <cell r="I1223" t="str">
            <v>20181215</v>
          </cell>
          <cell r="J1223" t="str">
            <v>4,75000000</v>
          </cell>
          <cell r="K1223" t="str">
            <v>0,00000000</v>
          </cell>
          <cell r="L1223" t="str">
            <v xml:space="preserve"> </v>
          </cell>
          <cell r="M1223" t="str">
            <v>A</v>
          </cell>
          <cell r="N1223" t="str">
            <v>VARIA</v>
          </cell>
          <cell r="O1223" t="str">
            <v xml:space="preserve">COL17CB0NBR9        </v>
          </cell>
          <cell r="P1223" t="str">
            <v>DBVUFR</v>
          </cell>
          <cell r="R1223">
            <v>54658</v>
          </cell>
          <cell r="S1223">
            <v>40892</v>
          </cell>
          <cell r="T1223">
            <v>43449</v>
          </cell>
        </row>
        <row r="1224">
          <cell r="G1224" t="str">
            <v>PAZT07161218</v>
          </cell>
          <cell r="H1224" t="str">
            <v>20111216</v>
          </cell>
          <cell r="I1224" t="str">
            <v>20181216</v>
          </cell>
          <cell r="J1224" t="str">
            <v>4,75000000</v>
          </cell>
          <cell r="K1224" t="str">
            <v>0,00000000</v>
          </cell>
          <cell r="L1224" t="str">
            <v xml:space="preserve"> </v>
          </cell>
          <cell r="M1224" t="str">
            <v>A</v>
          </cell>
          <cell r="N1224" t="str">
            <v>VARIA</v>
          </cell>
          <cell r="O1224" t="str">
            <v xml:space="preserve">COL17CB0NBS7        </v>
          </cell>
          <cell r="P1224" t="str">
            <v>DBVUFR</v>
          </cell>
          <cell r="R1224">
            <v>54659</v>
          </cell>
          <cell r="S1224">
            <v>40893</v>
          </cell>
          <cell r="T1224">
            <v>43450</v>
          </cell>
        </row>
        <row r="1225">
          <cell r="G1225" t="str">
            <v>PAZT07201218</v>
          </cell>
          <cell r="H1225" t="str">
            <v>20111220</v>
          </cell>
          <cell r="I1225" t="str">
            <v>20181220</v>
          </cell>
          <cell r="J1225" t="str">
            <v>4,75000000</v>
          </cell>
          <cell r="K1225" t="str">
            <v>0,00000000</v>
          </cell>
          <cell r="L1225" t="str">
            <v xml:space="preserve"> </v>
          </cell>
          <cell r="M1225" t="str">
            <v>A</v>
          </cell>
          <cell r="N1225" t="str">
            <v>VARIA</v>
          </cell>
          <cell r="O1225" t="str">
            <v xml:space="preserve">COL17CB0NBT5        </v>
          </cell>
          <cell r="P1225" t="str">
            <v>DBVUFR</v>
          </cell>
          <cell r="R1225">
            <v>54663</v>
          </cell>
          <cell r="S1225">
            <v>40897</v>
          </cell>
          <cell r="T1225">
            <v>43454</v>
          </cell>
        </row>
        <row r="1226">
          <cell r="G1226" t="str">
            <v>PAZT07191218</v>
          </cell>
          <cell r="H1226" t="str">
            <v>20111219</v>
          </cell>
          <cell r="I1226" t="str">
            <v>20181219</v>
          </cell>
          <cell r="J1226" t="str">
            <v>4,75000000</v>
          </cell>
          <cell r="K1226" t="str">
            <v>0,00000000</v>
          </cell>
          <cell r="L1226" t="str">
            <v xml:space="preserve"> </v>
          </cell>
          <cell r="M1226" t="str">
            <v>A</v>
          </cell>
          <cell r="N1226" t="str">
            <v>VARIA</v>
          </cell>
          <cell r="O1226" t="str">
            <v xml:space="preserve">COL17CB0NBU3        </v>
          </cell>
          <cell r="P1226" t="str">
            <v>DBVUFR</v>
          </cell>
          <cell r="R1226">
            <v>54664</v>
          </cell>
          <cell r="S1226">
            <v>40896</v>
          </cell>
          <cell r="T1226">
            <v>43453</v>
          </cell>
        </row>
        <row r="1227">
          <cell r="G1227" t="str">
            <v>PAZT07231218</v>
          </cell>
          <cell r="H1227" t="str">
            <v>20111223</v>
          </cell>
          <cell r="I1227" t="str">
            <v>20181223</v>
          </cell>
          <cell r="J1227" t="str">
            <v>4,75000000</v>
          </cell>
          <cell r="K1227" t="str">
            <v>0,00000000</v>
          </cell>
          <cell r="L1227" t="str">
            <v xml:space="preserve"> </v>
          </cell>
          <cell r="M1227" t="str">
            <v>A</v>
          </cell>
          <cell r="N1227" t="str">
            <v>VARIA</v>
          </cell>
          <cell r="O1227" t="str">
            <v xml:space="preserve">COL17CB0NBV1        </v>
          </cell>
          <cell r="P1227" t="str">
            <v>DBVUFR</v>
          </cell>
          <cell r="R1227">
            <v>54665</v>
          </cell>
          <cell r="S1227">
            <v>40900</v>
          </cell>
          <cell r="T1227">
            <v>43457</v>
          </cell>
        </row>
        <row r="1228">
          <cell r="G1228" t="str">
            <v>PAZT07291218</v>
          </cell>
          <cell r="H1228" t="str">
            <v>20111229</v>
          </cell>
          <cell r="I1228" t="str">
            <v>20181229</v>
          </cell>
          <cell r="J1228" t="str">
            <v>0,00000000</v>
          </cell>
          <cell r="K1228" t="str">
            <v>0,00000000</v>
          </cell>
          <cell r="L1228" t="str">
            <v xml:space="preserve"> </v>
          </cell>
          <cell r="M1228" t="str">
            <v>A</v>
          </cell>
          <cell r="N1228" t="str">
            <v>VARIA</v>
          </cell>
          <cell r="O1228" t="str">
            <v xml:space="preserve">COL17CB0NBW9        </v>
          </cell>
          <cell r="P1228" t="str">
            <v>DBVUFR</v>
          </cell>
          <cell r="R1228">
            <v>54674</v>
          </cell>
          <cell r="S1228">
            <v>40906</v>
          </cell>
          <cell r="T1228">
            <v>43463</v>
          </cell>
        </row>
        <row r="1229">
          <cell r="G1229" t="str">
            <v>PAZT07110119</v>
          </cell>
          <cell r="H1229" t="str">
            <v>20120111</v>
          </cell>
          <cell r="I1229" t="str">
            <v>20190111</v>
          </cell>
          <cell r="J1229" t="str">
            <v>4,75000000</v>
          </cell>
          <cell r="K1229" t="str">
            <v>0,00000000</v>
          </cell>
          <cell r="L1229" t="str">
            <v xml:space="preserve"> </v>
          </cell>
          <cell r="M1229" t="str">
            <v>A</v>
          </cell>
          <cell r="N1229" t="str">
            <v>VARIA</v>
          </cell>
          <cell r="O1229" t="str">
            <v xml:space="preserve">COL17CB0NCK2        </v>
          </cell>
          <cell r="P1229" t="str">
            <v>DBVUFR</v>
          </cell>
          <cell r="R1229">
            <v>54705</v>
          </cell>
          <cell r="S1229">
            <v>40919</v>
          </cell>
          <cell r="T1229">
            <v>43476</v>
          </cell>
        </row>
        <row r="1230">
          <cell r="G1230" t="str">
            <v>PAZT07170119</v>
          </cell>
          <cell r="H1230" t="str">
            <v>20120117</v>
          </cell>
          <cell r="I1230" t="str">
            <v>20190117</v>
          </cell>
          <cell r="J1230" t="str">
            <v>4,75000000</v>
          </cell>
          <cell r="K1230" t="str">
            <v>0,00000000</v>
          </cell>
          <cell r="L1230" t="str">
            <v xml:space="preserve"> </v>
          </cell>
          <cell r="M1230" t="str">
            <v>A</v>
          </cell>
          <cell r="N1230" t="str">
            <v>VARIA</v>
          </cell>
          <cell r="O1230" t="str">
            <v xml:space="preserve">COL17CB0NSY9        </v>
          </cell>
          <cell r="P1230" t="str">
            <v>DBVUFR</v>
          </cell>
          <cell r="R1230">
            <v>54721</v>
          </cell>
          <cell r="S1230">
            <v>40925</v>
          </cell>
          <cell r="T1230">
            <v>43482</v>
          </cell>
        </row>
        <row r="1231">
          <cell r="G1231" t="str">
            <v>PAZT07200119</v>
          </cell>
          <cell r="H1231" t="str">
            <v>20120120</v>
          </cell>
          <cell r="I1231" t="str">
            <v>20190120</v>
          </cell>
          <cell r="J1231" t="str">
            <v>4,75000000</v>
          </cell>
          <cell r="K1231" t="str">
            <v>0,00000000</v>
          </cell>
          <cell r="L1231" t="str">
            <v xml:space="preserve"> </v>
          </cell>
          <cell r="M1231" t="str">
            <v>A</v>
          </cell>
          <cell r="N1231" t="str">
            <v>VARIA</v>
          </cell>
          <cell r="O1231" t="str">
            <v xml:space="preserve">COL17CB0NSZ6        </v>
          </cell>
          <cell r="P1231" t="str">
            <v>DBVUFR</v>
          </cell>
          <cell r="R1231">
            <v>54722</v>
          </cell>
          <cell r="S1231">
            <v>40928</v>
          </cell>
          <cell r="T1231">
            <v>43485</v>
          </cell>
        </row>
        <row r="1232">
          <cell r="G1232" t="str">
            <v>PAZT07240119</v>
          </cell>
          <cell r="H1232" t="str">
            <v>20120124</v>
          </cell>
          <cell r="I1232" t="str">
            <v>20190124</v>
          </cell>
          <cell r="J1232" t="str">
            <v>4,75000000</v>
          </cell>
          <cell r="K1232" t="str">
            <v>0,00000000</v>
          </cell>
          <cell r="L1232" t="str">
            <v xml:space="preserve"> </v>
          </cell>
          <cell r="M1232" t="str">
            <v>A</v>
          </cell>
          <cell r="N1232" t="str">
            <v>VARIA</v>
          </cell>
          <cell r="O1232" t="str">
            <v xml:space="preserve">COL17CB0NT15        </v>
          </cell>
          <cell r="P1232" t="str">
            <v>DBVUFR</v>
          </cell>
          <cell r="R1232">
            <v>54731</v>
          </cell>
          <cell r="S1232">
            <v>40932</v>
          </cell>
          <cell r="T1232">
            <v>43489</v>
          </cell>
        </row>
        <row r="1233">
          <cell r="G1233" t="str">
            <v>PAZT07230119</v>
          </cell>
          <cell r="H1233" t="str">
            <v>20120123</v>
          </cell>
          <cell r="I1233" t="str">
            <v>20190123</v>
          </cell>
          <cell r="J1233" t="str">
            <v>4,75000000</v>
          </cell>
          <cell r="K1233" t="str">
            <v>0,00000000</v>
          </cell>
          <cell r="L1233" t="str">
            <v xml:space="preserve"> </v>
          </cell>
          <cell r="M1233" t="str">
            <v>A</v>
          </cell>
          <cell r="N1233" t="str">
            <v>VARIA</v>
          </cell>
          <cell r="O1233" t="str">
            <v xml:space="preserve">COL17CB0NT23        </v>
          </cell>
          <cell r="P1233" t="str">
            <v>DBVUFR</v>
          </cell>
          <cell r="R1233">
            <v>54732</v>
          </cell>
          <cell r="S1233">
            <v>40931</v>
          </cell>
          <cell r="T1233">
            <v>43488</v>
          </cell>
        </row>
        <row r="1234">
          <cell r="G1234" t="str">
            <v>PAZT07260119</v>
          </cell>
          <cell r="H1234" t="str">
            <v>20120126</v>
          </cell>
          <cell r="I1234" t="str">
            <v>20190126</v>
          </cell>
          <cell r="J1234" t="str">
            <v>4,75000000</v>
          </cell>
          <cell r="K1234" t="str">
            <v>0,00000000</v>
          </cell>
          <cell r="L1234" t="str">
            <v xml:space="preserve"> </v>
          </cell>
          <cell r="M1234" t="str">
            <v>A</v>
          </cell>
          <cell r="N1234" t="str">
            <v>VARIA</v>
          </cell>
          <cell r="O1234" t="str">
            <v xml:space="preserve">COL17CB0NT31        </v>
          </cell>
          <cell r="P1234" t="str">
            <v>DBVUFR</v>
          </cell>
          <cell r="R1234">
            <v>54733</v>
          </cell>
          <cell r="S1234">
            <v>40934</v>
          </cell>
          <cell r="T1234">
            <v>43491</v>
          </cell>
        </row>
        <row r="1235">
          <cell r="G1235" t="str">
            <v>PAZT07300119</v>
          </cell>
          <cell r="H1235" t="str">
            <v>20120130</v>
          </cell>
          <cell r="I1235" t="str">
            <v>20190130</v>
          </cell>
          <cell r="J1235" t="str">
            <v>4,75000000</v>
          </cell>
          <cell r="K1235" t="str">
            <v>0,00000000</v>
          </cell>
          <cell r="L1235" t="str">
            <v xml:space="preserve"> </v>
          </cell>
          <cell r="M1235" t="str">
            <v>A</v>
          </cell>
          <cell r="N1235" t="str">
            <v>VARIA</v>
          </cell>
          <cell r="O1235" t="str">
            <v xml:space="preserve">COL17CB0NT49        </v>
          </cell>
          <cell r="P1235" t="str">
            <v>DBVUFR</v>
          </cell>
          <cell r="R1235">
            <v>54734</v>
          </cell>
          <cell r="S1235">
            <v>40938</v>
          </cell>
          <cell r="T1235">
            <v>43495</v>
          </cell>
        </row>
        <row r="1236">
          <cell r="G1236" t="str">
            <v>PAZT07080219</v>
          </cell>
          <cell r="H1236" t="str">
            <v>20120208</v>
          </cell>
          <cell r="I1236" t="str">
            <v>20190208</v>
          </cell>
          <cell r="J1236" t="str">
            <v>4,75000000</v>
          </cell>
          <cell r="K1236" t="str">
            <v>0,00000000</v>
          </cell>
          <cell r="L1236" t="str">
            <v xml:space="preserve"> </v>
          </cell>
          <cell r="M1236" t="str">
            <v>A</v>
          </cell>
          <cell r="N1236" t="str">
            <v>VARIA</v>
          </cell>
          <cell r="O1236" t="str">
            <v xml:space="preserve">COL17CB0NTP5        </v>
          </cell>
          <cell r="P1236" t="str">
            <v>DBVUFR</v>
          </cell>
          <cell r="R1236">
            <v>54740</v>
          </cell>
          <cell r="S1236">
            <v>40947</v>
          </cell>
          <cell r="T1236">
            <v>43504</v>
          </cell>
        </row>
        <row r="1237">
          <cell r="G1237" t="str">
            <v>PAZT07100219</v>
          </cell>
          <cell r="H1237" t="str">
            <v>20120210</v>
          </cell>
          <cell r="I1237" t="str">
            <v>20190210</v>
          </cell>
          <cell r="J1237" t="str">
            <v>4,75000000</v>
          </cell>
          <cell r="K1237" t="str">
            <v>0,00000000</v>
          </cell>
          <cell r="L1237" t="str">
            <v xml:space="preserve"> </v>
          </cell>
          <cell r="M1237" t="str">
            <v>A</v>
          </cell>
          <cell r="N1237" t="str">
            <v>VARIA</v>
          </cell>
          <cell r="O1237" t="str">
            <v xml:space="preserve">COL17CB0NTQ3        </v>
          </cell>
          <cell r="P1237" t="str">
            <v>DBVUFR</v>
          </cell>
          <cell r="R1237">
            <v>54741</v>
          </cell>
          <cell r="S1237">
            <v>40949</v>
          </cell>
          <cell r="T1237">
            <v>43506</v>
          </cell>
        </row>
        <row r="1238">
          <cell r="G1238" t="str">
            <v>PAZT07140219</v>
          </cell>
          <cell r="H1238" t="str">
            <v>20120214</v>
          </cell>
          <cell r="I1238" t="str">
            <v>20190214</v>
          </cell>
          <cell r="J1238" t="str">
            <v>4,75000000</v>
          </cell>
          <cell r="K1238" t="str">
            <v>0,00000000</v>
          </cell>
          <cell r="L1238" t="str">
            <v xml:space="preserve"> </v>
          </cell>
          <cell r="M1238" t="str">
            <v>A</v>
          </cell>
          <cell r="N1238" t="str">
            <v>VARIA</v>
          </cell>
          <cell r="O1238" t="str">
            <v xml:space="preserve">COL17CB0OB97        </v>
          </cell>
          <cell r="P1238" t="str">
            <v>DBVUFR</v>
          </cell>
          <cell r="R1238">
            <v>54745</v>
          </cell>
          <cell r="S1238">
            <v>40953</v>
          </cell>
          <cell r="T1238">
            <v>43510</v>
          </cell>
        </row>
        <row r="1239">
          <cell r="G1239" t="str">
            <v>PAZT07150219</v>
          </cell>
          <cell r="H1239" t="str">
            <v>20120215</v>
          </cell>
          <cell r="I1239" t="str">
            <v>20190215</v>
          </cell>
          <cell r="J1239" t="str">
            <v>4,75000000</v>
          </cell>
          <cell r="K1239" t="str">
            <v>0,00000000</v>
          </cell>
          <cell r="L1239" t="str">
            <v xml:space="preserve"> </v>
          </cell>
          <cell r="M1239" t="str">
            <v>A</v>
          </cell>
          <cell r="N1239" t="str">
            <v>VARIA</v>
          </cell>
          <cell r="O1239" t="str">
            <v xml:space="preserve">COL17CB0OBA3        </v>
          </cell>
          <cell r="P1239" t="str">
            <v>DBVUFR</v>
          </cell>
          <cell r="R1239">
            <v>54746</v>
          </cell>
          <cell r="S1239">
            <v>40954</v>
          </cell>
          <cell r="T1239">
            <v>43511</v>
          </cell>
        </row>
        <row r="1240">
          <cell r="G1240" t="str">
            <v>PAZT07160219</v>
          </cell>
          <cell r="H1240" t="str">
            <v>20120216</v>
          </cell>
          <cell r="I1240" t="str">
            <v>20190216</v>
          </cell>
          <cell r="J1240" t="str">
            <v>4,75000000</v>
          </cell>
          <cell r="K1240" t="str">
            <v>0,00000000</v>
          </cell>
          <cell r="L1240" t="str">
            <v xml:space="preserve"> </v>
          </cell>
          <cell r="M1240" t="str">
            <v>A</v>
          </cell>
          <cell r="N1240" t="str">
            <v>VARIA</v>
          </cell>
          <cell r="O1240" t="str">
            <v xml:space="preserve">COL17CB0OBB1        </v>
          </cell>
          <cell r="P1240" t="str">
            <v>DBVUFR</v>
          </cell>
          <cell r="R1240">
            <v>54747</v>
          </cell>
          <cell r="S1240">
            <v>40955</v>
          </cell>
          <cell r="T1240">
            <v>43512</v>
          </cell>
        </row>
        <row r="1241">
          <cell r="G1241" t="str">
            <v>PAZT07200219</v>
          </cell>
          <cell r="H1241" t="str">
            <v>20120220</v>
          </cell>
          <cell r="I1241" t="str">
            <v>20190220</v>
          </cell>
          <cell r="J1241" t="str">
            <v>4,75000000</v>
          </cell>
          <cell r="K1241" t="str">
            <v>0,00000000</v>
          </cell>
          <cell r="L1241" t="str">
            <v xml:space="preserve"> </v>
          </cell>
          <cell r="M1241" t="str">
            <v>A</v>
          </cell>
          <cell r="N1241" t="str">
            <v>VARIA</v>
          </cell>
          <cell r="O1241" t="str">
            <v xml:space="preserve">COL17CB0OBC9        </v>
          </cell>
          <cell r="P1241" t="str">
            <v>DBVUFR</v>
          </cell>
          <cell r="R1241">
            <v>54751</v>
          </cell>
          <cell r="S1241">
            <v>40959</v>
          </cell>
          <cell r="T1241">
            <v>43516</v>
          </cell>
        </row>
        <row r="1242">
          <cell r="G1242" t="str">
            <v>PAZT07240219</v>
          </cell>
          <cell r="H1242" t="str">
            <v>20120224</v>
          </cell>
          <cell r="I1242" t="str">
            <v>20190224</v>
          </cell>
          <cell r="J1242" t="str">
            <v>4,75000000</v>
          </cell>
          <cell r="K1242" t="str">
            <v>0,00000000</v>
          </cell>
          <cell r="L1242" t="str">
            <v xml:space="preserve"> </v>
          </cell>
          <cell r="M1242" t="str">
            <v>A</v>
          </cell>
          <cell r="N1242" t="str">
            <v>VARIA</v>
          </cell>
          <cell r="O1242" t="str">
            <v xml:space="preserve">COL17CB0OBD7        </v>
          </cell>
          <cell r="P1242" t="str">
            <v>DBVUFR</v>
          </cell>
          <cell r="R1242">
            <v>54752</v>
          </cell>
          <cell r="S1242">
            <v>40963</v>
          </cell>
          <cell r="T1242">
            <v>43520</v>
          </cell>
        </row>
        <row r="1243">
          <cell r="G1243" t="str">
            <v>PAZT07010319</v>
          </cell>
          <cell r="H1243" t="str">
            <v>20120301</v>
          </cell>
          <cell r="I1243" t="str">
            <v>20190301</v>
          </cell>
          <cell r="J1243" t="str">
            <v>4,75000000</v>
          </cell>
          <cell r="K1243" t="str">
            <v>0,00000000</v>
          </cell>
          <cell r="L1243" t="str">
            <v xml:space="preserve"> </v>
          </cell>
          <cell r="M1243" t="str">
            <v>A</v>
          </cell>
          <cell r="N1243" t="str">
            <v>VARIA</v>
          </cell>
          <cell r="O1243" t="str">
            <v xml:space="preserve">COL17CB0OBU1        </v>
          </cell>
          <cell r="P1243" t="str">
            <v>DBVUFR</v>
          </cell>
          <cell r="R1243">
            <v>54757</v>
          </cell>
          <cell r="S1243">
            <v>40969</v>
          </cell>
          <cell r="T1243">
            <v>43525</v>
          </cell>
        </row>
        <row r="1244">
          <cell r="G1244" t="str">
            <v>PAZT07070319</v>
          </cell>
          <cell r="H1244" t="str">
            <v>20120307</v>
          </cell>
          <cell r="I1244" t="str">
            <v>20190307</v>
          </cell>
          <cell r="J1244" t="str">
            <v>4,75000000</v>
          </cell>
          <cell r="K1244" t="str">
            <v>0,00000000</v>
          </cell>
          <cell r="L1244" t="str">
            <v xml:space="preserve"> </v>
          </cell>
          <cell r="M1244" t="str">
            <v>A</v>
          </cell>
          <cell r="N1244" t="str">
            <v>VARIA</v>
          </cell>
          <cell r="O1244" t="str">
            <v xml:space="preserve">COL17CB0OBV9        </v>
          </cell>
          <cell r="P1244" t="str">
            <v>DBVUFR</v>
          </cell>
          <cell r="R1244">
            <v>54759</v>
          </cell>
          <cell r="S1244">
            <v>40975</v>
          </cell>
          <cell r="T1244">
            <v>43531</v>
          </cell>
        </row>
        <row r="1245">
          <cell r="G1245" t="str">
            <v>PAZT07050319</v>
          </cell>
          <cell r="H1245" t="str">
            <v>20120305</v>
          </cell>
          <cell r="I1245" t="str">
            <v>20190305</v>
          </cell>
          <cell r="J1245" t="str">
            <v>4,75000000</v>
          </cell>
          <cell r="K1245" t="str">
            <v>0,00000000</v>
          </cell>
          <cell r="L1245" t="str">
            <v xml:space="preserve"> </v>
          </cell>
          <cell r="M1245" t="str">
            <v>A</v>
          </cell>
          <cell r="N1245" t="str">
            <v>VARIA</v>
          </cell>
          <cell r="O1245" t="str">
            <v xml:space="preserve">COL17CB0OBW7        </v>
          </cell>
          <cell r="P1245" t="str">
            <v>DBVUFR</v>
          </cell>
          <cell r="R1245">
            <v>54760</v>
          </cell>
          <cell r="S1245">
            <v>40973</v>
          </cell>
          <cell r="T1245">
            <v>43529</v>
          </cell>
        </row>
        <row r="1246">
          <cell r="G1246" t="str">
            <v>PAZT07080319</v>
          </cell>
          <cell r="H1246" t="str">
            <v>20120308</v>
          </cell>
          <cell r="I1246" t="str">
            <v>20190308</v>
          </cell>
          <cell r="J1246" t="str">
            <v>4,75000000</v>
          </cell>
          <cell r="K1246" t="str">
            <v>0,00000000</v>
          </cell>
          <cell r="L1246" t="str">
            <v xml:space="preserve"> </v>
          </cell>
          <cell r="M1246" t="str">
            <v>A</v>
          </cell>
          <cell r="N1246" t="str">
            <v>VARIA</v>
          </cell>
          <cell r="O1246" t="str">
            <v xml:space="preserve">COL17CB0OBX5        </v>
          </cell>
          <cell r="P1246" t="str">
            <v>DBVUFR</v>
          </cell>
          <cell r="R1246">
            <v>54761</v>
          </cell>
          <cell r="S1246">
            <v>40976</v>
          </cell>
          <cell r="T1246">
            <v>43532</v>
          </cell>
        </row>
        <row r="1247">
          <cell r="G1247" t="str">
            <v>PAZT07160319</v>
          </cell>
          <cell r="H1247" t="str">
            <v>20120316</v>
          </cell>
          <cell r="I1247" t="str">
            <v>20190316</v>
          </cell>
          <cell r="J1247" t="str">
            <v>4,75000000</v>
          </cell>
          <cell r="K1247" t="str">
            <v>0,00000000</v>
          </cell>
          <cell r="L1247" t="str">
            <v xml:space="preserve"> </v>
          </cell>
          <cell r="M1247" t="str">
            <v>A</v>
          </cell>
          <cell r="N1247" t="str">
            <v>VARIA</v>
          </cell>
          <cell r="O1247" t="str">
            <v xml:space="preserve">COL17CB0OXG4        </v>
          </cell>
          <cell r="P1247" t="str">
            <v>DBVUFR</v>
          </cell>
          <cell r="R1247">
            <v>54764</v>
          </cell>
          <cell r="S1247">
            <v>40984</v>
          </cell>
          <cell r="T1247">
            <v>43540</v>
          </cell>
        </row>
        <row r="1248">
          <cell r="G1248" t="str">
            <v>PAZT07200319</v>
          </cell>
          <cell r="H1248" t="str">
            <v>20120320</v>
          </cell>
          <cell r="I1248" t="str">
            <v>20190320</v>
          </cell>
          <cell r="J1248" t="str">
            <v>4,75000000</v>
          </cell>
          <cell r="K1248" t="str">
            <v>0,00000000</v>
          </cell>
          <cell r="L1248" t="str">
            <v xml:space="preserve"> </v>
          </cell>
          <cell r="M1248" t="str">
            <v>A</v>
          </cell>
          <cell r="N1248" t="str">
            <v>VARIA</v>
          </cell>
          <cell r="O1248" t="str">
            <v xml:space="preserve">COL17CB0OXH2        </v>
          </cell>
          <cell r="P1248" t="str">
            <v>DBVUFR</v>
          </cell>
          <cell r="R1248">
            <v>54767</v>
          </cell>
          <cell r="S1248">
            <v>40988</v>
          </cell>
          <cell r="T1248">
            <v>43544</v>
          </cell>
        </row>
        <row r="1249">
          <cell r="G1249" t="str">
            <v>PAZT07270319</v>
          </cell>
          <cell r="H1249" t="str">
            <v>20120327</v>
          </cell>
          <cell r="I1249" t="str">
            <v>20190327</v>
          </cell>
          <cell r="J1249" t="str">
            <v>4,75000000</v>
          </cell>
          <cell r="K1249" t="str">
            <v>0,00000000</v>
          </cell>
          <cell r="L1249" t="str">
            <v xml:space="preserve"> </v>
          </cell>
          <cell r="M1249" t="str">
            <v>A</v>
          </cell>
          <cell r="N1249" t="str">
            <v>VARIA</v>
          </cell>
          <cell r="O1249" t="str">
            <v xml:space="preserve">COL17CB0OXV3        </v>
          </cell>
          <cell r="P1249" t="str">
            <v>DBVUFR</v>
          </cell>
          <cell r="R1249">
            <v>54771</v>
          </cell>
          <cell r="S1249">
            <v>40995</v>
          </cell>
          <cell r="T1249">
            <v>43551</v>
          </cell>
        </row>
        <row r="1250">
          <cell r="G1250" t="str">
            <v>PAZT07290319</v>
          </cell>
          <cell r="H1250" t="str">
            <v>20120329</v>
          </cell>
          <cell r="I1250" t="str">
            <v>20190329</v>
          </cell>
          <cell r="J1250" t="str">
            <v>4,75000000</v>
          </cell>
          <cell r="K1250" t="str">
            <v>0,00000000</v>
          </cell>
          <cell r="L1250" t="str">
            <v xml:space="preserve"> </v>
          </cell>
          <cell r="M1250" t="str">
            <v>A</v>
          </cell>
          <cell r="N1250" t="str">
            <v>VARIA</v>
          </cell>
          <cell r="O1250" t="str">
            <v xml:space="preserve">COL17CB0OXW1        </v>
          </cell>
          <cell r="P1250" t="str">
            <v>DBVUFR</v>
          </cell>
          <cell r="R1250">
            <v>54772</v>
          </cell>
          <cell r="S1250">
            <v>40997</v>
          </cell>
          <cell r="T1250">
            <v>43553</v>
          </cell>
        </row>
        <row r="1251">
          <cell r="G1251" t="str">
            <v>PAZT07300319</v>
          </cell>
          <cell r="H1251" t="str">
            <v>20120330</v>
          </cell>
          <cell r="I1251" t="str">
            <v>20190330</v>
          </cell>
          <cell r="J1251" t="str">
            <v>4,75000000</v>
          </cell>
          <cell r="K1251" t="str">
            <v>0,00000000</v>
          </cell>
          <cell r="L1251" t="str">
            <v xml:space="preserve"> </v>
          </cell>
          <cell r="M1251" t="str">
            <v>A</v>
          </cell>
          <cell r="N1251" t="str">
            <v>VARIA</v>
          </cell>
          <cell r="O1251" t="str">
            <v xml:space="preserve">COL17CB0OXX9        </v>
          </cell>
          <cell r="P1251" t="str">
            <v>DBVUFR</v>
          </cell>
          <cell r="R1251">
            <v>54773</v>
          </cell>
          <cell r="S1251">
            <v>40998</v>
          </cell>
          <cell r="T1251">
            <v>43554</v>
          </cell>
        </row>
        <row r="1252">
          <cell r="G1252" t="str">
            <v>PAZT07280319</v>
          </cell>
          <cell r="H1252" t="str">
            <v>20120328</v>
          </cell>
          <cell r="I1252" t="str">
            <v>20190328</v>
          </cell>
          <cell r="J1252" t="str">
            <v>4,75000000</v>
          </cell>
          <cell r="K1252" t="str">
            <v>0,00000000</v>
          </cell>
          <cell r="L1252" t="str">
            <v xml:space="preserve"> </v>
          </cell>
          <cell r="M1252" t="str">
            <v>A</v>
          </cell>
          <cell r="N1252" t="str">
            <v>VARIA</v>
          </cell>
          <cell r="O1252" t="str">
            <v xml:space="preserve">COL17CB0OXY7        </v>
          </cell>
          <cell r="P1252" t="str">
            <v>DBVUFR</v>
          </cell>
          <cell r="R1252">
            <v>54774</v>
          </cell>
          <cell r="S1252">
            <v>40996</v>
          </cell>
          <cell r="T1252">
            <v>43552</v>
          </cell>
        </row>
        <row r="1253">
          <cell r="G1253" t="str">
            <v>PAZT07200419</v>
          </cell>
          <cell r="H1253" t="str">
            <v>20120420</v>
          </cell>
          <cell r="I1253" t="str">
            <v>20190420</v>
          </cell>
          <cell r="J1253" t="str">
            <v>4,75000000</v>
          </cell>
          <cell r="K1253" t="str">
            <v>0,00000000</v>
          </cell>
          <cell r="L1253" t="str">
            <v xml:space="preserve"> </v>
          </cell>
          <cell r="M1253" t="str">
            <v>A</v>
          </cell>
          <cell r="N1253" t="str">
            <v>VARIA</v>
          </cell>
          <cell r="O1253" t="str">
            <v xml:space="preserve">COL17CB0OYJ6        </v>
          </cell>
          <cell r="P1253" t="str">
            <v>DBVUFR</v>
          </cell>
          <cell r="R1253">
            <v>54782</v>
          </cell>
          <cell r="S1253">
            <v>41019</v>
          </cell>
          <cell r="T1253">
            <v>43575</v>
          </cell>
        </row>
        <row r="1254">
          <cell r="G1254" t="str">
            <v>PAZT07100419</v>
          </cell>
          <cell r="H1254" t="str">
            <v>20120410</v>
          </cell>
          <cell r="I1254" t="str">
            <v>20190410</v>
          </cell>
          <cell r="J1254" t="str">
            <v>4,75000000</v>
          </cell>
          <cell r="K1254" t="str">
            <v>0,00000000</v>
          </cell>
          <cell r="L1254" t="str">
            <v xml:space="preserve"> </v>
          </cell>
          <cell r="M1254" t="str">
            <v>A</v>
          </cell>
          <cell r="N1254" t="str">
            <v>VARIA</v>
          </cell>
          <cell r="O1254" t="str">
            <v xml:space="preserve">COL17CB0OZ40        </v>
          </cell>
          <cell r="P1254" t="str">
            <v>DBVUFR</v>
          </cell>
          <cell r="R1254">
            <v>54797</v>
          </cell>
          <cell r="S1254">
            <v>41009</v>
          </cell>
          <cell r="T1254">
            <v>43565</v>
          </cell>
        </row>
        <row r="1255">
          <cell r="G1255" t="str">
            <v>PAZT07110419</v>
          </cell>
          <cell r="H1255" t="str">
            <v>20120411</v>
          </cell>
          <cell r="I1255" t="str">
            <v>20190411</v>
          </cell>
          <cell r="J1255" t="str">
            <v>4,75000000</v>
          </cell>
          <cell r="K1255" t="str">
            <v>0,00000000</v>
          </cell>
          <cell r="L1255" t="str">
            <v xml:space="preserve"> </v>
          </cell>
          <cell r="M1255" t="str">
            <v>A</v>
          </cell>
          <cell r="N1255" t="str">
            <v>VARIA</v>
          </cell>
          <cell r="O1255" t="str">
            <v xml:space="preserve">COL17CB0OZ57        </v>
          </cell>
          <cell r="P1255" t="str">
            <v>DBVUFR</v>
          </cell>
          <cell r="R1255">
            <v>54798</v>
          </cell>
          <cell r="S1255">
            <v>41010</v>
          </cell>
          <cell r="T1255">
            <v>43566</v>
          </cell>
        </row>
        <row r="1256">
          <cell r="G1256" t="str">
            <v>PAZT07090419</v>
          </cell>
          <cell r="H1256" t="str">
            <v>20120409</v>
          </cell>
          <cell r="I1256" t="str">
            <v>20190409</v>
          </cell>
          <cell r="J1256" t="str">
            <v>4,75000000</v>
          </cell>
          <cell r="K1256" t="str">
            <v>0,00000000</v>
          </cell>
          <cell r="L1256" t="str">
            <v xml:space="preserve"> </v>
          </cell>
          <cell r="M1256" t="str">
            <v>A</v>
          </cell>
          <cell r="N1256" t="str">
            <v>VARIA</v>
          </cell>
          <cell r="O1256" t="str">
            <v xml:space="preserve">COL17CB0PMP5        </v>
          </cell>
          <cell r="P1256" t="str">
            <v>DBVUFR</v>
          </cell>
          <cell r="R1256">
            <v>54799</v>
          </cell>
          <cell r="S1256">
            <v>41008</v>
          </cell>
          <cell r="T1256">
            <v>43564</v>
          </cell>
        </row>
        <row r="1257">
          <cell r="G1257" t="str">
            <v>PAZT07170419</v>
          </cell>
          <cell r="H1257" t="str">
            <v>20120417</v>
          </cell>
          <cell r="I1257" t="str">
            <v>20190417</v>
          </cell>
          <cell r="J1257" t="str">
            <v>4,75000000</v>
          </cell>
          <cell r="K1257" t="str">
            <v>0,00000000</v>
          </cell>
          <cell r="L1257" t="str">
            <v xml:space="preserve"> </v>
          </cell>
          <cell r="M1257" t="str">
            <v>A</v>
          </cell>
          <cell r="N1257" t="str">
            <v>VARIA</v>
          </cell>
          <cell r="O1257" t="str">
            <v xml:space="preserve">COL17CB0PMQ3        </v>
          </cell>
          <cell r="P1257" t="str">
            <v>DBVUFR</v>
          </cell>
          <cell r="R1257">
            <v>54812</v>
          </cell>
          <cell r="S1257">
            <v>41016</v>
          </cell>
          <cell r="T1257">
            <v>43572</v>
          </cell>
        </row>
        <row r="1258">
          <cell r="G1258" t="str">
            <v>PAZT07110519</v>
          </cell>
          <cell r="H1258" t="str">
            <v>20120511</v>
          </cell>
          <cell r="I1258" t="str">
            <v>20190511</v>
          </cell>
          <cell r="J1258" t="str">
            <v>4,75000000</v>
          </cell>
          <cell r="K1258" t="str">
            <v>0,00000000</v>
          </cell>
          <cell r="L1258" t="str">
            <v xml:space="preserve"> </v>
          </cell>
          <cell r="M1258" t="str">
            <v>A</v>
          </cell>
          <cell r="N1258" t="str">
            <v>VARIA</v>
          </cell>
          <cell r="O1258" t="str">
            <v xml:space="preserve">COL17CB0PN27        </v>
          </cell>
          <cell r="P1258" t="str">
            <v>DBVUFR</v>
          </cell>
          <cell r="R1258">
            <v>54820</v>
          </cell>
          <cell r="S1258">
            <v>41040</v>
          </cell>
          <cell r="T1258">
            <v>43596</v>
          </cell>
        </row>
        <row r="1259">
          <cell r="G1259" t="str">
            <v>PAZT07090519</v>
          </cell>
          <cell r="H1259" t="str">
            <v>20120509</v>
          </cell>
          <cell r="I1259" t="str">
            <v>20190509</v>
          </cell>
          <cell r="J1259" t="str">
            <v>4,75000000</v>
          </cell>
          <cell r="K1259" t="str">
            <v>0,00000000</v>
          </cell>
          <cell r="L1259" t="str">
            <v xml:space="preserve"> </v>
          </cell>
          <cell r="M1259" t="str">
            <v>A</v>
          </cell>
          <cell r="N1259" t="str">
            <v>VARIA</v>
          </cell>
          <cell r="O1259" t="str">
            <v xml:space="preserve">COL17CB0PND9        </v>
          </cell>
          <cell r="P1259" t="str">
            <v>DBVUFR</v>
          </cell>
          <cell r="R1259">
            <v>54829</v>
          </cell>
          <cell r="S1259">
            <v>41038</v>
          </cell>
          <cell r="T1259">
            <v>43594</v>
          </cell>
        </row>
        <row r="1260">
          <cell r="G1260" t="str">
            <v>PAZT07140519</v>
          </cell>
          <cell r="H1260" t="str">
            <v>20120514</v>
          </cell>
          <cell r="I1260" t="str">
            <v>20190514</v>
          </cell>
          <cell r="J1260" t="str">
            <v>4,75000000</v>
          </cell>
          <cell r="K1260" t="str">
            <v>0,00000000</v>
          </cell>
          <cell r="L1260" t="str">
            <v xml:space="preserve"> </v>
          </cell>
          <cell r="M1260" t="str">
            <v>A</v>
          </cell>
          <cell r="N1260" t="str">
            <v>VARIA</v>
          </cell>
          <cell r="O1260" t="str">
            <v xml:space="preserve">COL17CB0QA54        </v>
          </cell>
          <cell r="P1260" t="str">
            <v>DBVUFR</v>
          </cell>
          <cell r="R1260">
            <v>54835</v>
          </cell>
          <cell r="S1260">
            <v>41043</v>
          </cell>
          <cell r="T1260">
            <v>43599</v>
          </cell>
        </row>
        <row r="1261">
          <cell r="G1261" t="str">
            <v>PAZT07220519</v>
          </cell>
          <cell r="H1261" t="str">
            <v>20120522</v>
          </cell>
          <cell r="I1261" t="str">
            <v>20190522</v>
          </cell>
          <cell r="J1261" t="str">
            <v>4,75000000</v>
          </cell>
          <cell r="K1261" t="str">
            <v>0,00000000</v>
          </cell>
          <cell r="L1261" t="str">
            <v xml:space="preserve"> </v>
          </cell>
          <cell r="M1261" t="str">
            <v>A</v>
          </cell>
          <cell r="N1261" t="str">
            <v>VARIA</v>
          </cell>
          <cell r="O1261" t="str">
            <v xml:space="preserve">COL17CB0QA96        </v>
          </cell>
          <cell r="P1261" t="str">
            <v>DBVUFR</v>
          </cell>
          <cell r="R1261">
            <v>54840</v>
          </cell>
          <cell r="S1261">
            <v>41051</v>
          </cell>
          <cell r="T1261">
            <v>43607</v>
          </cell>
        </row>
        <row r="1262">
          <cell r="G1262" t="str">
            <v>PAZT07240519</v>
          </cell>
          <cell r="H1262" t="str">
            <v>20120524</v>
          </cell>
          <cell r="I1262" t="str">
            <v>20190524</v>
          </cell>
          <cell r="J1262" t="str">
            <v>4,75000000</v>
          </cell>
          <cell r="K1262" t="str">
            <v>0,00000000</v>
          </cell>
          <cell r="L1262" t="str">
            <v xml:space="preserve"> </v>
          </cell>
          <cell r="M1262" t="str">
            <v>A</v>
          </cell>
          <cell r="N1262" t="str">
            <v>VARIA</v>
          </cell>
          <cell r="O1262" t="str">
            <v xml:space="preserve">COL17CB0QAA0        </v>
          </cell>
          <cell r="P1262" t="str">
            <v>DBVUFR</v>
          </cell>
          <cell r="R1262">
            <v>54841</v>
          </cell>
          <cell r="S1262">
            <v>41053</v>
          </cell>
          <cell r="T1262">
            <v>43609</v>
          </cell>
        </row>
        <row r="1263">
          <cell r="G1263" t="str">
            <v>PAZT07280519</v>
          </cell>
          <cell r="H1263" t="str">
            <v>20120528</v>
          </cell>
          <cell r="I1263" t="str">
            <v>20190528</v>
          </cell>
          <cell r="J1263" t="str">
            <v>4,75000000</v>
          </cell>
          <cell r="K1263" t="str">
            <v>0,00000000</v>
          </cell>
          <cell r="L1263" t="str">
            <v xml:space="preserve"> </v>
          </cell>
          <cell r="M1263" t="str">
            <v>A</v>
          </cell>
          <cell r="N1263" t="str">
            <v>VARIA</v>
          </cell>
          <cell r="O1263" t="str">
            <v xml:space="preserve">COL17CB0QAY0        </v>
          </cell>
          <cell r="P1263" t="str">
            <v>DBVUFR</v>
          </cell>
          <cell r="R1263">
            <v>54844</v>
          </cell>
          <cell r="S1263">
            <v>41057</v>
          </cell>
          <cell r="T1263">
            <v>43613</v>
          </cell>
        </row>
        <row r="1264">
          <cell r="G1264" t="str">
            <v>PAZT07300519</v>
          </cell>
          <cell r="H1264" t="str">
            <v>20120530</v>
          </cell>
          <cell r="I1264" t="str">
            <v>20190530</v>
          </cell>
          <cell r="J1264" t="str">
            <v>4,75000000</v>
          </cell>
          <cell r="K1264" t="str">
            <v>0,00000000</v>
          </cell>
          <cell r="L1264" t="str">
            <v xml:space="preserve"> </v>
          </cell>
          <cell r="M1264" t="str">
            <v>A</v>
          </cell>
          <cell r="N1264" t="str">
            <v>VARIA</v>
          </cell>
          <cell r="O1264" t="str">
            <v xml:space="preserve">COL17CB0QAZ7        </v>
          </cell>
          <cell r="P1264" t="str">
            <v>DBVUFR</v>
          </cell>
          <cell r="R1264">
            <v>54845</v>
          </cell>
          <cell r="S1264">
            <v>41059</v>
          </cell>
          <cell r="T1264">
            <v>43615</v>
          </cell>
        </row>
        <row r="1265">
          <cell r="G1265" t="str">
            <v>PAZT07010619</v>
          </cell>
          <cell r="H1265" t="str">
            <v>20120601</v>
          </cell>
          <cell r="I1265" t="str">
            <v>20190601</v>
          </cell>
          <cell r="J1265" t="str">
            <v>4,75000000</v>
          </cell>
          <cell r="K1265" t="str">
            <v>0,00000000</v>
          </cell>
          <cell r="L1265" t="str">
            <v xml:space="preserve"> </v>
          </cell>
          <cell r="M1265" t="str">
            <v>A</v>
          </cell>
          <cell r="N1265" t="str">
            <v>VARIA</v>
          </cell>
          <cell r="O1265" t="str">
            <v xml:space="preserve">COL17CB0QB12        </v>
          </cell>
          <cell r="P1265" t="str">
            <v>DBVUFR</v>
          </cell>
          <cell r="R1265">
            <v>54847</v>
          </cell>
          <cell r="S1265">
            <v>41061</v>
          </cell>
          <cell r="T1265">
            <v>43617</v>
          </cell>
        </row>
        <row r="1266">
          <cell r="G1266" t="str">
            <v>PAZT07050619</v>
          </cell>
          <cell r="H1266" t="str">
            <v>20120605</v>
          </cell>
          <cell r="I1266" t="str">
            <v>20190605</v>
          </cell>
          <cell r="J1266" t="str">
            <v>4,75000000</v>
          </cell>
          <cell r="K1266" t="str">
            <v>0,00000000</v>
          </cell>
          <cell r="L1266" t="str">
            <v xml:space="preserve"> </v>
          </cell>
          <cell r="M1266" t="str">
            <v>A</v>
          </cell>
          <cell r="N1266" t="str">
            <v>VARIA</v>
          </cell>
          <cell r="O1266" t="str">
            <v xml:space="preserve">COL17CB0QBC4        </v>
          </cell>
          <cell r="P1266" t="str">
            <v>DBVUFR</v>
          </cell>
          <cell r="R1266">
            <v>54850</v>
          </cell>
          <cell r="S1266">
            <v>41065</v>
          </cell>
          <cell r="T1266">
            <v>43621</v>
          </cell>
        </row>
        <row r="1267">
          <cell r="G1267" t="str">
            <v>PAZT07080619</v>
          </cell>
          <cell r="H1267" t="str">
            <v>20120608</v>
          </cell>
          <cell r="I1267" t="str">
            <v>20190608</v>
          </cell>
          <cell r="J1267" t="str">
            <v>4,75000000</v>
          </cell>
          <cell r="K1267" t="str">
            <v>0,00000000</v>
          </cell>
          <cell r="L1267" t="str">
            <v xml:space="preserve"> </v>
          </cell>
          <cell r="M1267" t="str">
            <v>A</v>
          </cell>
          <cell r="N1267" t="str">
            <v>VARIA</v>
          </cell>
          <cell r="O1267" t="str">
            <v xml:space="preserve">COL17CB0QBD2        </v>
          </cell>
          <cell r="P1267" t="str">
            <v>DBVUFR</v>
          </cell>
          <cell r="R1267">
            <v>54851</v>
          </cell>
          <cell r="S1267">
            <v>41068</v>
          </cell>
          <cell r="T1267">
            <v>43624</v>
          </cell>
        </row>
        <row r="1268">
          <cell r="G1268" t="str">
            <v>PAZT07210619</v>
          </cell>
          <cell r="H1268" t="str">
            <v>20120621</v>
          </cell>
          <cell r="I1268" t="str">
            <v>20190621</v>
          </cell>
          <cell r="J1268" t="str">
            <v>4,75000000</v>
          </cell>
          <cell r="K1268" t="str">
            <v>0,00000000</v>
          </cell>
          <cell r="L1268" t="str">
            <v xml:space="preserve"> </v>
          </cell>
          <cell r="M1268" t="str">
            <v>A</v>
          </cell>
          <cell r="N1268" t="str">
            <v>VARIA</v>
          </cell>
          <cell r="O1268" t="str">
            <v xml:space="preserve">COL17CB0R0V1        </v>
          </cell>
          <cell r="P1268" t="str">
            <v>DBVUFR</v>
          </cell>
          <cell r="R1268">
            <v>54859</v>
          </cell>
          <cell r="S1268">
            <v>41081</v>
          </cell>
          <cell r="T1268">
            <v>43637</v>
          </cell>
        </row>
        <row r="1269">
          <cell r="G1269" t="str">
            <v>PAZT07190619</v>
          </cell>
          <cell r="H1269" t="str">
            <v>20120619</v>
          </cell>
          <cell r="I1269" t="str">
            <v>20190619</v>
          </cell>
          <cell r="J1269" t="str">
            <v>4,75000000</v>
          </cell>
          <cell r="K1269" t="str">
            <v>0,00000000</v>
          </cell>
          <cell r="L1269" t="str">
            <v xml:space="preserve"> </v>
          </cell>
          <cell r="M1269" t="str">
            <v>A</v>
          </cell>
          <cell r="N1269" t="str">
            <v>VARIA</v>
          </cell>
          <cell r="O1269" t="str">
            <v xml:space="preserve">COL17CB0R1B1        </v>
          </cell>
          <cell r="P1269" t="str">
            <v>DBVUFR</v>
          </cell>
          <cell r="R1269">
            <v>54860</v>
          </cell>
          <cell r="S1269">
            <v>41079</v>
          </cell>
          <cell r="T1269">
            <v>43635</v>
          </cell>
        </row>
        <row r="1270">
          <cell r="G1270" t="str">
            <v>PAZT07290619</v>
          </cell>
          <cell r="H1270" t="str">
            <v>20120629</v>
          </cell>
          <cell r="I1270" t="str">
            <v>20190629</v>
          </cell>
          <cell r="J1270" t="str">
            <v>4,75000000</v>
          </cell>
          <cell r="K1270" t="str">
            <v>0,00000000</v>
          </cell>
          <cell r="L1270" t="str">
            <v xml:space="preserve"> </v>
          </cell>
          <cell r="M1270" t="str">
            <v>A</v>
          </cell>
          <cell r="N1270" t="str">
            <v>VARIA</v>
          </cell>
          <cell r="O1270" t="str">
            <v xml:space="preserve">COL17CB0R1C9        </v>
          </cell>
          <cell r="P1270" t="str">
            <v>DBVUFR</v>
          </cell>
          <cell r="R1270">
            <v>54869</v>
          </cell>
          <cell r="S1270">
            <v>41089</v>
          </cell>
          <cell r="T1270">
            <v>43645</v>
          </cell>
        </row>
        <row r="1271">
          <cell r="G1271" t="str">
            <v>PAZT07040719</v>
          </cell>
          <cell r="H1271" t="str">
            <v>20120704</v>
          </cell>
          <cell r="I1271" t="str">
            <v>20190704</v>
          </cell>
          <cell r="J1271" t="str">
            <v>4,75000000</v>
          </cell>
          <cell r="K1271" t="str">
            <v>0,00000000</v>
          </cell>
          <cell r="L1271" t="str">
            <v xml:space="preserve"> </v>
          </cell>
          <cell r="M1271" t="str">
            <v>A</v>
          </cell>
          <cell r="N1271" t="str">
            <v>VARIA</v>
          </cell>
          <cell r="O1271" t="str">
            <v xml:space="preserve">COL17CB0R1F2        </v>
          </cell>
          <cell r="P1271" t="str">
            <v>DBVUFR</v>
          </cell>
          <cell r="R1271">
            <v>54877</v>
          </cell>
          <cell r="S1271">
            <v>41094</v>
          </cell>
          <cell r="T1271">
            <v>43650</v>
          </cell>
        </row>
        <row r="1272">
          <cell r="G1272" t="str">
            <v>PAZT07100719</v>
          </cell>
          <cell r="H1272" t="str">
            <v>20120710</v>
          </cell>
          <cell r="I1272" t="str">
            <v>20190710</v>
          </cell>
          <cell r="J1272" t="str">
            <v>4,75000000</v>
          </cell>
          <cell r="K1272" t="str">
            <v>0,00000000</v>
          </cell>
          <cell r="L1272" t="str">
            <v xml:space="preserve"> </v>
          </cell>
          <cell r="M1272" t="str">
            <v>A</v>
          </cell>
          <cell r="N1272" t="str">
            <v>VARIA</v>
          </cell>
          <cell r="O1272" t="str">
            <v xml:space="preserve">COL17CB0RJQ5        </v>
          </cell>
          <cell r="P1272" t="str">
            <v>DBVUFR</v>
          </cell>
          <cell r="R1272">
            <v>54892</v>
          </cell>
          <cell r="S1272">
            <v>41100</v>
          </cell>
          <cell r="T1272">
            <v>43656</v>
          </cell>
        </row>
        <row r="1273">
          <cell r="G1273" t="str">
            <v>PAZT07130719</v>
          </cell>
          <cell r="H1273" t="str">
            <v>20120713</v>
          </cell>
          <cell r="I1273" t="str">
            <v>20190713</v>
          </cell>
          <cell r="J1273" t="str">
            <v>4,75000000</v>
          </cell>
          <cell r="K1273" t="str">
            <v>0,00000000</v>
          </cell>
          <cell r="L1273" t="str">
            <v xml:space="preserve"> </v>
          </cell>
          <cell r="M1273" t="str">
            <v>A</v>
          </cell>
          <cell r="N1273" t="str">
            <v>VARIA</v>
          </cell>
          <cell r="O1273" t="str">
            <v xml:space="preserve">COL17CB0RJR3        </v>
          </cell>
          <cell r="P1273" t="str">
            <v>DBVUFR</v>
          </cell>
          <cell r="R1273">
            <v>54893</v>
          </cell>
          <cell r="S1273">
            <v>41103</v>
          </cell>
          <cell r="T1273">
            <v>43659</v>
          </cell>
        </row>
        <row r="1274">
          <cell r="G1274" t="str">
            <v>PAZT07190719</v>
          </cell>
          <cell r="H1274" t="str">
            <v>20120719</v>
          </cell>
          <cell r="I1274" t="str">
            <v>20190719</v>
          </cell>
          <cell r="J1274" t="str">
            <v>4,75000000</v>
          </cell>
          <cell r="K1274" t="str">
            <v>0,00000000</v>
          </cell>
          <cell r="L1274" t="str">
            <v xml:space="preserve"> </v>
          </cell>
          <cell r="M1274" t="str">
            <v>A</v>
          </cell>
          <cell r="N1274" t="str">
            <v>VARIA</v>
          </cell>
          <cell r="O1274" t="str">
            <v xml:space="preserve">COL17CB0RJS1        </v>
          </cell>
          <cell r="P1274" t="str">
            <v>DBVUFR</v>
          </cell>
          <cell r="R1274">
            <v>54907</v>
          </cell>
          <cell r="S1274">
            <v>41109</v>
          </cell>
          <cell r="T1274">
            <v>43665</v>
          </cell>
        </row>
        <row r="1275">
          <cell r="G1275" t="str">
            <v>PAZT07240719</v>
          </cell>
          <cell r="H1275" t="str">
            <v>20120724</v>
          </cell>
          <cell r="I1275" t="str">
            <v>20190724</v>
          </cell>
          <cell r="J1275" t="str">
            <v>4,75000000</v>
          </cell>
          <cell r="K1275" t="str">
            <v>0,00000000</v>
          </cell>
          <cell r="L1275" t="str">
            <v xml:space="preserve"> </v>
          </cell>
          <cell r="M1275" t="str">
            <v>A</v>
          </cell>
          <cell r="N1275" t="str">
            <v>VARIA</v>
          </cell>
          <cell r="O1275" t="str">
            <v xml:space="preserve">COL17CB0RK77        </v>
          </cell>
          <cell r="P1275" t="str">
            <v>DBVUFR</v>
          </cell>
          <cell r="R1275">
            <v>54910</v>
          </cell>
          <cell r="S1275">
            <v>41114</v>
          </cell>
          <cell r="T1275">
            <v>43670</v>
          </cell>
        </row>
        <row r="1276">
          <cell r="G1276" t="str">
            <v>PAZT07250719</v>
          </cell>
          <cell r="H1276" t="str">
            <v>20120725</v>
          </cell>
          <cell r="I1276" t="str">
            <v>20190725</v>
          </cell>
          <cell r="J1276" t="str">
            <v>4,75000000</v>
          </cell>
          <cell r="K1276" t="str">
            <v>0,00000000</v>
          </cell>
          <cell r="L1276" t="str">
            <v xml:space="preserve"> </v>
          </cell>
          <cell r="M1276" t="str">
            <v>A</v>
          </cell>
          <cell r="N1276" t="str">
            <v>VARIA</v>
          </cell>
          <cell r="O1276" t="str">
            <v xml:space="preserve">COL17CB0RK85        </v>
          </cell>
          <cell r="P1276" t="str">
            <v>DBVUFR</v>
          </cell>
          <cell r="R1276">
            <v>54911</v>
          </cell>
          <cell r="S1276">
            <v>41115</v>
          </cell>
          <cell r="T1276">
            <v>43671</v>
          </cell>
        </row>
        <row r="1277">
          <cell r="G1277" t="str">
            <v>PAZT07270719</v>
          </cell>
          <cell r="H1277" t="str">
            <v>20120727</v>
          </cell>
          <cell r="I1277" t="str">
            <v>20190727</v>
          </cell>
          <cell r="J1277" t="str">
            <v>4,75000000</v>
          </cell>
          <cell r="K1277" t="str">
            <v>0,00000000</v>
          </cell>
          <cell r="L1277" t="str">
            <v xml:space="preserve"> </v>
          </cell>
          <cell r="M1277" t="str">
            <v>A</v>
          </cell>
          <cell r="N1277" t="str">
            <v>VARIA</v>
          </cell>
          <cell r="O1277" t="str">
            <v xml:space="preserve">COL17CB0RK93        </v>
          </cell>
          <cell r="P1277" t="str">
            <v>DBVUFR</v>
          </cell>
          <cell r="R1277">
            <v>54912</v>
          </cell>
          <cell r="S1277">
            <v>41117</v>
          </cell>
          <cell r="T1277">
            <v>43673</v>
          </cell>
        </row>
        <row r="1278">
          <cell r="G1278" t="str">
            <v>PAZT07020819</v>
          </cell>
          <cell r="H1278" t="str">
            <v>20120802</v>
          </cell>
          <cell r="I1278" t="str">
            <v>20190802</v>
          </cell>
          <cell r="J1278" t="str">
            <v>4,75000000</v>
          </cell>
          <cell r="K1278" t="str">
            <v>0,00000000</v>
          </cell>
          <cell r="L1278" t="str">
            <v xml:space="preserve"> </v>
          </cell>
          <cell r="M1278" t="str">
            <v>A</v>
          </cell>
          <cell r="N1278" t="str">
            <v>VARIA</v>
          </cell>
          <cell r="O1278" t="str">
            <v xml:space="preserve">COL17CB0RKK6        </v>
          </cell>
          <cell r="P1278" t="str">
            <v>DBVUFR</v>
          </cell>
          <cell r="R1278">
            <v>54914</v>
          </cell>
          <cell r="S1278">
            <v>41123</v>
          </cell>
          <cell r="T1278">
            <v>43679</v>
          </cell>
        </row>
        <row r="1279">
          <cell r="G1279" t="str">
            <v>PAZT07170819</v>
          </cell>
          <cell r="H1279" t="str">
            <v>20120817</v>
          </cell>
          <cell r="I1279" t="str">
            <v>20190817</v>
          </cell>
          <cell r="J1279" t="str">
            <v>4,75000000</v>
          </cell>
          <cell r="K1279" t="str">
            <v>0,00000000</v>
          </cell>
          <cell r="L1279" t="str">
            <v xml:space="preserve"> </v>
          </cell>
          <cell r="M1279" t="str">
            <v>A</v>
          </cell>
          <cell r="N1279" t="str">
            <v>VARIA</v>
          </cell>
          <cell r="O1279" t="str">
            <v xml:space="preserve">COL17CB0S6N4        </v>
          </cell>
          <cell r="P1279" t="str">
            <v>DBVUFR</v>
          </cell>
          <cell r="R1279">
            <v>54918</v>
          </cell>
          <cell r="S1279">
            <v>41138</v>
          </cell>
          <cell r="T1279">
            <v>43694</v>
          </cell>
        </row>
        <row r="1280">
          <cell r="G1280" t="str">
            <v>PAZT07310819</v>
          </cell>
          <cell r="H1280" t="str">
            <v>20120831</v>
          </cell>
          <cell r="I1280" t="str">
            <v>20190831</v>
          </cell>
          <cell r="J1280" t="str">
            <v>4,75000000</v>
          </cell>
          <cell r="K1280" t="str">
            <v>0,00000000</v>
          </cell>
          <cell r="L1280" t="str">
            <v xml:space="preserve"> </v>
          </cell>
          <cell r="M1280" t="str">
            <v>A</v>
          </cell>
          <cell r="N1280" t="str">
            <v>VARIA</v>
          </cell>
          <cell r="O1280" t="str">
            <v xml:space="preserve">COL17CB0S6O2        </v>
          </cell>
          <cell r="P1280" t="str">
            <v>DBVUFR</v>
          </cell>
          <cell r="R1280">
            <v>54919</v>
          </cell>
          <cell r="S1280">
            <v>41152</v>
          </cell>
          <cell r="T1280">
            <v>43708</v>
          </cell>
        </row>
        <row r="1281">
          <cell r="G1281" t="str">
            <v>PAZT07230819</v>
          </cell>
          <cell r="H1281" t="str">
            <v>20120823</v>
          </cell>
          <cell r="I1281" t="str">
            <v>20190823</v>
          </cell>
          <cell r="J1281" t="str">
            <v>4,75000000</v>
          </cell>
          <cell r="K1281" t="str">
            <v>0,00000000</v>
          </cell>
          <cell r="L1281" t="str">
            <v xml:space="preserve"> </v>
          </cell>
          <cell r="M1281" t="str">
            <v>A</v>
          </cell>
          <cell r="N1281" t="str">
            <v>VARIA</v>
          </cell>
          <cell r="O1281" t="str">
            <v xml:space="preserve">COL17CB0S6P9        </v>
          </cell>
          <cell r="P1281" t="str">
            <v>DBVUFR</v>
          </cell>
          <cell r="R1281">
            <v>54922</v>
          </cell>
          <cell r="S1281">
            <v>41144</v>
          </cell>
          <cell r="T1281">
            <v>43700</v>
          </cell>
        </row>
        <row r="1282">
          <cell r="G1282" t="str">
            <v>PAZT07210819</v>
          </cell>
          <cell r="H1282" t="str">
            <v>20120821</v>
          </cell>
          <cell r="I1282" t="str">
            <v>20190821</v>
          </cell>
          <cell r="J1282" t="str">
            <v>4,75000000</v>
          </cell>
          <cell r="K1282" t="str">
            <v>0,00000000</v>
          </cell>
          <cell r="L1282" t="str">
            <v xml:space="preserve"> </v>
          </cell>
          <cell r="M1282" t="str">
            <v>A</v>
          </cell>
          <cell r="N1282" t="str">
            <v>VARIA</v>
          </cell>
          <cell r="O1282" t="str">
            <v xml:space="preserve">COL17CB0S6Q7        </v>
          </cell>
          <cell r="P1282" t="str">
            <v>DBVUFR</v>
          </cell>
          <cell r="R1282">
            <v>54923</v>
          </cell>
          <cell r="S1282">
            <v>41142</v>
          </cell>
          <cell r="T1282">
            <v>43698</v>
          </cell>
        </row>
        <row r="1283">
          <cell r="G1283" t="str">
            <v>PAZT07300819</v>
          </cell>
          <cell r="H1283" t="str">
            <v>20120830</v>
          </cell>
          <cell r="I1283" t="str">
            <v>20190830</v>
          </cell>
          <cell r="J1283" t="str">
            <v>4,75000000</v>
          </cell>
          <cell r="K1283" t="str">
            <v>0,00000000</v>
          </cell>
          <cell r="L1283" t="str">
            <v xml:space="preserve"> </v>
          </cell>
          <cell r="M1283" t="str">
            <v>A</v>
          </cell>
          <cell r="N1283" t="str">
            <v>VARIA</v>
          </cell>
          <cell r="O1283" t="str">
            <v xml:space="preserve">COL17CB0S7E1        </v>
          </cell>
          <cell r="P1283" t="str">
            <v>DBVUFR</v>
          </cell>
          <cell r="R1283">
            <v>54925</v>
          </cell>
          <cell r="S1283">
            <v>41151</v>
          </cell>
          <cell r="T1283">
            <v>43707</v>
          </cell>
        </row>
        <row r="1284">
          <cell r="G1284" t="str">
            <v>PAZT07050919</v>
          </cell>
          <cell r="H1284" t="str">
            <v>20120905</v>
          </cell>
          <cell r="I1284" t="str">
            <v>20190905</v>
          </cell>
          <cell r="J1284" t="str">
            <v>4,75000000</v>
          </cell>
          <cell r="K1284" t="str">
            <v>0,00000000</v>
          </cell>
          <cell r="L1284" t="str">
            <v xml:space="preserve"> </v>
          </cell>
          <cell r="M1284" t="str">
            <v>A</v>
          </cell>
          <cell r="N1284" t="str">
            <v>VARIA</v>
          </cell>
          <cell r="O1284" t="str">
            <v xml:space="preserve">COL17CB0S7N2        </v>
          </cell>
          <cell r="P1284" t="str">
            <v>DBVUFR</v>
          </cell>
          <cell r="R1284">
            <v>54928</v>
          </cell>
          <cell r="S1284">
            <v>41157</v>
          </cell>
          <cell r="T1284">
            <v>43713</v>
          </cell>
        </row>
        <row r="1285">
          <cell r="G1285" t="str">
            <v>PAZT07070919</v>
          </cell>
          <cell r="H1285" t="str">
            <v>20120907</v>
          </cell>
          <cell r="I1285" t="str">
            <v>20190907</v>
          </cell>
          <cell r="J1285" t="str">
            <v>4,75000000</v>
          </cell>
          <cell r="K1285" t="str">
            <v>0,00000000</v>
          </cell>
          <cell r="L1285" t="str">
            <v xml:space="preserve"> </v>
          </cell>
          <cell r="M1285" t="str">
            <v>A</v>
          </cell>
          <cell r="N1285" t="str">
            <v>VARIA</v>
          </cell>
          <cell r="O1285" t="str">
            <v xml:space="preserve">COL17CB0S7O0        </v>
          </cell>
          <cell r="P1285" t="str">
            <v>DBVUFR</v>
          </cell>
          <cell r="R1285">
            <v>54929</v>
          </cell>
          <cell r="S1285">
            <v>41159</v>
          </cell>
          <cell r="T1285">
            <v>43715</v>
          </cell>
        </row>
        <row r="1286">
          <cell r="G1286" t="str">
            <v>PAZT07110919</v>
          </cell>
          <cell r="H1286" t="str">
            <v>20120911</v>
          </cell>
          <cell r="I1286" t="str">
            <v>20190911</v>
          </cell>
          <cell r="J1286" t="str">
            <v>4,75000000</v>
          </cell>
          <cell r="K1286" t="str">
            <v>0,00000000</v>
          </cell>
          <cell r="L1286" t="str">
            <v xml:space="preserve"> </v>
          </cell>
          <cell r="M1286" t="str">
            <v>A</v>
          </cell>
          <cell r="N1286" t="str">
            <v>VARIA</v>
          </cell>
          <cell r="O1286" t="str">
            <v xml:space="preserve">COL17CB0S7P7        </v>
          </cell>
          <cell r="P1286" t="str">
            <v>DBVUFR</v>
          </cell>
          <cell r="R1286">
            <v>54932</v>
          </cell>
          <cell r="S1286">
            <v>41163</v>
          </cell>
          <cell r="T1286">
            <v>43719</v>
          </cell>
        </row>
        <row r="1287">
          <cell r="G1287" t="str">
            <v>PAZT07130919</v>
          </cell>
          <cell r="H1287" t="str">
            <v>20120913</v>
          </cell>
          <cell r="I1287" t="str">
            <v>20190913</v>
          </cell>
          <cell r="J1287" t="str">
            <v>4,75000000</v>
          </cell>
          <cell r="K1287" t="str">
            <v>0,00000000</v>
          </cell>
          <cell r="L1287" t="str">
            <v xml:space="preserve"> </v>
          </cell>
          <cell r="M1287" t="str">
            <v>A</v>
          </cell>
          <cell r="N1287" t="str">
            <v>VARIA</v>
          </cell>
          <cell r="O1287" t="str">
            <v xml:space="preserve">COL17CB0SR61        </v>
          </cell>
          <cell r="P1287" t="str">
            <v>DBVUFR</v>
          </cell>
          <cell r="R1287">
            <v>54933</v>
          </cell>
          <cell r="S1287">
            <v>41165</v>
          </cell>
          <cell r="T1287">
            <v>43721</v>
          </cell>
        </row>
        <row r="1288">
          <cell r="G1288" t="str">
            <v>PAZT07190919</v>
          </cell>
          <cell r="H1288" t="str">
            <v>20120919</v>
          </cell>
          <cell r="I1288" t="str">
            <v>20190919</v>
          </cell>
          <cell r="J1288" t="str">
            <v>4,75000000</v>
          </cell>
          <cell r="K1288" t="str">
            <v>0,00000000</v>
          </cell>
          <cell r="L1288" t="str">
            <v xml:space="preserve"> </v>
          </cell>
          <cell r="M1288" t="str">
            <v>A</v>
          </cell>
          <cell r="N1288" t="str">
            <v>VARIA</v>
          </cell>
          <cell r="O1288" t="str">
            <v xml:space="preserve">COL17CB0SR79        </v>
          </cell>
          <cell r="P1288" t="str">
            <v>DBVUFR</v>
          </cell>
          <cell r="R1288">
            <v>54936</v>
          </cell>
          <cell r="S1288">
            <v>41171</v>
          </cell>
          <cell r="T1288">
            <v>43727</v>
          </cell>
        </row>
        <row r="1289">
          <cell r="G1289" t="str">
            <v>PAZT07210919</v>
          </cell>
          <cell r="H1289" t="str">
            <v>20120921</v>
          </cell>
          <cell r="I1289" t="str">
            <v>20190921</v>
          </cell>
          <cell r="J1289" t="str">
            <v>4,75000000</v>
          </cell>
          <cell r="K1289" t="str">
            <v>0,00000000</v>
          </cell>
          <cell r="L1289" t="str">
            <v xml:space="preserve"> </v>
          </cell>
          <cell r="M1289" t="str">
            <v>A</v>
          </cell>
          <cell r="N1289" t="str">
            <v>VARIA</v>
          </cell>
          <cell r="O1289" t="str">
            <v xml:space="preserve">COL17CB0SR87        </v>
          </cell>
          <cell r="P1289" t="str">
            <v>DBVUFR</v>
          </cell>
          <cell r="R1289">
            <v>54937</v>
          </cell>
          <cell r="S1289">
            <v>41173</v>
          </cell>
          <cell r="T1289">
            <v>43729</v>
          </cell>
        </row>
        <row r="1290">
          <cell r="G1290" t="str">
            <v>PAZT07250919</v>
          </cell>
          <cell r="H1290" t="str">
            <v>20120925</v>
          </cell>
          <cell r="I1290" t="str">
            <v>20190925</v>
          </cell>
          <cell r="J1290" t="str">
            <v>4,75000000</v>
          </cell>
          <cell r="K1290" t="str">
            <v>0,00000000</v>
          </cell>
          <cell r="L1290" t="str">
            <v xml:space="preserve"> </v>
          </cell>
          <cell r="M1290" t="str">
            <v>A</v>
          </cell>
          <cell r="N1290" t="str">
            <v>VARIA</v>
          </cell>
          <cell r="O1290" t="str">
            <v xml:space="preserve">COL17CB0SRM5        </v>
          </cell>
          <cell r="P1290" t="str">
            <v>DBVUFR</v>
          </cell>
          <cell r="R1290">
            <v>54945</v>
          </cell>
          <cell r="S1290">
            <v>41177</v>
          </cell>
          <cell r="T1290">
            <v>43733</v>
          </cell>
        </row>
        <row r="1291">
          <cell r="G1291" t="str">
            <v>PAZT07280919</v>
          </cell>
          <cell r="H1291" t="str">
            <v>20120928</v>
          </cell>
          <cell r="I1291" t="str">
            <v>20190928</v>
          </cell>
          <cell r="J1291" t="str">
            <v>4,75000000</v>
          </cell>
          <cell r="K1291" t="str">
            <v>0,00000000</v>
          </cell>
          <cell r="L1291" t="str">
            <v xml:space="preserve"> </v>
          </cell>
          <cell r="M1291" t="str">
            <v>A</v>
          </cell>
          <cell r="N1291" t="str">
            <v>VARIA</v>
          </cell>
          <cell r="O1291" t="str">
            <v xml:space="preserve">COL17CB0SRN3        </v>
          </cell>
          <cell r="P1291" t="str">
            <v>DBVUFR</v>
          </cell>
          <cell r="R1291">
            <v>54946</v>
          </cell>
          <cell r="S1291">
            <v>41180</v>
          </cell>
          <cell r="T1291">
            <v>43736</v>
          </cell>
        </row>
        <row r="1292">
          <cell r="G1292" t="str">
            <v>PAZT07240919</v>
          </cell>
          <cell r="H1292" t="str">
            <v>20120924</v>
          </cell>
          <cell r="I1292" t="str">
            <v>20190924</v>
          </cell>
          <cell r="J1292" t="str">
            <v>4,75000000</v>
          </cell>
          <cell r="K1292" t="str">
            <v>0,00000000</v>
          </cell>
          <cell r="L1292" t="str">
            <v xml:space="preserve"> </v>
          </cell>
          <cell r="M1292" t="str">
            <v>A</v>
          </cell>
          <cell r="N1292" t="str">
            <v>VARIA</v>
          </cell>
          <cell r="O1292" t="str">
            <v xml:space="preserve">COL17CB0SRO1        </v>
          </cell>
          <cell r="P1292" t="str">
            <v>DBVUFR</v>
          </cell>
          <cell r="R1292">
            <v>54947</v>
          </cell>
          <cell r="S1292">
            <v>41176</v>
          </cell>
          <cell r="T1292">
            <v>43732</v>
          </cell>
        </row>
        <row r="1293">
          <cell r="G1293" t="str">
            <v>PAZT07260919</v>
          </cell>
          <cell r="H1293" t="str">
            <v>20120926</v>
          </cell>
          <cell r="I1293" t="str">
            <v>20190926</v>
          </cell>
          <cell r="J1293" t="str">
            <v>4,75000000</v>
          </cell>
          <cell r="K1293" t="str">
            <v>0,00000000</v>
          </cell>
          <cell r="L1293" t="str">
            <v xml:space="preserve"> </v>
          </cell>
          <cell r="M1293" t="str">
            <v>A</v>
          </cell>
          <cell r="N1293" t="str">
            <v>VARIA</v>
          </cell>
          <cell r="O1293" t="str">
            <v xml:space="preserve">COL17CB0SRP8        </v>
          </cell>
          <cell r="P1293" t="str">
            <v>DBVUFR</v>
          </cell>
          <cell r="R1293">
            <v>54948</v>
          </cell>
          <cell r="S1293">
            <v>41178</v>
          </cell>
          <cell r="T1293">
            <v>43734</v>
          </cell>
        </row>
        <row r="1294">
          <cell r="G1294" t="str">
            <v>PAZT07011019</v>
          </cell>
          <cell r="H1294" t="str">
            <v>20121001</v>
          </cell>
          <cell r="I1294" t="str">
            <v>20191001</v>
          </cell>
          <cell r="J1294" t="str">
            <v>4,75000000</v>
          </cell>
          <cell r="K1294" t="str">
            <v>0,00000000</v>
          </cell>
          <cell r="L1294" t="str">
            <v xml:space="preserve"> </v>
          </cell>
          <cell r="M1294" t="str">
            <v>A</v>
          </cell>
          <cell r="N1294" t="str">
            <v>VARIA</v>
          </cell>
          <cell r="O1294" t="str">
            <v xml:space="preserve">COL17CB0SRR4        </v>
          </cell>
          <cell r="P1294" t="str">
            <v>DBVUFR</v>
          </cell>
          <cell r="R1294">
            <v>54952</v>
          </cell>
          <cell r="S1294">
            <v>41183</v>
          </cell>
          <cell r="T1294">
            <v>43739</v>
          </cell>
        </row>
        <row r="1295">
          <cell r="G1295" t="str">
            <v>PAZT07021019</v>
          </cell>
          <cell r="H1295" t="str">
            <v>20121002</v>
          </cell>
          <cell r="I1295" t="str">
            <v>20191002</v>
          </cell>
          <cell r="J1295" t="str">
            <v>4,75000000</v>
          </cell>
          <cell r="K1295" t="str">
            <v>0,00000000</v>
          </cell>
          <cell r="L1295" t="str">
            <v xml:space="preserve"> </v>
          </cell>
          <cell r="M1295" t="str">
            <v>A</v>
          </cell>
          <cell r="N1295" t="str">
            <v>VARIA</v>
          </cell>
          <cell r="O1295" t="str">
            <v xml:space="preserve">COL17CB0SRS2        </v>
          </cell>
          <cell r="P1295" t="str">
            <v>DBVUFR</v>
          </cell>
          <cell r="R1295">
            <v>54953</v>
          </cell>
          <cell r="S1295">
            <v>41184</v>
          </cell>
          <cell r="T1295">
            <v>43740</v>
          </cell>
        </row>
        <row r="1296">
          <cell r="G1296" t="str">
            <v>PAZT07121019</v>
          </cell>
          <cell r="H1296" t="str">
            <v>20121012</v>
          </cell>
          <cell r="I1296" t="str">
            <v>20191012</v>
          </cell>
          <cell r="J1296" t="str">
            <v>4,75000000</v>
          </cell>
          <cell r="K1296" t="str">
            <v>0,00000000</v>
          </cell>
          <cell r="L1296" t="str">
            <v xml:space="preserve"> </v>
          </cell>
          <cell r="M1296" t="str">
            <v>A</v>
          </cell>
          <cell r="N1296" t="str">
            <v>VARIA</v>
          </cell>
          <cell r="O1296" t="str">
            <v xml:space="preserve">COL17CB0SRZ7        </v>
          </cell>
          <cell r="P1296" t="str">
            <v>DBVUFR</v>
          </cell>
          <cell r="R1296">
            <v>54966</v>
          </cell>
          <cell r="S1296">
            <v>41194</v>
          </cell>
          <cell r="T1296">
            <v>43750</v>
          </cell>
        </row>
        <row r="1297">
          <cell r="G1297" t="str">
            <v>PAZT07161019</v>
          </cell>
          <cell r="H1297" t="str">
            <v>20121016</v>
          </cell>
          <cell r="I1297" t="str">
            <v>20191016</v>
          </cell>
          <cell r="J1297" t="str">
            <v>4,75000000</v>
          </cell>
          <cell r="K1297" t="str">
            <v>0,00000000</v>
          </cell>
          <cell r="L1297" t="str">
            <v xml:space="preserve"> </v>
          </cell>
          <cell r="M1297" t="str">
            <v>A</v>
          </cell>
          <cell r="N1297" t="str">
            <v>VARIA</v>
          </cell>
          <cell r="O1297" t="str">
            <v xml:space="preserve">COL17CB0TDB6        </v>
          </cell>
          <cell r="P1297" t="str">
            <v>DBVUFR</v>
          </cell>
          <cell r="R1297">
            <v>54981</v>
          </cell>
          <cell r="S1297">
            <v>41198</v>
          </cell>
          <cell r="T1297">
            <v>43754</v>
          </cell>
        </row>
        <row r="1298">
          <cell r="G1298" t="str">
            <v>PAZT07231019</v>
          </cell>
          <cell r="H1298" t="str">
            <v>20121023</v>
          </cell>
          <cell r="I1298" t="str">
            <v>20191023</v>
          </cell>
          <cell r="J1298" t="str">
            <v>4,75000000</v>
          </cell>
          <cell r="K1298" t="str">
            <v>0,00000000</v>
          </cell>
          <cell r="L1298" t="str">
            <v xml:space="preserve"> </v>
          </cell>
          <cell r="M1298" t="str">
            <v>A</v>
          </cell>
          <cell r="N1298" t="str">
            <v>VARIA</v>
          </cell>
          <cell r="O1298" t="str">
            <v xml:space="preserve">COL17CB0TDD2        </v>
          </cell>
          <cell r="P1298" t="str">
            <v>DBVUFR</v>
          </cell>
          <cell r="R1298">
            <v>54990</v>
          </cell>
          <cell r="S1298">
            <v>41205</v>
          </cell>
          <cell r="T1298">
            <v>43761</v>
          </cell>
        </row>
        <row r="1299">
          <cell r="G1299" t="str">
            <v>PAZT07251019</v>
          </cell>
          <cell r="H1299" t="str">
            <v>20121025</v>
          </cell>
          <cell r="I1299" t="str">
            <v>20191025</v>
          </cell>
          <cell r="J1299" t="str">
            <v>4,75000000</v>
          </cell>
          <cell r="K1299" t="str">
            <v>0,00000000</v>
          </cell>
          <cell r="L1299" t="str">
            <v xml:space="preserve"> </v>
          </cell>
          <cell r="M1299" t="str">
            <v>A</v>
          </cell>
          <cell r="N1299" t="str">
            <v>VARIA</v>
          </cell>
          <cell r="O1299" t="str">
            <v xml:space="preserve">COL17CB0TE08        </v>
          </cell>
          <cell r="P1299" t="str">
            <v>DBVUFR</v>
          </cell>
          <cell r="R1299">
            <v>54993</v>
          </cell>
          <cell r="S1299">
            <v>41207</v>
          </cell>
          <cell r="T1299">
            <v>43763</v>
          </cell>
        </row>
        <row r="1300">
          <cell r="G1300" t="str">
            <v>PAZT07311019</v>
          </cell>
          <cell r="H1300" t="str">
            <v>20121031</v>
          </cell>
          <cell r="I1300" t="str">
            <v>20191031</v>
          </cell>
          <cell r="J1300" t="str">
            <v>4,75000000</v>
          </cell>
          <cell r="K1300" t="str">
            <v>0,00000000</v>
          </cell>
          <cell r="L1300" t="str">
            <v xml:space="preserve"> </v>
          </cell>
          <cell r="M1300" t="str">
            <v>A</v>
          </cell>
          <cell r="N1300" t="str">
            <v>VARIA</v>
          </cell>
          <cell r="O1300" t="str">
            <v xml:space="preserve">COL17CB0TE16        </v>
          </cell>
          <cell r="P1300" t="str">
            <v>DBVUFR</v>
          </cell>
          <cell r="R1300">
            <v>54997</v>
          </cell>
          <cell r="S1300">
            <v>41213</v>
          </cell>
          <cell r="T1300">
            <v>43769</v>
          </cell>
        </row>
        <row r="1301">
          <cell r="G1301" t="str">
            <v>PAZT07021119</v>
          </cell>
          <cell r="H1301" t="str">
            <v>20121102</v>
          </cell>
          <cell r="I1301" t="str">
            <v>20191102</v>
          </cell>
          <cell r="J1301" t="str">
            <v>4,75000000</v>
          </cell>
          <cell r="K1301" t="str">
            <v>0,00000000</v>
          </cell>
          <cell r="L1301" t="str">
            <v xml:space="preserve"> </v>
          </cell>
          <cell r="M1301" t="str">
            <v>A</v>
          </cell>
          <cell r="N1301" t="str">
            <v>VARIA</v>
          </cell>
          <cell r="O1301" t="str">
            <v xml:space="preserve">COL17CB0TE24        </v>
          </cell>
          <cell r="P1301" t="str">
            <v>DBVUFR</v>
          </cell>
          <cell r="R1301">
            <v>54998</v>
          </cell>
          <cell r="S1301">
            <v>41215</v>
          </cell>
          <cell r="T1301">
            <v>43771</v>
          </cell>
        </row>
        <row r="1302">
          <cell r="G1302" t="str">
            <v>PAZT07301019</v>
          </cell>
          <cell r="H1302" t="str">
            <v>20121030</v>
          </cell>
          <cell r="I1302" t="str">
            <v>20191030</v>
          </cell>
          <cell r="J1302" t="str">
            <v>4,75000000</v>
          </cell>
          <cell r="K1302" t="str">
            <v>0,00000000</v>
          </cell>
          <cell r="L1302" t="str">
            <v xml:space="preserve"> </v>
          </cell>
          <cell r="M1302" t="str">
            <v>A</v>
          </cell>
          <cell r="N1302" t="str">
            <v>VARIA</v>
          </cell>
          <cell r="O1302" t="str">
            <v xml:space="preserve">COL17CB0TE32        </v>
          </cell>
          <cell r="P1302" t="str">
            <v>DBVUFR</v>
          </cell>
          <cell r="R1302">
            <v>54999</v>
          </cell>
          <cell r="S1302">
            <v>41212</v>
          </cell>
          <cell r="T1302">
            <v>43768</v>
          </cell>
        </row>
        <row r="1303">
          <cell r="G1303" t="str">
            <v>PAZT07091119</v>
          </cell>
          <cell r="H1303" t="str">
            <v>20121109</v>
          </cell>
          <cell r="I1303" t="str">
            <v>20191109</v>
          </cell>
          <cell r="J1303" t="str">
            <v>4,75000000</v>
          </cell>
          <cell r="K1303" t="str">
            <v>0,00000000</v>
          </cell>
          <cell r="L1303" t="str">
            <v xml:space="preserve"> </v>
          </cell>
          <cell r="M1303" t="str">
            <v>A</v>
          </cell>
          <cell r="N1303" t="str">
            <v>VARIA</v>
          </cell>
          <cell r="O1303" t="str">
            <v xml:space="preserve">COL17CB0TEM1        </v>
          </cell>
          <cell r="P1303" t="str">
            <v>DBVUFR</v>
          </cell>
          <cell r="R1303">
            <v>55002</v>
          </cell>
          <cell r="S1303">
            <v>41222</v>
          </cell>
          <cell r="T1303">
            <v>43778</v>
          </cell>
        </row>
        <row r="1304">
          <cell r="G1304" t="str">
            <v>PAZT07261119</v>
          </cell>
          <cell r="H1304" t="str">
            <v>20121126</v>
          </cell>
          <cell r="I1304" t="str">
            <v>20191126</v>
          </cell>
          <cell r="J1304" t="str">
            <v>4,75000000</v>
          </cell>
          <cell r="K1304" t="str">
            <v>0,00000000</v>
          </cell>
          <cell r="L1304" t="str">
            <v xml:space="preserve"> </v>
          </cell>
          <cell r="M1304" t="str">
            <v>A</v>
          </cell>
          <cell r="N1304" t="str">
            <v>VARIA</v>
          </cell>
          <cell r="O1304" t="str">
            <v xml:space="preserve">COL17CB0TEN9        </v>
          </cell>
          <cell r="P1304" t="str">
            <v>DBVUFR</v>
          </cell>
          <cell r="R1304">
            <v>55004</v>
          </cell>
          <cell r="S1304">
            <v>41239</v>
          </cell>
          <cell r="T1304">
            <v>43795</v>
          </cell>
        </row>
        <row r="1305">
          <cell r="G1305" t="str">
            <v>PAZT07271119</v>
          </cell>
          <cell r="H1305" t="str">
            <v>20121127</v>
          </cell>
          <cell r="I1305" t="str">
            <v>20191127</v>
          </cell>
          <cell r="J1305" t="str">
            <v>4,75000000</v>
          </cell>
          <cell r="K1305" t="str">
            <v>0,00000000</v>
          </cell>
          <cell r="L1305" t="str">
            <v xml:space="preserve"> </v>
          </cell>
          <cell r="M1305" t="str">
            <v>A</v>
          </cell>
          <cell r="N1305" t="str">
            <v>VARIA</v>
          </cell>
          <cell r="O1305" t="str">
            <v xml:space="preserve">COL17CB0TEO7        </v>
          </cell>
          <cell r="P1305" t="str">
            <v>DBVUFR</v>
          </cell>
          <cell r="R1305">
            <v>55005</v>
          </cell>
          <cell r="S1305">
            <v>41240</v>
          </cell>
          <cell r="T1305">
            <v>43796</v>
          </cell>
        </row>
        <row r="1306">
          <cell r="G1306" t="str">
            <v>PAZT07281119</v>
          </cell>
          <cell r="H1306" t="str">
            <v>20121128</v>
          </cell>
          <cell r="I1306" t="str">
            <v>20191128</v>
          </cell>
          <cell r="J1306" t="str">
            <v>4,75000000</v>
          </cell>
          <cell r="K1306" t="str">
            <v>0,00000000</v>
          </cell>
          <cell r="L1306" t="str">
            <v xml:space="preserve"> </v>
          </cell>
          <cell r="M1306" t="str">
            <v>A</v>
          </cell>
          <cell r="N1306" t="str">
            <v>VARIA</v>
          </cell>
          <cell r="O1306" t="str">
            <v xml:space="preserve">COL17CB0TEP4        </v>
          </cell>
          <cell r="P1306" t="str">
            <v>DBVUFR</v>
          </cell>
          <cell r="R1306">
            <v>55006</v>
          </cell>
          <cell r="S1306">
            <v>41241</v>
          </cell>
          <cell r="T1306">
            <v>43797</v>
          </cell>
        </row>
        <row r="1307">
          <cell r="G1307" t="str">
            <v>PAZT07151119</v>
          </cell>
          <cell r="H1307" t="str">
            <v>20121115</v>
          </cell>
          <cell r="I1307" t="str">
            <v>20191115</v>
          </cell>
          <cell r="J1307" t="str">
            <v>4,75000000</v>
          </cell>
          <cell r="K1307" t="str">
            <v>0,00000000</v>
          </cell>
          <cell r="L1307" t="str">
            <v xml:space="preserve"> </v>
          </cell>
          <cell r="M1307" t="str">
            <v>A</v>
          </cell>
          <cell r="N1307" t="str">
            <v>VARIA</v>
          </cell>
          <cell r="O1307" t="str">
            <v xml:space="preserve">COL17CB0U2O7        </v>
          </cell>
          <cell r="P1307" t="str">
            <v>DBVUFR</v>
          </cell>
          <cell r="R1307">
            <v>55007</v>
          </cell>
          <cell r="S1307">
            <v>41228</v>
          </cell>
          <cell r="T1307">
            <v>43784</v>
          </cell>
        </row>
        <row r="1308">
          <cell r="G1308" t="str">
            <v>PAZT07141119</v>
          </cell>
          <cell r="H1308" t="str">
            <v>20121114</v>
          </cell>
          <cell r="I1308" t="str">
            <v>20191114</v>
          </cell>
          <cell r="J1308" t="str">
            <v>4,75000000</v>
          </cell>
          <cell r="K1308" t="str">
            <v>0,00000000</v>
          </cell>
          <cell r="L1308" t="str">
            <v xml:space="preserve"> </v>
          </cell>
          <cell r="M1308" t="str">
            <v>A</v>
          </cell>
          <cell r="N1308" t="str">
            <v>VARIA</v>
          </cell>
          <cell r="O1308" t="str">
            <v xml:space="preserve">COL17CB0U2P4        </v>
          </cell>
          <cell r="P1308" t="str">
            <v>DBVUFR</v>
          </cell>
          <cell r="R1308">
            <v>55008</v>
          </cell>
          <cell r="S1308">
            <v>41227</v>
          </cell>
          <cell r="T1308">
            <v>43783</v>
          </cell>
        </row>
        <row r="1309">
          <cell r="G1309" t="str">
            <v>PAZT07191119</v>
          </cell>
          <cell r="H1309" t="str">
            <v>20121119</v>
          </cell>
          <cell r="I1309" t="str">
            <v>20191119</v>
          </cell>
          <cell r="J1309" t="str">
            <v>4,75000000</v>
          </cell>
          <cell r="K1309" t="str">
            <v>0,00000000</v>
          </cell>
          <cell r="L1309" t="str">
            <v xml:space="preserve"> </v>
          </cell>
          <cell r="M1309" t="str">
            <v>A</v>
          </cell>
          <cell r="N1309" t="str">
            <v>VARIA</v>
          </cell>
          <cell r="O1309" t="str">
            <v xml:space="preserve">COL17CB0U2S8        </v>
          </cell>
          <cell r="P1309" t="str">
            <v>DBVUFR</v>
          </cell>
          <cell r="R1309">
            <v>55011</v>
          </cell>
          <cell r="S1309">
            <v>41232</v>
          </cell>
          <cell r="T1309">
            <v>43788</v>
          </cell>
        </row>
        <row r="1310">
          <cell r="G1310" t="str">
            <v>PAZT07221119</v>
          </cell>
          <cell r="H1310" t="str">
            <v>20121122</v>
          </cell>
          <cell r="I1310" t="str">
            <v>20191122</v>
          </cell>
          <cell r="J1310" t="str">
            <v>4,75000000</v>
          </cell>
          <cell r="K1310" t="str">
            <v>0,00000000</v>
          </cell>
          <cell r="L1310" t="str">
            <v xml:space="preserve"> </v>
          </cell>
          <cell r="M1310" t="str">
            <v>A</v>
          </cell>
          <cell r="N1310" t="str">
            <v>VARIA</v>
          </cell>
          <cell r="O1310" t="str">
            <v xml:space="preserve">COL17CB0U2T6        </v>
          </cell>
          <cell r="P1310" t="str">
            <v>DBVUFR</v>
          </cell>
          <cell r="R1310">
            <v>55012</v>
          </cell>
          <cell r="S1310">
            <v>41235</v>
          </cell>
          <cell r="T1310">
            <v>43791</v>
          </cell>
        </row>
        <row r="1311">
          <cell r="G1311" t="str">
            <v>PAZT07291119</v>
          </cell>
          <cell r="H1311" t="str">
            <v>20121129</v>
          </cell>
          <cell r="I1311" t="str">
            <v>20191129</v>
          </cell>
          <cell r="J1311" t="str">
            <v>4,75000000</v>
          </cell>
          <cell r="K1311" t="str">
            <v>0,00000000</v>
          </cell>
          <cell r="L1311" t="str">
            <v xml:space="preserve"> </v>
          </cell>
          <cell r="M1311" t="str">
            <v>A</v>
          </cell>
          <cell r="N1311" t="str">
            <v>VARIA</v>
          </cell>
          <cell r="O1311" t="str">
            <v xml:space="preserve">COL17CB0U2W0        </v>
          </cell>
          <cell r="P1311" t="str">
            <v>DBVUFR</v>
          </cell>
          <cell r="R1311">
            <v>55015</v>
          </cell>
          <cell r="S1311">
            <v>41242</v>
          </cell>
          <cell r="T1311">
            <v>43798</v>
          </cell>
        </row>
        <row r="1312">
          <cell r="G1312" t="str">
            <v>PAZT07041219</v>
          </cell>
          <cell r="H1312" t="str">
            <v>20121204</v>
          </cell>
          <cell r="I1312" t="str">
            <v>20191204</v>
          </cell>
          <cell r="J1312" t="str">
            <v>4,75000000</v>
          </cell>
          <cell r="K1312" t="str">
            <v>0,00000000</v>
          </cell>
          <cell r="L1312" t="str">
            <v xml:space="preserve"> </v>
          </cell>
          <cell r="M1312" t="str">
            <v>A</v>
          </cell>
          <cell r="N1312" t="str">
            <v>VARIA</v>
          </cell>
          <cell r="O1312" t="str">
            <v xml:space="preserve">COL17CB0U3C0        </v>
          </cell>
          <cell r="P1312" t="str">
            <v>DBVUFR</v>
          </cell>
          <cell r="R1312">
            <v>55018</v>
          </cell>
          <cell r="S1312">
            <v>41247</v>
          </cell>
          <cell r="T1312">
            <v>43803</v>
          </cell>
        </row>
        <row r="1313">
          <cell r="G1313" t="str">
            <v>PAZT07201219</v>
          </cell>
          <cell r="H1313" t="str">
            <v>20121220</v>
          </cell>
          <cell r="I1313" t="str">
            <v>20191220</v>
          </cell>
          <cell r="J1313" t="str">
            <v>4,75000000</v>
          </cell>
          <cell r="K1313" t="str">
            <v>0,00000000</v>
          </cell>
          <cell r="L1313" t="str">
            <v xml:space="preserve"> </v>
          </cell>
          <cell r="M1313" t="str">
            <v>A</v>
          </cell>
          <cell r="N1313" t="str">
            <v>VARIA</v>
          </cell>
          <cell r="O1313" t="str">
            <v xml:space="preserve">COL17CB0UP44        </v>
          </cell>
          <cell r="P1313" t="str">
            <v>DBVUFR</v>
          </cell>
          <cell r="R1313">
            <v>55020</v>
          </cell>
          <cell r="S1313">
            <v>41263</v>
          </cell>
          <cell r="T1313">
            <v>43819</v>
          </cell>
        </row>
        <row r="1314">
          <cell r="G1314" t="str">
            <v>PAZT07211219</v>
          </cell>
          <cell r="H1314" t="str">
            <v>20121221</v>
          </cell>
          <cell r="I1314" t="str">
            <v>20191221</v>
          </cell>
          <cell r="J1314" t="str">
            <v>4,75000000</v>
          </cell>
          <cell r="K1314" t="str">
            <v>0,00000000</v>
          </cell>
          <cell r="L1314" t="str">
            <v xml:space="preserve"> </v>
          </cell>
          <cell r="M1314" t="str">
            <v>A</v>
          </cell>
          <cell r="N1314" t="str">
            <v>VARIA</v>
          </cell>
          <cell r="O1314" t="str">
            <v xml:space="preserve">COL17CB0UP51        </v>
          </cell>
          <cell r="P1314" t="str">
            <v>DBVUFR</v>
          </cell>
          <cell r="R1314">
            <v>55021</v>
          </cell>
          <cell r="S1314">
            <v>41264</v>
          </cell>
          <cell r="T1314">
            <v>43820</v>
          </cell>
        </row>
        <row r="1315">
          <cell r="G1315" t="str">
            <v>PAZT07261219</v>
          </cell>
          <cell r="H1315" t="str">
            <v>20121226</v>
          </cell>
          <cell r="I1315" t="str">
            <v>20191226</v>
          </cell>
          <cell r="J1315" t="str">
            <v>4,75000000</v>
          </cell>
          <cell r="K1315" t="str">
            <v>0,00000000</v>
          </cell>
          <cell r="L1315" t="str">
            <v xml:space="preserve"> </v>
          </cell>
          <cell r="M1315" t="str">
            <v>A</v>
          </cell>
          <cell r="N1315" t="str">
            <v>VARIA</v>
          </cell>
          <cell r="O1315" t="str">
            <v xml:space="preserve">COL17CB0UP77        </v>
          </cell>
          <cell r="P1315" t="str">
            <v>DBVUFR</v>
          </cell>
          <cell r="R1315">
            <v>55032</v>
          </cell>
          <cell r="S1315">
            <v>41269</v>
          </cell>
          <cell r="T1315">
            <v>43825</v>
          </cell>
        </row>
        <row r="1316">
          <cell r="G1316" t="str">
            <v>PAZT07271219</v>
          </cell>
          <cell r="H1316" t="str">
            <v>20121227</v>
          </cell>
          <cell r="I1316" t="str">
            <v>20191227</v>
          </cell>
          <cell r="J1316" t="str">
            <v>4,75000000</v>
          </cell>
          <cell r="K1316" t="str">
            <v>0,00000000</v>
          </cell>
          <cell r="L1316" t="str">
            <v xml:space="preserve"> </v>
          </cell>
          <cell r="M1316" t="str">
            <v>A</v>
          </cell>
          <cell r="N1316" t="str">
            <v>VARIA</v>
          </cell>
          <cell r="O1316" t="str">
            <v xml:space="preserve">COL17CB0UP85        </v>
          </cell>
          <cell r="P1316" t="str">
            <v>DBVUFR</v>
          </cell>
          <cell r="R1316">
            <v>55033</v>
          </cell>
          <cell r="S1316">
            <v>41270</v>
          </cell>
          <cell r="T1316">
            <v>43826</v>
          </cell>
        </row>
        <row r="1317">
          <cell r="G1317" t="str">
            <v>PAZT07150120</v>
          </cell>
          <cell r="H1317" t="str">
            <v>20130115</v>
          </cell>
          <cell r="I1317" t="str">
            <v>20200115</v>
          </cell>
          <cell r="J1317" t="str">
            <v>4,75000000</v>
          </cell>
          <cell r="K1317" t="str">
            <v>0,00000000</v>
          </cell>
          <cell r="L1317" t="str">
            <v xml:space="preserve"> </v>
          </cell>
          <cell r="M1317" t="str">
            <v>A</v>
          </cell>
          <cell r="N1317" t="str">
            <v>VARIA</v>
          </cell>
          <cell r="O1317" t="str">
            <v xml:space="preserve">COL17CB0V6B4        </v>
          </cell>
          <cell r="P1317" t="str">
            <v>DBVUFR</v>
          </cell>
          <cell r="R1317">
            <v>55075</v>
          </cell>
          <cell r="S1317">
            <v>41289</v>
          </cell>
          <cell r="T1317">
            <v>43845</v>
          </cell>
        </row>
        <row r="1318">
          <cell r="G1318" t="str">
            <v>PAZT07230120</v>
          </cell>
          <cell r="H1318" t="str">
            <v>20130123</v>
          </cell>
          <cell r="I1318" t="str">
            <v>20200123</v>
          </cell>
          <cell r="J1318" t="str">
            <v>4,75000000</v>
          </cell>
          <cell r="K1318" t="str">
            <v>0,00000000</v>
          </cell>
          <cell r="L1318" t="str">
            <v xml:space="preserve"> </v>
          </cell>
          <cell r="M1318" t="str">
            <v>A</v>
          </cell>
          <cell r="N1318" t="str">
            <v>VARIA</v>
          </cell>
          <cell r="O1318" t="str">
            <v xml:space="preserve">COL17CB0V6C2        </v>
          </cell>
          <cell r="P1318" t="str">
            <v>DBVUFR</v>
          </cell>
          <cell r="R1318">
            <v>55082</v>
          </cell>
          <cell r="S1318">
            <v>41297</v>
          </cell>
          <cell r="T1318">
            <v>43853</v>
          </cell>
        </row>
        <row r="1319">
          <cell r="G1319" t="str">
            <v>PAZT07210120</v>
          </cell>
          <cell r="H1319" t="str">
            <v>20130121</v>
          </cell>
          <cell r="I1319" t="str">
            <v>20200121</v>
          </cell>
          <cell r="J1319" t="str">
            <v>4,75000000</v>
          </cell>
          <cell r="K1319" t="str">
            <v>0,00000000</v>
          </cell>
          <cell r="L1319" t="str">
            <v xml:space="preserve"> </v>
          </cell>
          <cell r="M1319" t="str">
            <v>A</v>
          </cell>
          <cell r="N1319" t="str">
            <v>VARIA</v>
          </cell>
          <cell r="O1319" t="str">
            <v xml:space="preserve">COL17CB0V754        </v>
          </cell>
          <cell r="P1319" t="str">
            <v>DBVUFR</v>
          </cell>
          <cell r="R1319">
            <v>55085</v>
          </cell>
          <cell r="S1319">
            <v>41295</v>
          </cell>
          <cell r="T1319">
            <v>43851</v>
          </cell>
        </row>
        <row r="1320">
          <cell r="G1320" t="str">
            <v>PAZT07130220</v>
          </cell>
          <cell r="H1320" t="str">
            <v>20130213</v>
          </cell>
          <cell r="I1320" t="str">
            <v>20200213</v>
          </cell>
          <cell r="J1320" t="str">
            <v>4,75000000</v>
          </cell>
          <cell r="K1320" t="str">
            <v>0,00000000</v>
          </cell>
          <cell r="L1320" t="str">
            <v xml:space="preserve"> </v>
          </cell>
          <cell r="M1320" t="str">
            <v>A</v>
          </cell>
          <cell r="N1320" t="str">
            <v>VARIA</v>
          </cell>
          <cell r="O1320" t="str">
            <v xml:space="preserve">COL17CB0V762        </v>
          </cell>
          <cell r="P1320" t="str">
            <v>DBVUFR</v>
          </cell>
          <cell r="R1320">
            <v>55087</v>
          </cell>
          <cell r="S1320">
            <v>41318</v>
          </cell>
          <cell r="T1320">
            <v>43874</v>
          </cell>
        </row>
        <row r="1321">
          <cell r="G1321" t="str">
            <v>PAZT07280120</v>
          </cell>
          <cell r="H1321" t="str">
            <v>20130128</v>
          </cell>
          <cell r="I1321" t="str">
            <v>20200128</v>
          </cell>
          <cell r="J1321" t="str">
            <v>4,75000000</v>
          </cell>
          <cell r="K1321" t="str">
            <v>0,00000000</v>
          </cell>
          <cell r="L1321" t="str">
            <v xml:space="preserve"> </v>
          </cell>
          <cell r="M1321" t="str">
            <v>A</v>
          </cell>
          <cell r="N1321" t="str">
            <v>VARIA</v>
          </cell>
          <cell r="O1321" t="str">
            <v xml:space="preserve">COL17CB0V770        </v>
          </cell>
          <cell r="P1321" t="str">
            <v>DBVUFR</v>
          </cell>
          <cell r="R1321">
            <v>55088</v>
          </cell>
          <cell r="S1321">
            <v>41302</v>
          </cell>
          <cell r="T1321">
            <v>43858</v>
          </cell>
        </row>
        <row r="1322">
          <cell r="G1322" t="str">
            <v>PAZT07290120</v>
          </cell>
          <cell r="H1322" t="str">
            <v>20130129</v>
          </cell>
          <cell r="I1322" t="str">
            <v>20200129</v>
          </cell>
          <cell r="J1322" t="str">
            <v>4,75000000</v>
          </cell>
          <cell r="K1322" t="str">
            <v>0,00000000</v>
          </cell>
          <cell r="L1322" t="str">
            <v xml:space="preserve"> </v>
          </cell>
          <cell r="M1322" t="str">
            <v>A</v>
          </cell>
          <cell r="N1322" t="str">
            <v>VARIA</v>
          </cell>
          <cell r="O1322" t="str">
            <v xml:space="preserve">COL17CB0V788        </v>
          </cell>
          <cell r="P1322" t="str">
            <v>DBVUFR</v>
          </cell>
          <cell r="R1322">
            <v>55089</v>
          </cell>
          <cell r="S1322">
            <v>41303</v>
          </cell>
          <cell r="T1322">
            <v>43859</v>
          </cell>
        </row>
        <row r="1323">
          <cell r="G1323" t="str">
            <v>PAZT07010220</v>
          </cell>
          <cell r="H1323" t="str">
            <v>20130201</v>
          </cell>
          <cell r="I1323" t="str">
            <v>20200201</v>
          </cell>
          <cell r="J1323" t="str">
            <v>4,75000000</v>
          </cell>
          <cell r="K1323" t="str">
            <v>0,00000000</v>
          </cell>
          <cell r="L1323" t="str">
            <v xml:space="preserve"> </v>
          </cell>
          <cell r="M1323" t="str">
            <v>A</v>
          </cell>
          <cell r="N1323" t="str">
            <v>VARIA</v>
          </cell>
          <cell r="O1323" t="str">
            <v xml:space="preserve">COL17CB0V796        </v>
          </cell>
          <cell r="P1323" t="str">
            <v>DBVUFR</v>
          </cell>
          <cell r="R1323">
            <v>55090</v>
          </cell>
          <cell r="S1323">
            <v>41306</v>
          </cell>
          <cell r="T1323">
            <v>43862</v>
          </cell>
        </row>
        <row r="1324">
          <cell r="G1324" t="str">
            <v>PAZT07110220</v>
          </cell>
          <cell r="H1324" t="str">
            <v>20130211</v>
          </cell>
          <cell r="I1324" t="str">
            <v>20200211</v>
          </cell>
          <cell r="J1324" t="str">
            <v>4,75000000</v>
          </cell>
          <cell r="K1324" t="str">
            <v>0,00000000</v>
          </cell>
          <cell r="L1324" t="str">
            <v xml:space="preserve"> </v>
          </cell>
          <cell r="M1324" t="str">
            <v>A</v>
          </cell>
          <cell r="N1324" t="str">
            <v>VARIA</v>
          </cell>
          <cell r="O1324" t="str">
            <v xml:space="preserve">COL17CB0VPU6        </v>
          </cell>
          <cell r="P1324" t="str">
            <v>DBVUFR</v>
          </cell>
          <cell r="R1324">
            <v>55095</v>
          </cell>
          <cell r="S1324">
            <v>41316</v>
          </cell>
          <cell r="T1324">
            <v>43872</v>
          </cell>
        </row>
        <row r="1325">
          <cell r="G1325" t="str">
            <v>PAZT07150220</v>
          </cell>
          <cell r="H1325" t="str">
            <v>20130215</v>
          </cell>
          <cell r="I1325" t="str">
            <v>20200215</v>
          </cell>
          <cell r="J1325" t="str">
            <v>4,75000000</v>
          </cell>
          <cell r="K1325" t="str">
            <v>0,00000000</v>
          </cell>
          <cell r="L1325" t="str">
            <v xml:space="preserve"> </v>
          </cell>
          <cell r="M1325" t="str">
            <v>A</v>
          </cell>
          <cell r="N1325" t="str">
            <v>VARIA</v>
          </cell>
          <cell r="O1325" t="str">
            <v xml:space="preserve">COL17CB0VPY8        </v>
          </cell>
          <cell r="P1325" t="str">
            <v>DBVUFR</v>
          </cell>
          <cell r="R1325">
            <v>55099</v>
          </cell>
          <cell r="S1325">
            <v>41320</v>
          </cell>
          <cell r="T1325">
            <v>43876</v>
          </cell>
        </row>
        <row r="1326">
          <cell r="G1326" t="str">
            <v>PAZT07210220</v>
          </cell>
          <cell r="H1326" t="str">
            <v>20130221</v>
          </cell>
          <cell r="I1326" t="str">
            <v>20200221</v>
          </cell>
          <cell r="J1326" t="str">
            <v>4,75000000</v>
          </cell>
          <cell r="K1326" t="str">
            <v>0,00000000</v>
          </cell>
          <cell r="L1326" t="str">
            <v xml:space="preserve"> </v>
          </cell>
          <cell r="M1326" t="str">
            <v>A</v>
          </cell>
          <cell r="N1326" t="str">
            <v>VARIA</v>
          </cell>
          <cell r="O1326" t="str">
            <v xml:space="preserve">COL17CB0VQ18        </v>
          </cell>
          <cell r="P1326" t="str">
            <v>DBVUFR</v>
          </cell>
          <cell r="R1326">
            <v>55104</v>
          </cell>
          <cell r="S1326">
            <v>41326</v>
          </cell>
          <cell r="T1326">
            <v>43882</v>
          </cell>
        </row>
        <row r="1327">
          <cell r="G1327" t="str">
            <v>PAZT07250220</v>
          </cell>
          <cell r="H1327" t="str">
            <v>20130225</v>
          </cell>
          <cell r="I1327" t="str">
            <v>20200225</v>
          </cell>
          <cell r="J1327" t="str">
            <v>4,75000000</v>
          </cell>
          <cell r="K1327" t="str">
            <v>0,00000000</v>
          </cell>
          <cell r="L1327" t="str">
            <v xml:space="preserve"> </v>
          </cell>
          <cell r="M1327" t="str">
            <v>A</v>
          </cell>
          <cell r="N1327" t="str">
            <v>VARIA</v>
          </cell>
          <cell r="O1327" t="str">
            <v xml:space="preserve">COL17CB0VQS8        </v>
          </cell>
          <cell r="P1327" t="str">
            <v>DBVUFR</v>
          </cell>
          <cell r="R1327">
            <v>55109</v>
          </cell>
          <cell r="S1327">
            <v>41330</v>
          </cell>
          <cell r="T1327">
            <v>43886</v>
          </cell>
        </row>
        <row r="1328">
          <cell r="G1328" t="str">
            <v>PAZT07280220</v>
          </cell>
          <cell r="H1328" t="str">
            <v>20130228</v>
          </cell>
          <cell r="I1328" t="str">
            <v>20200228</v>
          </cell>
          <cell r="J1328" t="str">
            <v>4,75000000</v>
          </cell>
          <cell r="K1328" t="str">
            <v>0,00000000</v>
          </cell>
          <cell r="L1328" t="str">
            <v xml:space="preserve"> </v>
          </cell>
          <cell r="M1328" t="str">
            <v>A</v>
          </cell>
          <cell r="N1328" t="str">
            <v>VARIA</v>
          </cell>
          <cell r="O1328" t="str">
            <v xml:space="preserve">COL17CB0VQT6        </v>
          </cell>
          <cell r="P1328" t="str">
            <v>DBVUFR</v>
          </cell>
          <cell r="R1328">
            <v>55110</v>
          </cell>
          <cell r="S1328">
            <v>41333</v>
          </cell>
          <cell r="T1328">
            <v>43889</v>
          </cell>
        </row>
        <row r="1329">
          <cell r="G1329" t="str">
            <v>PAZT07060320</v>
          </cell>
          <cell r="H1329" t="str">
            <v>20130306</v>
          </cell>
          <cell r="I1329" t="str">
            <v>20200306</v>
          </cell>
          <cell r="J1329" t="str">
            <v>4,75000000</v>
          </cell>
          <cell r="K1329" t="str">
            <v>0,00000000</v>
          </cell>
          <cell r="L1329" t="str">
            <v xml:space="preserve"> </v>
          </cell>
          <cell r="M1329" t="str">
            <v>A</v>
          </cell>
          <cell r="N1329" t="str">
            <v>VARIA</v>
          </cell>
          <cell r="O1329" t="str">
            <v xml:space="preserve">COL17CB0VR25        </v>
          </cell>
          <cell r="P1329" t="str">
            <v>DBVUFR</v>
          </cell>
          <cell r="R1329">
            <v>55113</v>
          </cell>
          <cell r="S1329">
            <v>41339</v>
          </cell>
          <cell r="T1329">
            <v>43896</v>
          </cell>
        </row>
        <row r="1330">
          <cell r="G1330" t="str">
            <v>PAZT07140320</v>
          </cell>
          <cell r="H1330" t="str">
            <v>20130314</v>
          </cell>
          <cell r="I1330" t="str">
            <v>20200314</v>
          </cell>
          <cell r="J1330" t="str">
            <v>4,75000000</v>
          </cell>
          <cell r="K1330" t="str">
            <v>0,00000000</v>
          </cell>
          <cell r="L1330" t="str">
            <v xml:space="preserve"> </v>
          </cell>
          <cell r="M1330" t="str">
            <v>A</v>
          </cell>
          <cell r="N1330" t="str">
            <v>VARIA</v>
          </cell>
          <cell r="O1330" t="str">
            <v xml:space="preserve">COL17CB0WCP2        </v>
          </cell>
          <cell r="P1330" t="str">
            <v>DBVUFR</v>
          </cell>
          <cell r="R1330">
            <v>55119</v>
          </cell>
          <cell r="S1330">
            <v>41347</v>
          </cell>
          <cell r="T1330">
            <v>43904</v>
          </cell>
        </row>
        <row r="1331">
          <cell r="G1331" t="str">
            <v>PAZT07220320</v>
          </cell>
          <cell r="H1331" t="str">
            <v>20130322</v>
          </cell>
          <cell r="I1331" t="str">
            <v>20200322</v>
          </cell>
          <cell r="J1331" t="str">
            <v>4,75000000</v>
          </cell>
          <cell r="K1331" t="str">
            <v>0,00000000</v>
          </cell>
          <cell r="L1331" t="str">
            <v xml:space="preserve"> </v>
          </cell>
          <cell r="M1331" t="str">
            <v>A</v>
          </cell>
          <cell r="N1331" t="str">
            <v>VARIA</v>
          </cell>
          <cell r="O1331" t="str">
            <v xml:space="preserve">COL17CB0WCQ0        </v>
          </cell>
          <cell r="P1331" t="str">
            <v>DBVUFR</v>
          </cell>
          <cell r="R1331">
            <v>55123</v>
          </cell>
          <cell r="S1331">
            <v>41355</v>
          </cell>
          <cell r="T1331">
            <v>43912</v>
          </cell>
        </row>
        <row r="1332">
          <cell r="G1332" t="str">
            <v>PAZT07200320</v>
          </cell>
          <cell r="H1332" t="str">
            <v>20130320</v>
          </cell>
          <cell r="I1332" t="str">
            <v>20200320</v>
          </cell>
          <cell r="J1332" t="str">
            <v>4,75000000</v>
          </cell>
          <cell r="K1332" t="str">
            <v>0,00000000</v>
          </cell>
          <cell r="L1332" t="str">
            <v xml:space="preserve"> </v>
          </cell>
          <cell r="M1332" t="str">
            <v>A</v>
          </cell>
          <cell r="N1332" t="str">
            <v>VARIA</v>
          </cell>
          <cell r="O1332" t="str">
            <v xml:space="preserve">COL17CB0WCR8        </v>
          </cell>
          <cell r="P1332" t="str">
            <v>DBVUFR</v>
          </cell>
          <cell r="R1332">
            <v>55124</v>
          </cell>
          <cell r="S1332">
            <v>41353</v>
          </cell>
          <cell r="T1332">
            <v>43910</v>
          </cell>
        </row>
        <row r="1333">
          <cell r="G1333" t="str">
            <v>PAZT07260320</v>
          </cell>
          <cell r="H1333" t="str">
            <v>20130326</v>
          </cell>
          <cell r="I1333" t="str">
            <v>20200326</v>
          </cell>
          <cell r="J1333" t="str">
            <v>4,75000000</v>
          </cell>
          <cell r="K1333" t="str">
            <v>0,00000000</v>
          </cell>
          <cell r="L1333" t="str">
            <v xml:space="preserve"> </v>
          </cell>
          <cell r="M1333" t="str">
            <v>A</v>
          </cell>
          <cell r="N1333" t="str">
            <v>VARIA</v>
          </cell>
          <cell r="O1333" t="str">
            <v xml:space="preserve">COL17CB0WDB0        </v>
          </cell>
          <cell r="P1333" t="str">
            <v>DBVUFR</v>
          </cell>
          <cell r="R1333">
            <v>55127</v>
          </cell>
          <cell r="S1333">
            <v>41359</v>
          </cell>
          <cell r="T1333">
            <v>43916</v>
          </cell>
        </row>
        <row r="1334">
          <cell r="G1334" t="str">
            <v>PAZT07010420</v>
          </cell>
          <cell r="H1334" t="str">
            <v>20130401</v>
          </cell>
          <cell r="I1334" t="str">
            <v>20200401</v>
          </cell>
          <cell r="J1334" t="str">
            <v>4,75000000</v>
          </cell>
          <cell r="K1334" t="str">
            <v>0,00000000</v>
          </cell>
          <cell r="L1334" t="str">
            <v xml:space="preserve"> </v>
          </cell>
          <cell r="M1334" t="str">
            <v>A</v>
          </cell>
          <cell r="N1334" t="str">
            <v>VARIA</v>
          </cell>
          <cell r="O1334" t="str">
            <v xml:space="preserve">COL17CB0WDO3        </v>
          </cell>
          <cell r="P1334" t="str">
            <v>DBVUFR</v>
          </cell>
          <cell r="R1334">
            <v>55134</v>
          </cell>
          <cell r="S1334">
            <v>41365</v>
          </cell>
          <cell r="T1334">
            <v>43922</v>
          </cell>
        </row>
        <row r="1335">
          <cell r="G1335" t="str">
            <v>PAZT07110420</v>
          </cell>
          <cell r="H1335" t="str">
            <v>20130411</v>
          </cell>
          <cell r="I1335" t="str">
            <v>20200411</v>
          </cell>
          <cell r="J1335" t="str">
            <v>4,75000000</v>
          </cell>
          <cell r="K1335" t="str">
            <v>0,00000000</v>
          </cell>
          <cell r="L1335" t="str">
            <v xml:space="preserve"> </v>
          </cell>
          <cell r="M1335" t="str">
            <v>A</v>
          </cell>
          <cell r="N1335" t="str">
            <v>VARIA</v>
          </cell>
          <cell r="O1335" t="str">
            <v xml:space="preserve">COL17CB0WE11        </v>
          </cell>
          <cell r="P1335" t="str">
            <v>DBVUFR</v>
          </cell>
          <cell r="R1335">
            <v>55149</v>
          </cell>
          <cell r="S1335">
            <v>41375</v>
          </cell>
          <cell r="T1335">
            <v>43932</v>
          </cell>
        </row>
        <row r="1336">
          <cell r="G1336" t="str">
            <v>PAZT07090420</v>
          </cell>
          <cell r="H1336" t="str">
            <v>20130409</v>
          </cell>
          <cell r="I1336" t="str">
            <v>20200409</v>
          </cell>
          <cell r="J1336" t="str">
            <v>4,75000000</v>
          </cell>
          <cell r="K1336" t="str">
            <v>0,00000000</v>
          </cell>
          <cell r="L1336" t="str">
            <v xml:space="preserve"> </v>
          </cell>
          <cell r="M1336" t="str">
            <v>A</v>
          </cell>
          <cell r="N1336" t="str">
            <v>VARIA</v>
          </cell>
          <cell r="O1336" t="str">
            <v xml:space="preserve">COL17CB0X0Q3        </v>
          </cell>
          <cell r="P1336" t="str">
            <v>DBVUFR</v>
          </cell>
          <cell r="R1336">
            <v>55151</v>
          </cell>
          <cell r="S1336">
            <v>41373</v>
          </cell>
          <cell r="T1336">
            <v>43930</v>
          </cell>
        </row>
        <row r="1337">
          <cell r="G1337" t="str">
            <v>PAZT07150420</v>
          </cell>
          <cell r="H1337" t="str">
            <v>20130415</v>
          </cell>
          <cell r="I1337" t="str">
            <v>20200415</v>
          </cell>
          <cell r="J1337" t="str">
            <v>4,75000000</v>
          </cell>
          <cell r="K1337" t="str">
            <v>0,00000000</v>
          </cell>
          <cell r="L1337" t="str">
            <v xml:space="preserve"> </v>
          </cell>
          <cell r="M1337" t="str">
            <v>A</v>
          </cell>
          <cell r="N1337" t="str">
            <v>VARIA</v>
          </cell>
          <cell r="O1337" t="str">
            <v xml:space="preserve">COL17CB0X0S9        </v>
          </cell>
          <cell r="P1337" t="str">
            <v>DBVUFR</v>
          </cell>
          <cell r="R1337">
            <v>55165</v>
          </cell>
          <cell r="S1337">
            <v>41379</v>
          </cell>
          <cell r="T1337">
            <v>43936</v>
          </cell>
        </row>
        <row r="1338">
          <cell r="G1338" t="str">
            <v>PAZT07260420</v>
          </cell>
          <cell r="H1338" t="str">
            <v>20130426</v>
          </cell>
          <cell r="I1338" t="str">
            <v>20200426</v>
          </cell>
          <cell r="J1338" t="str">
            <v>4,75000000</v>
          </cell>
          <cell r="K1338" t="str">
            <v>0,00000000</v>
          </cell>
          <cell r="L1338" t="str">
            <v xml:space="preserve"> </v>
          </cell>
          <cell r="M1338" t="str">
            <v>A</v>
          </cell>
          <cell r="N1338" t="str">
            <v>VARIA</v>
          </cell>
          <cell r="O1338" t="str">
            <v xml:space="preserve">COL17CB0X0U5        </v>
          </cell>
          <cell r="P1338" t="str">
            <v>DBVUFR</v>
          </cell>
          <cell r="R1338">
            <v>55173</v>
          </cell>
          <cell r="S1338">
            <v>41390</v>
          </cell>
          <cell r="T1338">
            <v>43947</v>
          </cell>
        </row>
        <row r="1339">
          <cell r="G1339" t="str">
            <v>PAZT07230420</v>
          </cell>
          <cell r="H1339" t="str">
            <v>20130423</v>
          </cell>
          <cell r="I1339" t="str">
            <v>20200423</v>
          </cell>
          <cell r="J1339" t="str">
            <v>4,75000000</v>
          </cell>
          <cell r="K1339" t="str">
            <v>0,00000000</v>
          </cell>
          <cell r="L1339" t="str">
            <v xml:space="preserve"> </v>
          </cell>
          <cell r="M1339" t="str">
            <v>A</v>
          </cell>
          <cell r="N1339" t="str">
            <v>VARIA</v>
          </cell>
          <cell r="O1339" t="str">
            <v xml:space="preserve">COL17CB0X1K4        </v>
          </cell>
          <cell r="P1339" t="str">
            <v>DBVUFR</v>
          </cell>
          <cell r="R1339">
            <v>55175</v>
          </cell>
          <cell r="S1339">
            <v>41387</v>
          </cell>
          <cell r="T1339">
            <v>43944</v>
          </cell>
        </row>
        <row r="1340">
          <cell r="G1340" t="str">
            <v>PAZT07250420</v>
          </cell>
          <cell r="H1340" t="str">
            <v>20130425</v>
          </cell>
          <cell r="I1340" t="str">
            <v>20200425</v>
          </cell>
          <cell r="J1340" t="str">
            <v>4,75000000</v>
          </cell>
          <cell r="K1340" t="str">
            <v>0,00000000</v>
          </cell>
          <cell r="L1340" t="str">
            <v xml:space="preserve"> </v>
          </cell>
          <cell r="M1340" t="str">
            <v>A</v>
          </cell>
          <cell r="N1340" t="str">
            <v>VARIA</v>
          </cell>
          <cell r="O1340" t="str">
            <v xml:space="preserve">COL17CB0X1L2        </v>
          </cell>
          <cell r="P1340" t="str">
            <v>DBVUFR</v>
          </cell>
          <cell r="R1340">
            <v>55176</v>
          </cell>
          <cell r="S1340">
            <v>41389</v>
          </cell>
          <cell r="T1340">
            <v>43946</v>
          </cell>
        </row>
        <row r="1341">
          <cell r="G1341" t="str">
            <v>PAZT07290420</v>
          </cell>
          <cell r="H1341" t="str">
            <v>20130429</v>
          </cell>
          <cell r="I1341" t="str">
            <v>20200429</v>
          </cell>
          <cell r="J1341" t="str">
            <v>4,75000000</v>
          </cell>
          <cell r="K1341" t="str">
            <v>0,00000000</v>
          </cell>
          <cell r="L1341" t="str">
            <v xml:space="preserve"> </v>
          </cell>
          <cell r="M1341" t="str">
            <v>A</v>
          </cell>
          <cell r="N1341" t="str">
            <v>VARIA</v>
          </cell>
          <cell r="O1341" t="str">
            <v xml:space="preserve">COL17CB0X1M0        </v>
          </cell>
          <cell r="P1341" t="str">
            <v>DBVUFR</v>
          </cell>
          <cell r="R1341">
            <v>55187</v>
          </cell>
          <cell r="S1341">
            <v>41393</v>
          </cell>
          <cell r="T1341">
            <v>43950</v>
          </cell>
        </row>
        <row r="1342">
          <cell r="G1342" t="str">
            <v>PAZT07020520</v>
          </cell>
          <cell r="H1342" t="str">
            <v>20130502</v>
          </cell>
          <cell r="I1342" t="str">
            <v>20200502</v>
          </cell>
          <cell r="J1342" t="str">
            <v>4,75000000</v>
          </cell>
          <cell r="K1342" t="str">
            <v>0,00000000</v>
          </cell>
          <cell r="L1342" t="str">
            <v xml:space="preserve"> </v>
          </cell>
          <cell r="M1342" t="str">
            <v>A</v>
          </cell>
          <cell r="N1342" t="str">
            <v>VARIA</v>
          </cell>
          <cell r="O1342" t="str">
            <v xml:space="preserve">COL17CB0X1O6        </v>
          </cell>
          <cell r="P1342" t="str">
            <v>DBVUFR</v>
          </cell>
          <cell r="R1342">
            <v>55189</v>
          </cell>
          <cell r="S1342">
            <v>41396</v>
          </cell>
          <cell r="T1342">
            <v>43953</v>
          </cell>
        </row>
        <row r="1343">
          <cell r="G1343" t="str">
            <v>PAZT07100520</v>
          </cell>
          <cell r="H1343" t="str">
            <v>20130510</v>
          </cell>
          <cell r="I1343" t="str">
            <v>20200510</v>
          </cell>
          <cell r="J1343" t="str">
            <v>4,75000000</v>
          </cell>
          <cell r="K1343" t="str">
            <v>0,00000000</v>
          </cell>
          <cell r="L1343" t="str">
            <v xml:space="preserve"> </v>
          </cell>
          <cell r="M1343" t="str">
            <v>A</v>
          </cell>
          <cell r="N1343" t="str">
            <v>VARIA</v>
          </cell>
          <cell r="O1343" t="str">
            <v xml:space="preserve">COL17CB0X1Q1        </v>
          </cell>
          <cell r="P1343" t="str">
            <v>DBVUFR</v>
          </cell>
          <cell r="R1343">
            <v>55191</v>
          </cell>
          <cell r="S1343">
            <v>41404</v>
          </cell>
          <cell r="T1343">
            <v>43961</v>
          </cell>
        </row>
        <row r="1344">
          <cell r="G1344" t="str">
            <v>PAZT07210520</v>
          </cell>
          <cell r="H1344" t="str">
            <v>20130521</v>
          </cell>
          <cell r="I1344" t="str">
            <v>20200521</v>
          </cell>
          <cell r="J1344" t="str">
            <v>4,75000000</v>
          </cell>
          <cell r="K1344" t="str">
            <v>0,00000000</v>
          </cell>
          <cell r="L1344" t="str">
            <v xml:space="preserve"> </v>
          </cell>
          <cell r="M1344" t="str">
            <v>A</v>
          </cell>
          <cell r="N1344" t="str">
            <v>VARIA</v>
          </cell>
          <cell r="O1344" t="str">
            <v xml:space="preserve">COL17CB0XW75        </v>
          </cell>
          <cell r="P1344" t="str">
            <v>DBVUFR</v>
          </cell>
          <cell r="R1344">
            <v>55199</v>
          </cell>
          <cell r="S1344">
            <v>41415</v>
          </cell>
          <cell r="T1344">
            <v>43972</v>
          </cell>
        </row>
        <row r="1345">
          <cell r="G1345" t="str">
            <v>PAZT07220520</v>
          </cell>
          <cell r="H1345" t="str">
            <v>20130522</v>
          </cell>
          <cell r="I1345" t="str">
            <v>20200522</v>
          </cell>
          <cell r="J1345" t="str">
            <v>4,75000000</v>
          </cell>
          <cell r="K1345" t="str">
            <v>0,00000000</v>
          </cell>
          <cell r="L1345" t="str">
            <v xml:space="preserve"> </v>
          </cell>
          <cell r="M1345" t="str">
            <v>A</v>
          </cell>
          <cell r="N1345" t="str">
            <v>VARIA</v>
          </cell>
          <cell r="O1345" t="str">
            <v xml:space="preserve">COL17CB0XW91        </v>
          </cell>
          <cell r="P1345" t="str">
            <v>DBVUFR</v>
          </cell>
          <cell r="R1345">
            <v>55201</v>
          </cell>
          <cell r="S1345">
            <v>41416</v>
          </cell>
          <cell r="T1345">
            <v>43973</v>
          </cell>
        </row>
        <row r="1346">
          <cell r="G1346" t="str">
            <v>PAZT07230520</v>
          </cell>
          <cell r="H1346" t="str">
            <v>20130523</v>
          </cell>
          <cell r="I1346" t="str">
            <v>20200523</v>
          </cell>
          <cell r="J1346" t="str">
            <v>4,75000000</v>
          </cell>
          <cell r="K1346" t="str">
            <v>0,00000000</v>
          </cell>
          <cell r="L1346" t="str">
            <v xml:space="preserve"> </v>
          </cell>
          <cell r="M1346" t="str">
            <v>A</v>
          </cell>
          <cell r="N1346" t="str">
            <v>VARIA</v>
          </cell>
          <cell r="O1346" t="str">
            <v xml:space="preserve">COL17CB0XWA0        </v>
          </cell>
          <cell r="P1346" t="str">
            <v>DBVUFR</v>
          </cell>
          <cell r="R1346">
            <v>55202</v>
          </cell>
          <cell r="S1346">
            <v>41417</v>
          </cell>
          <cell r="T1346">
            <v>43974</v>
          </cell>
        </row>
        <row r="1347">
          <cell r="G1347" t="str">
            <v>PAZT07270520</v>
          </cell>
          <cell r="H1347" t="str">
            <v>20130527</v>
          </cell>
          <cell r="I1347" t="str">
            <v>20200527</v>
          </cell>
          <cell r="J1347" t="str">
            <v>4,75000000</v>
          </cell>
          <cell r="K1347" t="str">
            <v>0,00000000</v>
          </cell>
          <cell r="L1347" t="str">
            <v xml:space="preserve"> </v>
          </cell>
          <cell r="M1347" t="str">
            <v>A</v>
          </cell>
          <cell r="N1347" t="str">
            <v>VARIA</v>
          </cell>
          <cell r="O1347" t="str">
            <v xml:space="preserve">COL17CB0XX17        </v>
          </cell>
          <cell r="P1347" t="str">
            <v>DBVUFR</v>
          </cell>
          <cell r="R1347">
            <v>55204</v>
          </cell>
          <cell r="S1347">
            <v>41421</v>
          </cell>
          <cell r="T1347">
            <v>43978</v>
          </cell>
        </row>
        <row r="1348">
          <cell r="G1348" t="str">
            <v>PAZT07280520</v>
          </cell>
          <cell r="H1348" t="str">
            <v>20130528</v>
          </cell>
          <cell r="I1348" t="str">
            <v>20200528</v>
          </cell>
          <cell r="J1348" t="str">
            <v>4,75000000</v>
          </cell>
          <cell r="K1348" t="str">
            <v>0,00000000</v>
          </cell>
          <cell r="L1348" t="str">
            <v xml:space="preserve"> </v>
          </cell>
          <cell r="M1348" t="str">
            <v>A</v>
          </cell>
          <cell r="N1348" t="str">
            <v>VARIA</v>
          </cell>
          <cell r="O1348" t="str">
            <v xml:space="preserve">COL17CB0XX25        </v>
          </cell>
          <cell r="P1348" t="str">
            <v>DBVUFR</v>
          </cell>
          <cell r="R1348">
            <v>55205</v>
          </cell>
          <cell r="S1348">
            <v>41422</v>
          </cell>
          <cell r="T1348">
            <v>43979</v>
          </cell>
        </row>
        <row r="1349">
          <cell r="G1349" t="str">
            <v>PAZT07300520</v>
          </cell>
          <cell r="H1349" t="str">
            <v>20130530</v>
          </cell>
          <cell r="I1349" t="str">
            <v>20200530</v>
          </cell>
          <cell r="J1349" t="str">
            <v>4,75000000</v>
          </cell>
          <cell r="K1349" t="str">
            <v>0,00000000</v>
          </cell>
          <cell r="L1349" t="str">
            <v xml:space="preserve"> </v>
          </cell>
          <cell r="M1349" t="str">
            <v>A</v>
          </cell>
          <cell r="N1349" t="str">
            <v>VARIA</v>
          </cell>
          <cell r="O1349" t="str">
            <v xml:space="preserve">COL17CB0XX33        </v>
          </cell>
          <cell r="P1349" t="str">
            <v>DBVUFR</v>
          </cell>
          <cell r="R1349">
            <v>55206</v>
          </cell>
          <cell r="S1349">
            <v>41424</v>
          </cell>
          <cell r="T1349">
            <v>43981</v>
          </cell>
        </row>
        <row r="1350">
          <cell r="G1350" t="str">
            <v>PAZT07210620</v>
          </cell>
          <cell r="H1350" t="str">
            <v>20130621</v>
          </cell>
          <cell r="I1350" t="str">
            <v>20200621</v>
          </cell>
          <cell r="J1350" t="str">
            <v>4,75000000</v>
          </cell>
          <cell r="K1350" t="str">
            <v>0,00000000</v>
          </cell>
          <cell r="L1350" t="str">
            <v xml:space="preserve"> </v>
          </cell>
          <cell r="M1350" t="str">
            <v>A</v>
          </cell>
          <cell r="N1350" t="str">
            <v>VARIA</v>
          </cell>
          <cell r="O1350" t="str">
            <v xml:space="preserve">COL17CB0XX66        </v>
          </cell>
          <cell r="P1350" t="str">
            <v>DBVUFR</v>
          </cell>
          <cell r="R1350">
            <v>55211</v>
          </cell>
          <cell r="S1350">
            <v>41446</v>
          </cell>
          <cell r="T1350">
            <v>44003</v>
          </cell>
        </row>
        <row r="1351">
          <cell r="G1351" t="str">
            <v>PAZT07060620</v>
          </cell>
          <cell r="H1351" t="str">
            <v>20130606</v>
          </cell>
          <cell r="I1351" t="str">
            <v>20200606</v>
          </cell>
          <cell r="J1351" t="str">
            <v>4,75000000</v>
          </cell>
          <cell r="K1351" t="str">
            <v>0,00000000</v>
          </cell>
          <cell r="L1351" t="str">
            <v xml:space="preserve"> </v>
          </cell>
          <cell r="M1351" t="str">
            <v>A</v>
          </cell>
          <cell r="N1351" t="str">
            <v>VARIA</v>
          </cell>
          <cell r="O1351" t="str">
            <v xml:space="preserve">COL17CB0XX74        </v>
          </cell>
          <cell r="P1351" t="str">
            <v>DBVUFR</v>
          </cell>
          <cell r="R1351">
            <v>55212</v>
          </cell>
          <cell r="S1351">
            <v>41431</v>
          </cell>
          <cell r="T1351">
            <v>43988</v>
          </cell>
        </row>
        <row r="1352">
          <cell r="G1352" t="str">
            <v>PAZT07280620</v>
          </cell>
          <cell r="H1352" t="str">
            <v>20130628</v>
          </cell>
          <cell r="I1352" t="str">
            <v>20200628</v>
          </cell>
          <cell r="J1352" t="str">
            <v>4,75000000</v>
          </cell>
          <cell r="K1352" t="str">
            <v>0,00000000</v>
          </cell>
          <cell r="L1352" t="str">
            <v xml:space="preserve"> </v>
          </cell>
          <cell r="M1352" t="str">
            <v>A</v>
          </cell>
          <cell r="N1352" t="str">
            <v>VARIA</v>
          </cell>
          <cell r="O1352" t="str">
            <v xml:space="preserve">COL17CB0YGO2        </v>
          </cell>
          <cell r="P1352" t="str">
            <v>DBVUFR</v>
          </cell>
          <cell r="R1352">
            <v>55215</v>
          </cell>
          <cell r="S1352">
            <v>41453</v>
          </cell>
          <cell r="T1352">
            <v>44010</v>
          </cell>
        </row>
        <row r="1353">
          <cell r="G1353" t="str">
            <v>PAZT07190620</v>
          </cell>
          <cell r="H1353" t="str">
            <v>20130619</v>
          </cell>
          <cell r="I1353" t="str">
            <v>20200619</v>
          </cell>
          <cell r="J1353" t="str">
            <v>4,75000000</v>
          </cell>
          <cell r="K1353" t="str">
            <v>0,00000000</v>
          </cell>
          <cell r="L1353" t="str">
            <v xml:space="preserve"> </v>
          </cell>
          <cell r="M1353" t="str">
            <v>A</v>
          </cell>
          <cell r="N1353" t="str">
            <v>VARIA</v>
          </cell>
          <cell r="O1353" t="str">
            <v xml:space="preserve">COL17CB0YGP9        </v>
          </cell>
          <cell r="P1353" t="str">
            <v>DBVUFR</v>
          </cell>
          <cell r="R1353">
            <v>55221</v>
          </cell>
          <cell r="S1353">
            <v>41444</v>
          </cell>
          <cell r="T1353">
            <v>44001</v>
          </cell>
        </row>
        <row r="1354">
          <cell r="G1354" t="str">
            <v>PAZT07200620</v>
          </cell>
          <cell r="H1354" t="str">
            <v>20130620</v>
          </cell>
          <cell r="I1354" t="str">
            <v>20200620</v>
          </cell>
          <cell r="J1354" t="str">
            <v>4,75000000</v>
          </cell>
          <cell r="K1354" t="str">
            <v>0,00000000</v>
          </cell>
          <cell r="L1354" t="str">
            <v xml:space="preserve"> </v>
          </cell>
          <cell r="M1354" t="str">
            <v>A</v>
          </cell>
          <cell r="N1354" t="str">
            <v>VARIA</v>
          </cell>
          <cell r="O1354" t="str">
            <v xml:space="preserve">COL17CB0YGQ7        </v>
          </cell>
          <cell r="P1354" t="str">
            <v>DBVUFR</v>
          </cell>
          <cell r="R1354">
            <v>55222</v>
          </cell>
          <cell r="S1354">
            <v>41445</v>
          </cell>
          <cell r="T1354">
            <v>44002</v>
          </cell>
        </row>
        <row r="1355">
          <cell r="G1355" t="str">
            <v>PAZT07050720</v>
          </cell>
          <cell r="H1355" t="str">
            <v>20130705</v>
          </cell>
          <cell r="I1355" t="str">
            <v>20200705</v>
          </cell>
          <cell r="J1355" t="str">
            <v>4,75000000</v>
          </cell>
          <cell r="K1355" t="str">
            <v>0,00000000</v>
          </cell>
          <cell r="L1355" t="str">
            <v xml:space="preserve"> </v>
          </cell>
          <cell r="M1355" t="str">
            <v>A</v>
          </cell>
          <cell r="N1355" t="str">
            <v>VARIA</v>
          </cell>
          <cell r="O1355" t="str">
            <v xml:space="preserve">COL17CB0YGR5        </v>
          </cell>
          <cell r="P1355" t="str">
            <v>DBVUFR</v>
          </cell>
          <cell r="R1355">
            <v>55223</v>
          </cell>
          <cell r="S1355">
            <v>41460</v>
          </cell>
          <cell r="T1355">
            <v>44017</v>
          </cell>
        </row>
        <row r="1356">
          <cell r="G1356" t="str">
            <v>PAZT07250620</v>
          </cell>
          <cell r="H1356" t="str">
            <v>20130625</v>
          </cell>
          <cell r="I1356" t="str">
            <v>20200625</v>
          </cell>
          <cell r="J1356" t="str">
            <v>4,75000000</v>
          </cell>
          <cell r="K1356" t="str">
            <v>0,00000000</v>
          </cell>
          <cell r="L1356" t="str">
            <v xml:space="preserve"> </v>
          </cell>
          <cell r="M1356" t="str">
            <v>A</v>
          </cell>
          <cell r="N1356" t="str">
            <v>VARIA</v>
          </cell>
          <cell r="O1356" t="str">
            <v xml:space="preserve">COL17CB0YGS3        </v>
          </cell>
          <cell r="P1356" t="str">
            <v>DBVUFR</v>
          </cell>
          <cell r="R1356">
            <v>55229</v>
          </cell>
          <cell r="S1356">
            <v>41450</v>
          </cell>
          <cell r="T1356">
            <v>44007</v>
          </cell>
        </row>
        <row r="1357">
          <cell r="G1357" t="str">
            <v>PAZT07270620</v>
          </cell>
          <cell r="H1357" t="str">
            <v>20130627</v>
          </cell>
          <cell r="I1357" t="str">
            <v>20200627</v>
          </cell>
          <cell r="J1357" t="str">
            <v>4,75000000</v>
          </cell>
          <cell r="K1357" t="str">
            <v>0,00000000</v>
          </cell>
          <cell r="L1357" t="str">
            <v xml:space="preserve"> </v>
          </cell>
          <cell r="M1357" t="str">
            <v>A</v>
          </cell>
          <cell r="N1357" t="str">
            <v>VARIA</v>
          </cell>
          <cell r="O1357" t="str">
            <v xml:space="preserve">COL17CB0YGT1        </v>
          </cell>
          <cell r="P1357" t="str">
            <v>DBVUFR</v>
          </cell>
          <cell r="R1357">
            <v>55230</v>
          </cell>
          <cell r="S1357">
            <v>41452</v>
          </cell>
          <cell r="T1357">
            <v>44009</v>
          </cell>
        </row>
        <row r="1358">
          <cell r="G1358" t="str">
            <v>PAZT07120720</v>
          </cell>
          <cell r="H1358" t="str">
            <v>20130712</v>
          </cell>
          <cell r="I1358" t="str">
            <v>20200712</v>
          </cell>
          <cell r="J1358" t="str">
            <v>4,75000000</v>
          </cell>
          <cell r="K1358" t="str">
            <v>0,00000000</v>
          </cell>
          <cell r="L1358" t="str">
            <v xml:space="preserve"> </v>
          </cell>
          <cell r="M1358" t="str">
            <v>A</v>
          </cell>
          <cell r="N1358" t="str">
            <v>VARIA</v>
          </cell>
          <cell r="O1358" t="str">
            <v xml:space="preserve">COL17CB0YHG6        </v>
          </cell>
          <cell r="P1358" t="str">
            <v>DBVUFR</v>
          </cell>
          <cell r="R1358">
            <v>55231</v>
          </cell>
          <cell r="S1358">
            <v>41467</v>
          </cell>
          <cell r="T1358">
            <v>44024</v>
          </cell>
        </row>
        <row r="1359">
          <cell r="G1359" t="str">
            <v>PAZT07040720</v>
          </cell>
          <cell r="H1359" t="str">
            <v>20130704</v>
          </cell>
          <cell r="I1359" t="str">
            <v>20200704</v>
          </cell>
          <cell r="J1359" t="str">
            <v>4,75000000</v>
          </cell>
          <cell r="K1359" t="str">
            <v>0,00000000</v>
          </cell>
          <cell r="L1359" t="str">
            <v xml:space="preserve"> </v>
          </cell>
          <cell r="M1359" t="str">
            <v>A</v>
          </cell>
          <cell r="N1359" t="str">
            <v>VARIA</v>
          </cell>
          <cell r="O1359" t="str">
            <v xml:space="preserve">COL17CB0YHH4        </v>
          </cell>
          <cell r="P1359" t="str">
            <v>DBVUFR</v>
          </cell>
          <cell r="R1359">
            <v>55237</v>
          </cell>
          <cell r="S1359">
            <v>41459</v>
          </cell>
          <cell r="T1359">
            <v>44016</v>
          </cell>
        </row>
        <row r="1360">
          <cell r="G1360" t="str">
            <v>PAZT07030720</v>
          </cell>
          <cell r="H1360" t="str">
            <v>20130703</v>
          </cell>
          <cell r="I1360" t="str">
            <v>20200703</v>
          </cell>
          <cell r="J1360" t="str">
            <v>4,75000000</v>
          </cell>
          <cell r="K1360" t="str">
            <v>0,00000000</v>
          </cell>
          <cell r="L1360" t="str">
            <v xml:space="preserve"> </v>
          </cell>
          <cell r="M1360" t="str">
            <v>A</v>
          </cell>
          <cell r="N1360" t="str">
            <v>VARIA</v>
          </cell>
          <cell r="O1360" t="str">
            <v xml:space="preserve">COL17CB0YHY9        </v>
          </cell>
          <cell r="P1360" t="str">
            <v>DBVUFR</v>
          </cell>
          <cell r="R1360">
            <v>55240</v>
          </cell>
          <cell r="S1360">
            <v>41458</v>
          </cell>
          <cell r="T1360">
            <v>44015</v>
          </cell>
        </row>
        <row r="1361">
          <cell r="G1361" t="str">
            <v>PAZT07110720</v>
          </cell>
          <cell r="H1361" t="str">
            <v>20130711</v>
          </cell>
          <cell r="I1361" t="str">
            <v>20200711</v>
          </cell>
          <cell r="J1361" t="str">
            <v>4,75000000</v>
          </cell>
          <cell r="K1361" t="str">
            <v>0,00000000</v>
          </cell>
          <cell r="L1361" t="str">
            <v xml:space="preserve"> </v>
          </cell>
          <cell r="M1361" t="str">
            <v>A</v>
          </cell>
          <cell r="N1361" t="str">
            <v>VARIA</v>
          </cell>
          <cell r="O1361" t="str">
            <v xml:space="preserve">COL17CB0YI80        </v>
          </cell>
          <cell r="P1361" t="str">
            <v>DBVUFR</v>
          </cell>
          <cell r="R1361">
            <v>55253</v>
          </cell>
          <cell r="S1361">
            <v>41466</v>
          </cell>
          <cell r="T1361">
            <v>44023</v>
          </cell>
        </row>
        <row r="1362">
          <cell r="G1362" t="str">
            <v>PAZT07090720</v>
          </cell>
          <cell r="H1362" t="str">
            <v>20130709</v>
          </cell>
          <cell r="I1362" t="str">
            <v>20200709</v>
          </cell>
          <cell r="J1362" t="str">
            <v>4,75000000</v>
          </cell>
          <cell r="K1362" t="str">
            <v>0,00000000</v>
          </cell>
          <cell r="L1362" t="str">
            <v xml:space="preserve"> </v>
          </cell>
          <cell r="M1362" t="str">
            <v>A</v>
          </cell>
          <cell r="N1362" t="str">
            <v>VARIA</v>
          </cell>
          <cell r="O1362" t="str">
            <v xml:space="preserve">COL17CB0YI98        </v>
          </cell>
          <cell r="P1362" t="str">
            <v>DBVUFR</v>
          </cell>
          <cell r="R1362">
            <v>55254</v>
          </cell>
          <cell r="S1362">
            <v>41464</v>
          </cell>
          <cell r="T1362">
            <v>44021</v>
          </cell>
        </row>
        <row r="1363">
          <cell r="G1363" t="str">
            <v>PAZT07100720</v>
          </cell>
          <cell r="H1363" t="str">
            <v>20130710</v>
          </cell>
          <cell r="I1363" t="str">
            <v>20200710</v>
          </cell>
          <cell r="J1363" t="str">
            <v>4,75000000</v>
          </cell>
          <cell r="K1363" t="str">
            <v>0,00000000</v>
          </cell>
          <cell r="L1363" t="str">
            <v xml:space="preserve"> </v>
          </cell>
          <cell r="M1363" t="str">
            <v>A</v>
          </cell>
          <cell r="N1363" t="str">
            <v>VARIA</v>
          </cell>
          <cell r="O1363" t="str">
            <v xml:space="preserve">COL17CB0YIA7        </v>
          </cell>
          <cell r="P1363" t="str">
            <v>DBVUFR</v>
          </cell>
          <cell r="R1363">
            <v>55255</v>
          </cell>
          <cell r="S1363">
            <v>41465</v>
          </cell>
          <cell r="T1363">
            <v>44022</v>
          </cell>
        </row>
        <row r="1364">
          <cell r="G1364" t="str">
            <v>PAZT07080720</v>
          </cell>
          <cell r="H1364" t="str">
            <v>20130708</v>
          </cell>
          <cell r="I1364" t="str">
            <v>20200708</v>
          </cell>
          <cell r="J1364" t="str">
            <v>4,75000000</v>
          </cell>
          <cell r="K1364" t="str">
            <v>0,00000000</v>
          </cell>
          <cell r="L1364" t="str">
            <v xml:space="preserve"> </v>
          </cell>
          <cell r="M1364" t="str">
            <v>A</v>
          </cell>
          <cell r="N1364" t="str">
            <v>VARIA</v>
          </cell>
          <cell r="O1364" t="str">
            <v xml:space="preserve">COL17CB0YIC3        </v>
          </cell>
          <cell r="P1364" t="str">
            <v>DBVUFR</v>
          </cell>
          <cell r="R1364">
            <v>55257</v>
          </cell>
          <cell r="S1364">
            <v>41463</v>
          </cell>
          <cell r="T1364">
            <v>44020</v>
          </cell>
        </row>
        <row r="1365">
          <cell r="G1365" t="str">
            <v>PAZT07260720</v>
          </cell>
          <cell r="H1365" t="str">
            <v>20130726</v>
          </cell>
          <cell r="I1365" t="str">
            <v>20200726</v>
          </cell>
          <cell r="J1365" t="str">
            <v>4,75000000</v>
          </cell>
          <cell r="K1365" t="str">
            <v>0,00000000</v>
          </cell>
          <cell r="L1365" t="str">
            <v xml:space="preserve"> </v>
          </cell>
          <cell r="M1365" t="str">
            <v>A</v>
          </cell>
          <cell r="N1365" t="str">
            <v>VARIA</v>
          </cell>
          <cell r="O1365" t="str">
            <v xml:space="preserve">COL17CB0Z3I2        </v>
          </cell>
          <cell r="P1365" t="str">
            <v>DBVUFR</v>
          </cell>
          <cell r="R1365">
            <v>55270</v>
          </cell>
          <cell r="S1365">
            <v>41481</v>
          </cell>
          <cell r="T1365">
            <v>44038</v>
          </cell>
        </row>
        <row r="1366">
          <cell r="G1366" t="str">
            <v>PAZT07190720</v>
          </cell>
          <cell r="H1366" t="str">
            <v>20130719</v>
          </cell>
          <cell r="I1366" t="str">
            <v>20200719</v>
          </cell>
          <cell r="J1366" t="str">
            <v>4,75000000</v>
          </cell>
          <cell r="K1366" t="str">
            <v>0,00000000</v>
          </cell>
          <cell r="L1366" t="str">
            <v xml:space="preserve"> </v>
          </cell>
          <cell r="M1366" t="str">
            <v>A</v>
          </cell>
          <cell r="N1366" t="str">
            <v>VARIA</v>
          </cell>
          <cell r="O1366" t="str">
            <v xml:space="preserve">COL17CB0Z3K8        </v>
          </cell>
          <cell r="P1366" t="str">
            <v>DBVUFR</v>
          </cell>
          <cell r="R1366">
            <v>55274</v>
          </cell>
          <cell r="S1366">
            <v>41474</v>
          </cell>
          <cell r="T1366">
            <v>44031</v>
          </cell>
        </row>
        <row r="1367">
          <cell r="G1367" t="str">
            <v>PAZT07220720</v>
          </cell>
          <cell r="H1367" t="str">
            <v>20130722</v>
          </cell>
          <cell r="I1367" t="str">
            <v>20200722</v>
          </cell>
          <cell r="J1367" t="str">
            <v>4,75000000</v>
          </cell>
          <cell r="K1367" t="str">
            <v>0,00000000</v>
          </cell>
          <cell r="L1367" t="str">
            <v xml:space="preserve"> </v>
          </cell>
          <cell r="M1367" t="str">
            <v>A</v>
          </cell>
          <cell r="N1367" t="str">
            <v>VARIA</v>
          </cell>
          <cell r="O1367" t="str">
            <v xml:space="preserve">COL17CB0Z3L6        </v>
          </cell>
          <cell r="P1367" t="str">
            <v>DBVUFR</v>
          </cell>
          <cell r="R1367">
            <v>55277</v>
          </cell>
          <cell r="S1367">
            <v>41477</v>
          </cell>
          <cell r="T1367">
            <v>44034</v>
          </cell>
        </row>
        <row r="1368">
          <cell r="G1368" t="str">
            <v>PAZT07240720</v>
          </cell>
          <cell r="H1368" t="str">
            <v>20130724</v>
          </cell>
          <cell r="I1368" t="str">
            <v>20200724</v>
          </cell>
          <cell r="J1368" t="str">
            <v>4,75000000</v>
          </cell>
          <cell r="K1368" t="str">
            <v>0,00000000</v>
          </cell>
          <cell r="L1368" t="str">
            <v xml:space="preserve"> </v>
          </cell>
          <cell r="M1368" t="str">
            <v>A</v>
          </cell>
          <cell r="N1368" t="str">
            <v>VARIA</v>
          </cell>
          <cell r="O1368" t="str">
            <v xml:space="preserve">COL17CB0Z3P7        </v>
          </cell>
          <cell r="P1368" t="str">
            <v>DBVUFR</v>
          </cell>
          <cell r="R1368">
            <v>55281</v>
          </cell>
          <cell r="S1368">
            <v>41479</v>
          </cell>
          <cell r="T1368">
            <v>44036</v>
          </cell>
        </row>
        <row r="1369">
          <cell r="G1369" t="str">
            <v>PAZT07230720</v>
          </cell>
          <cell r="H1369" t="str">
            <v>20130723</v>
          </cell>
          <cell r="I1369" t="str">
            <v>20200723</v>
          </cell>
          <cell r="J1369" t="str">
            <v>4,75000000</v>
          </cell>
          <cell r="K1369" t="str">
            <v>0,00000000</v>
          </cell>
          <cell r="L1369" t="str">
            <v xml:space="preserve"> </v>
          </cell>
          <cell r="M1369" t="str">
            <v>A</v>
          </cell>
          <cell r="N1369" t="str">
            <v>VARIA</v>
          </cell>
          <cell r="O1369" t="str">
            <v xml:space="preserve">COL17CB0Z3Q5        </v>
          </cell>
          <cell r="P1369" t="str">
            <v>DBVUFR</v>
          </cell>
          <cell r="R1369">
            <v>55282</v>
          </cell>
          <cell r="S1369">
            <v>41478</v>
          </cell>
          <cell r="T1369">
            <v>44035</v>
          </cell>
        </row>
        <row r="1370">
          <cell r="G1370" t="str">
            <v>PAZT07300720</v>
          </cell>
          <cell r="H1370" t="str">
            <v>20130730</v>
          </cell>
          <cell r="I1370" t="str">
            <v>20200730</v>
          </cell>
          <cell r="J1370" t="str">
            <v>4,75000000</v>
          </cell>
          <cell r="K1370" t="str">
            <v>0,00000000</v>
          </cell>
          <cell r="L1370" t="str">
            <v xml:space="preserve"> </v>
          </cell>
          <cell r="M1370" t="str">
            <v>A</v>
          </cell>
          <cell r="N1370" t="str">
            <v>VARIA</v>
          </cell>
          <cell r="O1370" t="str">
            <v xml:space="preserve">COL17CB0Z474        </v>
          </cell>
          <cell r="P1370" t="str">
            <v>DBVUFR</v>
          </cell>
          <cell r="R1370">
            <v>55283</v>
          </cell>
          <cell r="S1370">
            <v>41485</v>
          </cell>
          <cell r="T1370">
            <v>44042</v>
          </cell>
        </row>
        <row r="1371">
          <cell r="G1371" t="str">
            <v>PAZT07010820</v>
          </cell>
          <cell r="H1371" t="str">
            <v>20130801</v>
          </cell>
          <cell r="I1371" t="str">
            <v>20200801</v>
          </cell>
          <cell r="J1371" t="str">
            <v>4,75000000</v>
          </cell>
          <cell r="K1371" t="str">
            <v>0,00000000</v>
          </cell>
          <cell r="L1371" t="str">
            <v xml:space="preserve"> </v>
          </cell>
          <cell r="M1371" t="str">
            <v>A</v>
          </cell>
          <cell r="N1371" t="str">
            <v>VARIA</v>
          </cell>
          <cell r="O1371" t="str">
            <v xml:space="preserve">COL17CB0Z482        </v>
          </cell>
          <cell r="P1371" t="str">
            <v>DBVUFR</v>
          </cell>
          <cell r="R1371">
            <v>55284</v>
          </cell>
          <cell r="S1371">
            <v>41487</v>
          </cell>
          <cell r="T1371">
            <v>44044</v>
          </cell>
        </row>
        <row r="1372">
          <cell r="G1372" t="str">
            <v>PAZT07020820</v>
          </cell>
          <cell r="H1372" t="str">
            <v>20130802</v>
          </cell>
          <cell r="I1372" t="str">
            <v>20200802</v>
          </cell>
          <cell r="J1372" t="str">
            <v>4,75000000</v>
          </cell>
          <cell r="K1372" t="str">
            <v>0,00000000</v>
          </cell>
          <cell r="L1372" t="str">
            <v xml:space="preserve"> </v>
          </cell>
          <cell r="M1372" t="str">
            <v>A</v>
          </cell>
          <cell r="N1372" t="str">
            <v>VARIA</v>
          </cell>
          <cell r="O1372" t="str">
            <v xml:space="preserve">COL17CB0Z490        </v>
          </cell>
          <cell r="P1372" t="str">
            <v>DBVUFR</v>
          </cell>
          <cell r="R1372">
            <v>55285</v>
          </cell>
          <cell r="S1372">
            <v>41488</v>
          </cell>
          <cell r="T1372">
            <v>44045</v>
          </cell>
        </row>
        <row r="1373">
          <cell r="G1373" t="str">
            <v>PAZT07290720</v>
          </cell>
          <cell r="H1373" t="str">
            <v>20130729</v>
          </cell>
          <cell r="I1373" t="str">
            <v>20200729</v>
          </cell>
          <cell r="J1373" t="str">
            <v>4,75000000</v>
          </cell>
          <cell r="K1373" t="str">
            <v>0,00000000</v>
          </cell>
          <cell r="L1373" t="str">
            <v xml:space="preserve"> </v>
          </cell>
          <cell r="M1373" t="str">
            <v>A</v>
          </cell>
          <cell r="N1373" t="str">
            <v>VARIA</v>
          </cell>
          <cell r="O1373" t="str">
            <v xml:space="preserve">COL17CB0Z4A7        </v>
          </cell>
          <cell r="P1373" t="str">
            <v>DBVUFR</v>
          </cell>
          <cell r="R1373">
            <v>55286</v>
          </cell>
          <cell r="S1373">
            <v>41484</v>
          </cell>
          <cell r="T1373">
            <v>44041</v>
          </cell>
        </row>
        <row r="1374">
          <cell r="G1374" t="str">
            <v>PAZT07310720</v>
          </cell>
          <cell r="H1374" t="str">
            <v>20130731</v>
          </cell>
          <cell r="I1374" t="str">
            <v>20200731</v>
          </cell>
          <cell r="J1374" t="str">
            <v>4,75000000</v>
          </cell>
          <cell r="K1374" t="str">
            <v>0,00000000</v>
          </cell>
          <cell r="L1374" t="str">
            <v xml:space="preserve"> </v>
          </cell>
          <cell r="M1374" t="str">
            <v>A</v>
          </cell>
          <cell r="N1374" t="str">
            <v>VARIA</v>
          </cell>
          <cell r="O1374" t="str">
            <v xml:space="preserve">COL17CB0Z4C3        </v>
          </cell>
          <cell r="P1374" t="str">
            <v>DBVUFR</v>
          </cell>
          <cell r="R1374">
            <v>55288</v>
          </cell>
          <cell r="S1374">
            <v>41486</v>
          </cell>
          <cell r="T1374">
            <v>44043</v>
          </cell>
        </row>
        <row r="1375">
          <cell r="G1375" t="str">
            <v>PAZT07080820</v>
          </cell>
          <cell r="H1375" t="str">
            <v>20130808</v>
          </cell>
          <cell r="I1375" t="str">
            <v>20200808</v>
          </cell>
          <cell r="J1375" t="str">
            <v>4,75000000</v>
          </cell>
          <cell r="K1375" t="str">
            <v>0,00000000</v>
          </cell>
          <cell r="L1375" t="str">
            <v xml:space="preserve"> </v>
          </cell>
          <cell r="M1375" t="str">
            <v>A</v>
          </cell>
          <cell r="N1375" t="str">
            <v>VARIA</v>
          </cell>
          <cell r="O1375" t="str">
            <v xml:space="preserve">COL17CB0Z4E9        </v>
          </cell>
          <cell r="P1375" t="str">
            <v>DBVUFR</v>
          </cell>
          <cell r="R1375">
            <v>55290</v>
          </cell>
          <cell r="S1375">
            <v>41494</v>
          </cell>
          <cell r="T1375">
            <v>44051</v>
          </cell>
        </row>
        <row r="1376">
          <cell r="G1376" t="str">
            <v>PAZT07090820</v>
          </cell>
          <cell r="H1376" t="str">
            <v>20130809</v>
          </cell>
          <cell r="I1376" t="str">
            <v>20200809</v>
          </cell>
          <cell r="J1376" t="str">
            <v>4,75000000</v>
          </cell>
          <cell r="K1376" t="str">
            <v>0,00000000</v>
          </cell>
          <cell r="L1376" t="str">
            <v xml:space="preserve"> </v>
          </cell>
          <cell r="M1376" t="str">
            <v>A</v>
          </cell>
          <cell r="N1376" t="str">
            <v>VARIA</v>
          </cell>
          <cell r="O1376" t="str">
            <v xml:space="preserve">COL17CB0Z4F6        </v>
          </cell>
          <cell r="P1376" t="str">
            <v>DBVUFR</v>
          </cell>
          <cell r="R1376">
            <v>55291</v>
          </cell>
          <cell r="S1376">
            <v>41495</v>
          </cell>
          <cell r="T1376">
            <v>44052</v>
          </cell>
        </row>
        <row r="1377">
          <cell r="G1377" t="str">
            <v>PAZT07050820</v>
          </cell>
          <cell r="H1377" t="str">
            <v>20130805</v>
          </cell>
          <cell r="I1377" t="str">
            <v>20200805</v>
          </cell>
          <cell r="J1377" t="str">
            <v>4,75000000</v>
          </cell>
          <cell r="K1377" t="str">
            <v>0,00000000</v>
          </cell>
          <cell r="L1377" t="str">
            <v xml:space="preserve"> </v>
          </cell>
          <cell r="M1377" t="str">
            <v>A</v>
          </cell>
          <cell r="N1377" t="str">
            <v>VARIA</v>
          </cell>
          <cell r="O1377" t="str">
            <v xml:space="preserve">COL17CB0Z4G4        </v>
          </cell>
          <cell r="P1377" t="str">
            <v>DBVUFR</v>
          </cell>
          <cell r="R1377">
            <v>55292</v>
          </cell>
          <cell r="S1377">
            <v>41491</v>
          </cell>
          <cell r="T1377">
            <v>44048</v>
          </cell>
        </row>
        <row r="1378">
          <cell r="G1378" t="str">
            <v>PAZT07060820</v>
          </cell>
          <cell r="H1378" t="str">
            <v>20130806</v>
          </cell>
          <cell r="I1378" t="str">
            <v>20200806</v>
          </cell>
          <cell r="J1378" t="str">
            <v>4,75000000</v>
          </cell>
          <cell r="K1378" t="str">
            <v>0,00000000</v>
          </cell>
          <cell r="L1378" t="str">
            <v xml:space="preserve"> </v>
          </cell>
          <cell r="M1378" t="str">
            <v>A</v>
          </cell>
          <cell r="N1378" t="str">
            <v>VARIA</v>
          </cell>
          <cell r="O1378" t="str">
            <v xml:space="preserve">COL17CB0Z4H2        </v>
          </cell>
          <cell r="P1378" t="str">
            <v>DBVUFR</v>
          </cell>
          <cell r="R1378">
            <v>55293</v>
          </cell>
          <cell r="S1378">
            <v>41492</v>
          </cell>
          <cell r="T1378">
            <v>44049</v>
          </cell>
        </row>
        <row r="1379">
          <cell r="G1379" t="str">
            <v>PAZT07120820</v>
          </cell>
          <cell r="H1379" t="str">
            <v>20130812</v>
          </cell>
          <cell r="I1379" t="str">
            <v>20200812</v>
          </cell>
          <cell r="J1379" t="str">
            <v>4,75000000</v>
          </cell>
          <cell r="K1379" t="str">
            <v>0,00000000</v>
          </cell>
          <cell r="L1379" t="str">
            <v xml:space="preserve"> </v>
          </cell>
          <cell r="M1379" t="str">
            <v>A</v>
          </cell>
          <cell r="N1379" t="str">
            <v>VARIA</v>
          </cell>
          <cell r="O1379" t="str">
            <v xml:space="preserve">COL17CB0Z8D2        </v>
          </cell>
          <cell r="P1379" t="str">
            <v>DBVUFR</v>
          </cell>
          <cell r="R1379">
            <v>55297</v>
          </cell>
          <cell r="S1379">
            <v>41498</v>
          </cell>
          <cell r="T1379">
            <v>44055</v>
          </cell>
        </row>
        <row r="1380">
          <cell r="G1380" t="str">
            <v>PAZT07140820</v>
          </cell>
          <cell r="H1380" t="str">
            <v>20130814</v>
          </cell>
          <cell r="I1380" t="str">
            <v>20200814</v>
          </cell>
          <cell r="J1380" t="str">
            <v>4,75000000</v>
          </cell>
          <cell r="K1380" t="str">
            <v>0,00000000</v>
          </cell>
          <cell r="L1380" t="str">
            <v xml:space="preserve"> </v>
          </cell>
          <cell r="M1380" t="str">
            <v>A</v>
          </cell>
          <cell r="N1380" t="str">
            <v>VARIA</v>
          </cell>
          <cell r="O1380" t="str">
            <v xml:space="preserve">COL17CB0Z8E0        </v>
          </cell>
          <cell r="P1380" t="str">
            <v>DBVUFR</v>
          </cell>
          <cell r="R1380">
            <v>55298</v>
          </cell>
          <cell r="S1380">
            <v>41500</v>
          </cell>
          <cell r="T1380">
            <v>44057</v>
          </cell>
        </row>
        <row r="1381">
          <cell r="G1381" t="str">
            <v>PAZT07150820</v>
          </cell>
          <cell r="H1381" t="str">
            <v>20130815</v>
          </cell>
          <cell r="I1381" t="str">
            <v>20200815</v>
          </cell>
          <cell r="J1381" t="str">
            <v>4,75000000</v>
          </cell>
          <cell r="K1381" t="str">
            <v>0,00000000</v>
          </cell>
          <cell r="L1381" t="str">
            <v xml:space="preserve"> </v>
          </cell>
          <cell r="M1381" t="str">
            <v>A</v>
          </cell>
          <cell r="N1381" t="str">
            <v>VARIA</v>
          </cell>
          <cell r="O1381" t="str">
            <v xml:space="preserve">COL17CB0Z8G5        </v>
          </cell>
          <cell r="P1381" t="str">
            <v>DBVUFR</v>
          </cell>
          <cell r="R1381">
            <v>55299</v>
          </cell>
          <cell r="S1381">
            <v>41501</v>
          </cell>
          <cell r="T1381">
            <v>44058</v>
          </cell>
        </row>
        <row r="1382">
          <cell r="G1382" t="str">
            <v>PAZT07160820</v>
          </cell>
          <cell r="H1382" t="str">
            <v>20130816</v>
          </cell>
          <cell r="I1382" t="str">
            <v>20200816</v>
          </cell>
          <cell r="J1382" t="str">
            <v>4,75000000</v>
          </cell>
          <cell r="K1382" t="str">
            <v>0,00000000</v>
          </cell>
          <cell r="L1382" t="str">
            <v xml:space="preserve"> </v>
          </cell>
          <cell r="M1382" t="str">
            <v>A</v>
          </cell>
          <cell r="N1382" t="str">
            <v>VARIA</v>
          </cell>
          <cell r="O1382" t="str">
            <v xml:space="preserve">COL17CB0Z8H3        </v>
          </cell>
          <cell r="P1382" t="str">
            <v>DBVUFR</v>
          </cell>
          <cell r="R1382">
            <v>55300</v>
          </cell>
          <cell r="S1382">
            <v>41502</v>
          </cell>
          <cell r="T1382">
            <v>44059</v>
          </cell>
        </row>
        <row r="1383">
          <cell r="G1383" t="str">
            <v>PAZT07210820</v>
          </cell>
          <cell r="H1383" t="str">
            <v>20130821</v>
          </cell>
          <cell r="I1383" t="str">
            <v>20200821</v>
          </cell>
          <cell r="J1383" t="str">
            <v>4,75000000</v>
          </cell>
          <cell r="K1383" t="str">
            <v>0,00000000</v>
          </cell>
          <cell r="L1383" t="str">
            <v xml:space="preserve"> </v>
          </cell>
          <cell r="M1383" t="str">
            <v>A</v>
          </cell>
          <cell r="N1383" t="str">
            <v>VARIA</v>
          </cell>
          <cell r="O1383" t="str">
            <v xml:space="preserve">COL17CB0ZUK8        </v>
          </cell>
          <cell r="P1383" t="str">
            <v>DBVUFR</v>
          </cell>
          <cell r="R1383">
            <v>55304</v>
          </cell>
          <cell r="S1383">
            <v>41507</v>
          </cell>
          <cell r="T1383">
            <v>44064</v>
          </cell>
        </row>
        <row r="1384">
          <cell r="G1384" t="str">
            <v>PAZT07220820</v>
          </cell>
          <cell r="H1384" t="str">
            <v>20130822</v>
          </cell>
          <cell r="I1384" t="str">
            <v>20200822</v>
          </cell>
          <cell r="J1384" t="str">
            <v>4,75000000</v>
          </cell>
          <cell r="K1384" t="str">
            <v>0,00000000</v>
          </cell>
          <cell r="L1384" t="str">
            <v xml:space="preserve"> </v>
          </cell>
          <cell r="M1384" t="str">
            <v>A</v>
          </cell>
          <cell r="N1384" t="str">
            <v>VARIA</v>
          </cell>
          <cell r="O1384" t="str">
            <v xml:space="preserve">COL17CB0ZUL6        </v>
          </cell>
          <cell r="P1384" t="str">
            <v>DBVUFR</v>
          </cell>
          <cell r="R1384">
            <v>55305</v>
          </cell>
          <cell r="S1384">
            <v>41508</v>
          </cell>
          <cell r="T1384">
            <v>44065</v>
          </cell>
        </row>
        <row r="1385">
          <cell r="G1385" t="str">
            <v>PAZT07230820</v>
          </cell>
          <cell r="H1385" t="str">
            <v>20130823</v>
          </cell>
          <cell r="I1385" t="str">
            <v>20200823</v>
          </cell>
          <cell r="J1385" t="str">
            <v>4,75000000</v>
          </cell>
          <cell r="K1385" t="str">
            <v>0,00000000</v>
          </cell>
          <cell r="L1385" t="str">
            <v xml:space="preserve"> </v>
          </cell>
          <cell r="M1385" t="str">
            <v>A</v>
          </cell>
          <cell r="N1385" t="str">
            <v>VARIA</v>
          </cell>
          <cell r="O1385" t="str">
            <v xml:space="preserve">COL17CB0ZUM4        </v>
          </cell>
          <cell r="P1385" t="str">
            <v>DBVUFR</v>
          </cell>
          <cell r="R1385">
            <v>55306</v>
          </cell>
          <cell r="S1385">
            <v>41509</v>
          </cell>
          <cell r="T1385">
            <v>44066</v>
          </cell>
        </row>
        <row r="1386">
          <cell r="G1386" t="str">
            <v>PAZT07200820</v>
          </cell>
          <cell r="H1386" t="str">
            <v>20130820</v>
          </cell>
          <cell r="I1386" t="str">
            <v>20200820</v>
          </cell>
          <cell r="J1386" t="str">
            <v>4,75000000</v>
          </cell>
          <cell r="K1386" t="str">
            <v>0,00000000</v>
          </cell>
          <cell r="L1386" t="str">
            <v xml:space="preserve"> </v>
          </cell>
          <cell r="M1386" t="str">
            <v>A</v>
          </cell>
          <cell r="N1386" t="str">
            <v>VARIA</v>
          </cell>
          <cell r="O1386" t="str">
            <v xml:space="preserve">COL17CB0ZUO0        </v>
          </cell>
          <cell r="P1386" t="str">
            <v>DBVUFR</v>
          </cell>
          <cell r="R1386">
            <v>55308</v>
          </cell>
          <cell r="S1386">
            <v>41506</v>
          </cell>
          <cell r="T1386">
            <v>44063</v>
          </cell>
        </row>
        <row r="1387">
          <cell r="G1387" t="str">
            <v>PAZT07280820</v>
          </cell>
          <cell r="H1387" t="str">
            <v>20130828</v>
          </cell>
          <cell r="I1387" t="str">
            <v>20200828</v>
          </cell>
          <cell r="J1387" t="str">
            <v>4,75000000</v>
          </cell>
          <cell r="K1387" t="str">
            <v>0,00000000</v>
          </cell>
          <cell r="L1387" t="str">
            <v xml:space="preserve"> </v>
          </cell>
          <cell r="M1387" t="str">
            <v>A</v>
          </cell>
          <cell r="N1387" t="str">
            <v>VARIA</v>
          </cell>
          <cell r="O1387" t="str">
            <v xml:space="preserve">COL17CB0ZUQ5        </v>
          </cell>
          <cell r="P1387" t="str">
            <v>DBVUFR</v>
          </cell>
          <cell r="R1387">
            <v>55309</v>
          </cell>
          <cell r="S1387">
            <v>41514</v>
          </cell>
          <cell r="T1387">
            <v>44071</v>
          </cell>
        </row>
        <row r="1388">
          <cell r="G1388" t="str">
            <v>PAZT07300820</v>
          </cell>
          <cell r="H1388" t="str">
            <v>20130830</v>
          </cell>
          <cell r="I1388" t="str">
            <v>20200830</v>
          </cell>
          <cell r="J1388" t="str">
            <v>4,75000000</v>
          </cell>
          <cell r="K1388" t="str">
            <v>0,00000000</v>
          </cell>
          <cell r="L1388" t="str">
            <v xml:space="preserve"> </v>
          </cell>
          <cell r="M1388" t="str">
            <v>A</v>
          </cell>
          <cell r="N1388" t="str">
            <v>VARIA</v>
          </cell>
          <cell r="O1388" t="str">
            <v xml:space="preserve">COL17CB0ZUR3        </v>
          </cell>
          <cell r="P1388" t="str">
            <v>DBVUFR</v>
          </cell>
          <cell r="R1388">
            <v>55310</v>
          </cell>
          <cell r="S1388">
            <v>41516</v>
          </cell>
          <cell r="T1388">
            <v>44073</v>
          </cell>
        </row>
        <row r="1389">
          <cell r="G1389" t="str">
            <v>PAZT07260820</v>
          </cell>
          <cell r="H1389" t="str">
            <v>20130826</v>
          </cell>
          <cell r="I1389" t="str">
            <v>20200826</v>
          </cell>
          <cell r="J1389" t="str">
            <v>4,75000000</v>
          </cell>
          <cell r="K1389" t="str">
            <v>0,00000000</v>
          </cell>
          <cell r="L1389" t="str">
            <v xml:space="preserve"> </v>
          </cell>
          <cell r="M1389" t="str">
            <v>A</v>
          </cell>
          <cell r="N1389" t="str">
            <v>VARIA</v>
          </cell>
          <cell r="O1389" t="str">
            <v xml:space="preserve">COL17CB0ZUS1        </v>
          </cell>
          <cell r="P1389" t="str">
            <v>DBVUFR</v>
          </cell>
          <cell r="R1389">
            <v>55311</v>
          </cell>
          <cell r="S1389">
            <v>41512</v>
          </cell>
          <cell r="T1389">
            <v>44069</v>
          </cell>
        </row>
        <row r="1390">
          <cell r="G1390" t="str">
            <v>PAZT07290820</v>
          </cell>
          <cell r="H1390" t="str">
            <v>20130829</v>
          </cell>
          <cell r="I1390" t="str">
            <v>20200829</v>
          </cell>
          <cell r="J1390" t="str">
            <v>4,75000000</v>
          </cell>
          <cell r="K1390" t="str">
            <v>0,00000000</v>
          </cell>
          <cell r="L1390" t="str">
            <v xml:space="preserve"> </v>
          </cell>
          <cell r="M1390" t="str">
            <v>A</v>
          </cell>
          <cell r="N1390" t="str">
            <v>VARIA</v>
          </cell>
          <cell r="O1390" t="str">
            <v xml:space="preserve">COL17CB0ZUT9        </v>
          </cell>
          <cell r="P1390" t="str">
            <v>DBVUFR</v>
          </cell>
          <cell r="R1390">
            <v>55312</v>
          </cell>
          <cell r="S1390">
            <v>41515</v>
          </cell>
          <cell r="T1390">
            <v>44072</v>
          </cell>
        </row>
        <row r="1391">
          <cell r="G1391" t="str">
            <v>PAZT07020920</v>
          </cell>
          <cell r="H1391" t="str">
            <v>20130902</v>
          </cell>
          <cell r="I1391" t="str">
            <v>20200902</v>
          </cell>
          <cell r="J1391" t="str">
            <v>4,75000000</v>
          </cell>
          <cell r="K1391" t="str">
            <v>0,00000000</v>
          </cell>
          <cell r="L1391" t="str">
            <v xml:space="preserve"> </v>
          </cell>
          <cell r="M1391" t="str">
            <v>A</v>
          </cell>
          <cell r="N1391" t="str">
            <v>VARIA</v>
          </cell>
          <cell r="O1391" t="str">
            <v xml:space="preserve">COL17CB0ZVG4        </v>
          </cell>
          <cell r="P1391" t="str">
            <v>DBVUFR</v>
          </cell>
          <cell r="R1391">
            <v>55313</v>
          </cell>
          <cell r="S1391">
            <v>41519</v>
          </cell>
          <cell r="T1391">
            <v>44076</v>
          </cell>
        </row>
        <row r="1392">
          <cell r="G1392" t="str">
            <v>PAZT07030920</v>
          </cell>
          <cell r="H1392" t="str">
            <v>20130903</v>
          </cell>
          <cell r="I1392" t="str">
            <v>20200903</v>
          </cell>
          <cell r="J1392" t="str">
            <v>4,75000000</v>
          </cell>
          <cell r="K1392" t="str">
            <v>0,00000000</v>
          </cell>
          <cell r="L1392" t="str">
            <v xml:space="preserve"> </v>
          </cell>
          <cell r="M1392" t="str">
            <v>A</v>
          </cell>
          <cell r="N1392" t="str">
            <v>VARIA</v>
          </cell>
          <cell r="O1392" t="str">
            <v xml:space="preserve">COL17CB0ZVH2        </v>
          </cell>
          <cell r="P1392" t="str">
            <v>DBVUFR</v>
          </cell>
          <cell r="R1392">
            <v>55314</v>
          </cell>
          <cell r="S1392">
            <v>41520</v>
          </cell>
          <cell r="T1392">
            <v>44077</v>
          </cell>
        </row>
        <row r="1393">
          <cell r="G1393" t="str">
            <v>PAZT07040920</v>
          </cell>
          <cell r="H1393" t="str">
            <v>20130904</v>
          </cell>
          <cell r="I1393" t="str">
            <v>20200904</v>
          </cell>
          <cell r="J1393" t="str">
            <v>4,75000000</v>
          </cell>
          <cell r="K1393" t="str">
            <v>0,00000000</v>
          </cell>
          <cell r="L1393" t="str">
            <v xml:space="preserve"> </v>
          </cell>
          <cell r="M1393" t="str">
            <v>A</v>
          </cell>
          <cell r="N1393" t="str">
            <v>VARIA</v>
          </cell>
          <cell r="O1393" t="str">
            <v xml:space="preserve">COL17CB0ZVI0        </v>
          </cell>
          <cell r="P1393" t="str">
            <v>DBVUFR</v>
          </cell>
          <cell r="R1393">
            <v>55315</v>
          </cell>
          <cell r="S1393">
            <v>41521</v>
          </cell>
          <cell r="T1393">
            <v>44078</v>
          </cell>
        </row>
        <row r="1394">
          <cell r="G1394" t="str">
            <v>PAZT07060920</v>
          </cell>
          <cell r="H1394" t="str">
            <v>20130906</v>
          </cell>
          <cell r="I1394" t="str">
            <v>20200906</v>
          </cell>
          <cell r="J1394" t="str">
            <v>4,75000000</v>
          </cell>
          <cell r="K1394" t="str">
            <v>0,00000000</v>
          </cell>
          <cell r="L1394" t="str">
            <v xml:space="preserve"> </v>
          </cell>
          <cell r="M1394" t="str">
            <v>A</v>
          </cell>
          <cell r="N1394" t="str">
            <v>VARIA</v>
          </cell>
          <cell r="O1394" t="str">
            <v xml:space="preserve">COL17CB0ZVJ8        </v>
          </cell>
          <cell r="P1394" t="str">
            <v>DBVUFR</v>
          </cell>
          <cell r="R1394">
            <v>55316</v>
          </cell>
          <cell r="S1394">
            <v>41523</v>
          </cell>
          <cell r="T1394">
            <v>44080</v>
          </cell>
        </row>
        <row r="1395">
          <cell r="G1395" t="str">
            <v>PAZT07130920</v>
          </cell>
          <cell r="H1395" t="str">
            <v>20130913</v>
          </cell>
          <cell r="I1395" t="str">
            <v>20200913</v>
          </cell>
          <cell r="J1395" t="str">
            <v>4,75000000</v>
          </cell>
          <cell r="K1395" t="str">
            <v>0,00000000</v>
          </cell>
          <cell r="L1395" t="str">
            <v xml:space="preserve"> </v>
          </cell>
          <cell r="M1395" t="str">
            <v>A</v>
          </cell>
          <cell r="N1395" t="str">
            <v>VARIA</v>
          </cell>
          <cell r="O1395" t="str">
            <v xml:space="preserve">COL17CB0ZVO8        </v>
          </cell>
          <cell r="P1395" t="str">
            <v>DBVUFR</v>
          </cell>
          <cell r="R1395">
            <v>55322</v>
          </cell>
          <cell r="S1395">
            <v>41530</v>
          </cell>
          <cell r="T1395">
            <v>44087</v>
          </cell>
        </row>
        <row r="1396">
          <cell r="G1396" t="str">
            <v>PAZT07120920</v>
          </cell>
          <cell r="H1396" t="str">
            <v>20130912</v>
          </cell>
          <cell r="I1396" t="str">
            <v>20200912</v>
          </cell>
          <cell r="J1396" t="str">
            <v>4,75000000</v>
          </cell>
          <cell r="K1396" t="str">
            <v>0,00000000</v>
          </cell>
          <cell r="L1396" t="str">
            <v xml:space="preserve"> </v>
          </cell>
          <cell r="M1396" t="str">
            <v>A</v>
          </cell>
          <cell r="N1396" t="str">
            <v>VARIA</v>
          </cell>
          <cell r="O1396" t="str">
            <v xml:space="preserve">COL17CB104W0        </v>
          </cell>
          <cell r="P1396" t="str">
            <v>DBVUFR</v>
          </cell>
          <cell r="R1396">
            <v>55323</v>
          </cell>
          <cell r="S1396">
            <v>41529</v>
          </cell>
          <cell r="T1396">
            <v>44086</v>
          </cell>
        </row>
        <row r="1397">
          <cell r="G1397" t="str">
            <v>PAZT07180920</v>
          </cell>
          <cell r="H1397" t="str">
            <v>20130918</v>
          </cell>
          <cell r="I1397" t="str">
            <v>20200918</v>
          </cell>
          <cell r="J1397" t="str">
            <v>4,75000000</v>
          </cell>
          <cell r="K1397" t="str">
            <v>0,00000000</v>
          </cell>
          <cell r="L1397" t="str">
            <v xml:space="preserve"> </v>
          </cell>
          <cell r="M1397" t="str">
            <v>A</v>
          </cell>
          <cell r="N1397" t="str">
            <v>VARIA</v>
          </cell>
          <cell r="O1397" t="str">
            <v xml:space="preserve">COL17CB10IC3        </v>
          </cell>
          <cell r="P1397" t="str">
            <v>DBVUFR</v>
          </cell>
          <cell r="R1397">
            <v>55327</v>
          </cell>
          <cell r="S1397">
            <v>41535</v>
          </cell>
          <cell r="T1397">
            <v>44092</v>
          </cell>
        </row>
        <row r="1398">
          <cell r="G1398" t="str">
            <v>PAZT07210920</v>
          </cell>
          <cell r="H1398" t="str">
            <v>20130921</v>
          </cell>
          <cell r="I1398" t="str">
            <v>20200921</v>
          </cell>
          <cell r="J1398" t="str">
            <v>4,75000000</v>
          </cell>
          <cell r="K1398" t="str">
            <v>0,00000000</v>
          </cell>
          <cell r="L1398" t="str">
            <v xml:space="preserve"> </v>
          </cell>
          <cell r="M1398" t="str">
            <v>A</v>
          </cell>
          <cell r="N1398" t="str">
            <v>VARIA</v>
          </cell>
          <cell r="O1398" t="str">
            <v xml:space="preserve">COL17CB10IE9        </v>
          </cell>
          <cell r="P1398" t="str">
            <v>DBVUFR</v>
          </cell>
          <cell r="R1398">
            <v>55328</v>
          </cell>
          <cell r="S1398">
            <v>41538</v>
          </cell>
          <cell r="T1398">
            <v>44095</v>
          </cell>
        </row>
        <row r="1399">
          <cell r="G1399" t="str">
            <v>PAZT07170920</v>
          </cell>
          <cell r="H1399" t="str">
            <v>20130917</v>
          </cell>
          <cell r="I1399" t="str">
            <v>20200917</v>
          </cell>
          <cell r="J1399" t="str">
            <v>4,75000000</v>
          </cell>
          <cell r="K1399" t="str">
            <v>0,00000000</v>
          </cell>
          <cell r="L1399" t="str">
            <v xml:space="preserve"> </v>
          </cell>
          <cell r="M1399" t="str">
            <v>A</v>
          </cell>
          <cell r="N1399" t="str">
            <v>VARIA</v>
          </cell>
          <cell r="O1399" t="str">
            <v xml:space="preserve">COL17CB10IK6        </v>
          </cell>
          <cell r="P1399" t="str">
            <v>DBVUFR</v>
          </cell>
          <cell r="R1399">
            <v>55334</v>
          </cell>
          <cell r="S1399">
            <v>41534</v>
          </cell>
          <cell r="T1399">
            <v>44091</v>
          </cell>
        </row>
        <row r="1400">
          <cell r="G1400" t="str">
            <v>PAZT07190920</v>
          </cell>
          <cell r="H1400" t="str">
            <v>20130919</v>
          </cell>
          <cell r="I1400" t="str">
            <v>20200919</v>
          </cell>
          <cell r="J1400" t="str">
            <v>4,75000000</v>
          </cell>
          <cell r="K1400" t="str">
            <v>0,00000000</v>
          </cell>
          <cell r="L1400" t="str">
            <v xml:space="preserve"> </v>
          </cell>
          <cell r="M1400" t="str">
            <v>A</v>
          </cell>
          <cell r="N1400" t="str">
            <v>VARIA</v>
          </cell>
          <cell r="O1400" t="str">
            <v xml:space="preserve">COL17CB10IL4        </v>
          </cell>
          <cell r="P1400" t="str">
            <v>DBVUFR</v>
          </cell>
          <cell r="R1400">
            <v>55335</v>
          </cell>
          <cell r="S1400">
            <v>41536</v>
          </cell>
          <cell r="T1400">
            <v>44093</v>
          </cell>
        </row>
        <row r="1401">
          <cell r="G1401" t="str">
            <v>PAZT07200920</v>
          </cell>
          <cell r="H1401" t="str">
            <v>20130920</v>
          </cell>
          <cell r="I1401" t="str">
            <v>20200920</v>
          </cell>
          <cell r="J1401" t="str">
            <v>4,75000000</v>
          </cell>
          <cell r="K1401" t="str">
            <v>0,00000000</v>
          </cell>
          <cell r="L1401" t="str">
            <v xml:space="preserve"> </v>
          </cell>
          <cell r="M1401" t="str">
            <v>A</v>
          </cell>
          <cell r="N1401" t="str">
            <v>VARIA</v>
          </cell>
          <cell r="O1401" t="str">
            <v xml:space="preserve">COL17CB10IM2        </v>
          </cell>
          <cell r="P1401" t="str">
            <v>DBVUFR</v>
          </cell>
          <cell r="R1401">
            <v>55336</v>
          </cell>
          <cell r="S1401">
            <v>41537</v>
          </cell>
          <cell r="T1401">
            <v>44094</v>
          </cell>
        </row>
        <row r="1402">
          <cell r="G1402" t="str">
            <v>PAZT07230920</v>
          </cell>
          <cell r="H1402" t="str">
            <v>20130923</v>
          </cell>
          <cell r="I1402" t="str">
            <v>20200923</v>
          </cell>
          <cell r="J1402" t="str">
            <v>4,75000000</v>
          </cell>
          <cell r="K1402" t="str">
            <v>0,00000000</v>
          </cell>
          <cell r="L1402" t="str">
            <v xml:space="preserve"> </v>
          </cell>
          <cell r="M1402" t="str">
            <v>A</v>
          </cell>
          <cell r="N1402" t="str">
            <v>VARIA</v>
          </cell>
          <cell r="O1402" t="str">
            <v xml:space="preserve">COL17CB10J61        </v>
          </cell>
          <cell r="P1402" t="str">
            <v>DBVUFR</v>
          </cell>
          <cell r="R1402">
            <v>55344</v>
          </cell>
          <cell r="S1402">
            <v>41540</v>
          </cell>
          <cell r="T1402">
            <v>44097</v>
          </cell>
        </row>
        <row r="1403">
          <cell r="G1403" t="str">
            <v>PAZT07250920</v>
          </cell>
          <cell r="H1403" t="str">
            <v>20130925</v>
          </cell>
          <cell r="I1403" t="str">
            <v>20200925</v>
          </cell>
          <cell r="J1403" t="str">
            <v>4,75000000</v>
          </cell>
          <cell r="K1403" t="str">
            <v>0,00000000</v>
          </cell>
          <cell r="L1403" t="str">
            <v xml:space="preserve"> </v>
          </cell>
          <cell r="M1403" t="str">
            <v>A</v>
          </cell>
          <cell r="N1403" t="str">
            <v>VARIA</v>
          </cell>
          <cell r="O1403" t="str">
            <v xml:space="preserve">COL17CB10J79        </v>
          </cell>
          <cell r="P1403" t="str">
            <v>DBVUFR</v>
          </cell>
          <cell r="R1403">
            <v>55345</v>
          </cell>
          <cell r="S1403">
            <v>41542</v>
          </cell>
          <cell r="T1403">
            <v>44099</v>
          </cell>
        </row>
        <row r="1404">
          <cell r="G1404" t="str">
            <v>PAZT07260920</v>
          </cell>
          <cell r="H1404" t="str">
            <v>20130926</v>
          </cell>
          <cell r="I1404" t="str">
            <v>20200926</v>
          </cell>
          <cell r="J1404" t="str">
            <v>4,75000000</v>
          </cell>
          <cell r="K1404" t="str">
            <v>0,00000000</v>
          </cell>
          <cell r="L1404" t="str">
            <v xml:space="preserve"> </v>
          </cell>
          <cell r="M1404" t="str">
            <v>A</v>
          </cell>
          <cell r="N1404" t="str">
            <v>VARIA</v>
          </cell>
          <cell r="O1404" t="str">
            <v xml:space="preserve">COL17CB10J87        </v>
          </cell>
          <cell r="P1404" t="str">
            <v>DBVUFR</v>
          </cell>
          <cell r="R1404">
            <v>55346</v>
          </cell>
          <cell r="S1404">
            <v>41543</v>
          </cell>
          <cell r="T1404">
            <v>44100</v>
          </cell>
        </row>
        <row r="1405">
          <cell r="G1405" t="str">
            <v>PAZT07240920</v>
          </cell>
          <cell r="H1405" t="str">
            <v>20130924</v>
          </cell>
          <cell r="I1405" t="str">
            <v>20200924</v>
          </cell>
          <cell r="J1405" t="str">
            <v>4,75000000</v>
          </cell>
          <cell r="K1405" t="str">
            <v>0,00000000</v>
          </cell>
          <cell r="L1405" t="str">
            <v xml:space="preserve"> </v>
          </cell>
          <cell r="M1405" t="str">
            <v>A</v>
          </cell>
          <cell r="N1405" t="str">
            <v>VARIA</v>
          </cell>
          <cell r="O1405" t="str">
            <v xml:space="preserve">COL17CB10JA5        </v>
          </cell>
          <cell r="P1405" t="str">
            <v>DBVUFR</v>
          </cell>
          <cell r="R1405">
            <v>55348</v>
          </cell>
          <cell r="S1405">
            <v>41541</v>
          </cell>
          <cell r="T1405">
            <v>44098</v>
          </cell>
        </row>
        <row r="1406">
          <cell r="G1406" t="str">
            <v>PAZT07270920</v>
          </cell>
          <cell r="H1406" t="str">
            <v>20130927</v>
          </cell>
          <cell r="I1406" t="str">
            <v>20200927</v>
          </cell>
          <cell r="J1406" t="str">
            <v>4,75000000</v>
          </cell>
          <cell r="K1406" t="str">
            <v>0,00000000</v>
          </cell>
          <cell r="L1406" t="str">
            <v xml:space="preserve"> </v>
          </cell>
          <cell r="M1406" t="str">
            <v>A</v>
          </cell>
          <cell r="N1406" t="str">
            <v>VARIA</v>
          </cell>
          <cell r="O1406" t="str">
            <v xml:space="preserve">COL17CB10JB3        </v>
          </cell>
          <cell r="P1406" t="str">
            <v>DBVUFR</v>
          </cell>
          <cell r="R1406">
            <v>55350</v>
          </cell>
          <cell r="S1406">
            <v>41544</v>
          </cell>
          <cell r="T1406">
            <v>44101</v>
          </cell>
        </row>
        <row r="1407">
          <cell r="G1407" t="str">
            <v>PAZT07011020</v>
          </cell>
          <cell r="H1407" t="str">
            <v>20131001</v>
          </cell>
          <cell r="I1407" t="str">
            <v>20201001</v>
          </cell>
          <cell r="J1407" t="str">
            <v>4,75000000</v>
          </cell>
          <cell r="K1407" t="str">
            <v>0,00000000</v>
          </cell>
          <cell r="L1407" t="str">
            <v xml:space="preserve"> </v>
          </cell>
          <cell r="M1407" t="str">
            <v>A</v>
          </cell>
          <cell r="N1407" t="str">
            <v>VARIA</v>
          </cell>
          <cell r="O1407" t="str">
            <v xml:space="preserve">COL17CB10JD9        </v>
          </cell>
          <cell r="P1407" t="str">
            <v>DBVUFR</v>
          </cell>
          <cell r="R1407">
            <v>55356</v>
          </cell>
          <cell r="S1407">
            <v>41548</v>
          </cell>
          <cell r="T1407">
            <v>44105</v>
          </cell>
        </row>
        <row r="1408">
          <cell r="G1408" t="str">
            <v>PAZT07011120</v>
          </cell>
          <cell r="H1408" t="str">
            <v>20131101</v>
          </cell>
          <cell r="I1408" t="str">
            <v>20201101</v>
          </cell>
          <cell r="J1408" t="str">
            <v>4,75000000</v>
          </cell>
          <cell r="K1408" t="str">
            <v>0,00000000</v>
          </cell>
          <cell r="L1408" t="str">
            <v xml:space="preserve"> </v>
          </cell>
          <cell r="M1408" t="str">
            <v>A</v>
          </cell>
          <cell r="N1408" t="str">
            <v>VARIA</v>
          </cell>
          <cell r="O1408" t="str">
            <v xml:space="preserve">COL17CB11EC0        </v>
          </cell>
          <cell r="P1408" t="str">
            <v>DBVUFR</v>
          </cell>
          <cell r="R1408">
            <v>55391</v>
          </cell>
          <cell r="S1408">
            <v>41579</v>
          </cell>
          <cell r="T1408">
            <v>44136</v>
          </cell>
        </row>
        <row r="1409">
          <cell r="G1409" t="str">
            <v>PAZT07081120</v>
          </cell>
          <cell r="H1409" t="str">
            <v>20131108</v>
          </cell>
          <cell r="I1409" t="str">
            <v>20201108</v>
          </cell>
          <cell r="J1409" t="str">
            <v>4,75000000</v>
          </cell>
          <cell r="K1409" t="str">
            <v>0,00000000</v>
          </cell>
          <cell r="L1409" t="str">
            <v xml:space="preserve"> </v>
          </cell>
          <cell r="M1409" t="str">
            <v>A</v>
          </cell>
          <cell r="N1409" t="str">
            <v>VARIA</v>
          </cell>
          <cell r="O1409" t="str">
            <v xml:space="preserve">COL17CB11EE6        </v>
          </cell>
          <cell r="P1409" t="str">
            <v>DBVUFR</v>
          </cell>
          <cell r="R1409">
            <v>55393</v>
          </cell>
          <cell r="S1409">
            <v>41586</v>
          </cell>
          <cell r="T1409">
            <v>44143</v>
          </cell>
        </row>
        <row r="1410">
          <cell r="G1410" t="str">
            <v>PAZT07221120</v>
          </cell>
          <cell r="H1410" t="str">
            <v>20131122</v>
          </cell>
          <cell r="I1410" t="str">
            <v>20201122</v>
          </cell>
          <cell r="J1410" t="str">
            <v>4,75000000</v>
          </cell>
          <cell r="K1410" t="str">
            <v>0,00000000</v>
          </cell>
          <cell r="L1410" t="str">
            <v xml:space="preserve"> </v>
          </cell>
          <cell r="M1410" t="str">
            <v>A</v>
          </cell>
          <cell r="N1410" t="str">
            <v>VARIA</v>
          </cell>
          <cell r="O1410" t="str">
            <v xml:space="preserve">COL17CB11EF3        </v>
          </cell>
          <cell r="P1410" t="str">
            <v>DBVUFR</v>
          </cell>
          <cell r="R1410">
            <v>55394</v>
          </cell>
          <cell r="S1410">
            <v>41600</v>
          </cell>
          <cell r="T1410">
            <v>44157</v>
          </cell>
        </row>
        <row r="1411">
          <cell r="G1411" t="str">
            <v>PAZT07291120</v>
          </cell>
          <cell r="H1411" t="str">
            <v>20131129</v>
          </cell>
          <cell r="I1411" t="str">
            <v>20201129</v>
          </cell>
          <cell r="J1411" t="str">
            <v>4,75000000</v>
          </cell>
          <cell r="K1411" t="str">
            <v>0,00000000</v>
          </cell>
          <cell r="L1411" t="str">
            <v xml:space="preserve"> </v>
          </cell>
          <cell r="M1411" t="str">
            <v>A</v>
          </cell>
          <cell r="N1411" t="str">
            <v>VARIA</v>
          </cell>
          <cell r="O1411" t="str">
            <v xml:space="preserve">COL17CB122E0        </v>
          </cell>
          <cell r="P1411" t="str">
            <v>DBVUFR</v>
          </cell>
          <cell r="R1411">
            <v>55399</v>
          </cell>
          <cell r="S1411">
            <v>41607</v>
          </cell>
          <cell r="T1411">
            <v>44164</v>
          </cell>
        </row>
        <row r="1412">
          <cell r="G1412" t="str">
            <v>PAZT07121220</v>
          </cell>
          <cell r="H1412" t="str">
            <v>20131212</v>
          </cell>
          <cell r="I1412" t="str">
            <v>20201212</v>
          </cell>
          <cell r="J1412" t="str">
            <v>4,75000000</v>
          </cell>
          <cell r="K1412" t="str">
            <v>0,00000000</v>
          </cell>
          <cell r="L1412" t="str">
            <v xml:space="preserve"> </v>
          </cell>
          <cell r="M1412" t="str">
            <v>A</v>
          </cell>
          <cell r="N1412" t="str">
            <v>VARIA</v>
          </cell>
          <cell r="O1412" t="str">
            <v xml:space="preserve">COL17CB12SG9        </v>
          </cell>
          <cell r="P1412" t="str">
            <v>DBVUFR</v>
          </cell>
          <cell r="R1412">
            <v>55401</v>
          </cell>
          <cell r="S1412">
            <v>41620</v>
          </cell>
          <cell r="T1412">
            <v>44177</v>
          </cell>
        </row>
        <row r="1413">
          <cell r="G1413" t="str">
            <v>PAZT07100121</v>
          </cell>
          <cell r="H1413" t="str">
            <v>20140110</v>
          </cell>
          <cell r="I1413" t="str">
            <v>20210110</v>
          </cell>
          <cell r="J1413" t="str">
            <v>4,75000000</v>
          </cell>
          <cell r="K1413" t="str">
            <v>0,00000000</v>
          </cell>
          <cell r="L1413" t="str">
            <v xml:space="preserve"> </v>
          </cell>
          <cell r="M1413" t="str">
            <v>A</v>
          </cell>
          <cell r="N1413" t="str">
            <v>VARIA</v>
          </cell>
          <cell r="O1413" t="str">
            <v xml:space="preserve">COL17CB12SK1        </v>
          </cell>
          <cell r="P1413" t="str">
            <v>DBVUFR</v>
          </cell>
          <cell r="R1413">
            <v>55413</v>
          </cell>
          <cell r="S1413">
            <v>41649</v>
          </cell>
          <cell r="T1413">
            <v>44206</v>
          </cell>
        </row>
        <row r="1414">
          <cell r="G1414" t="str">
            <v>PAZT07301220</v>
          </cell>
          <cell r="H1414" t="str">
            <v>20131230</v>
          </cell>
          <cell r="I1414" t="str">
            <v>20201230</v>
          </cell>
          <cell r="J1414" t="str">
            <v>4,75000000</v>
          </cell>
          <cell r="K1414" t="str">
            <v>0,00000000</v>
          </cell>
          <cell r="L1414" t="str">
            <v xml:space="preserve"> </v>
          </cell>
          <cell r="M1414" t="str">
            <v>A</v>
          </cell>
          <cell r="N1414" t="str">
            <v>VARIA</v>
          </cell>
          <cell r="O1414" t="str">
            <v xml:space="preserve">COL17CB12TG7        </v>
          </cell>
          <cell r="P1414" t="str">
            <v>DBVUFR</v>
          </cell>
          <cell r="R1414">
            <v>55427</v>
          </cell>
          <cell r="S1414">
            <v>41638</v>
          </cell>
          <cell r="T1414">
            <v>44195</v>
          </cell>
        </row>
        <row r="1415">
          <cell r="G1415" t="str">
            <v>PAZT07150121</v>
          </cell>
          <cell r="H1415" t="str">
            <v>20140115</v>
          </cell>
          <cell r="I1415" t="str">
            <v>20210115</v>
          </cell>
          <cell r="J1415" t="str">
            <v>4,75000000</v>
          </cell>
          <cell r="K1415" t="str">
            <v>0,00000000</v>
          </cell>
          <cell r="L1415" t="str">
            <v xml:space="preserve"> </v>
          </cell>
          <cell r="M1415" t="str">
            <v>A</v>
          </cell>
          <cell r="N1415" t="str">
            <v>VARIA</v>
          </cell>
          <cell r="O1415" t="str">
            <v xml:space="preserve">COL17CB13A34        </v>
          </cell>
          <cell r="P1415" t="str">
            <v>DBVUFR</v>
          </cell>
          <cell r="R1415">
            <v>55458</v>
          </cell>
          <cell r="S1415">
            <v>41654</v>
          </cell>
          <cell r="T1415">
            <v>44211</v>
          </cell>
        </row>
        <row r="1416">
          <cell r="G1416" t="str">
            <v>PAZT07070221</v>
          </cell>
          <cell r="H1416" t="str">
            <v>20140207</v>
          </cell>
          <cell r="I1416" t="str">
            <v>20210207</v>
          </cell>
          <cell r="J1416" t="str">
            <v>4,75000000</v>
          </cell>
          <cell r="K1416" t="str">
            <v>0,00000000</v>
          </cell>
          <cell r="L1416" t="str">
            <v xml:space="preserve"> </v>
          </cell>
          <cell r="M1416" t="str">
            <v>A</v>
          </cell>
          <cell r="N1416" t="str">
            <v>VARIA</v>
          </cell>
          <cell r="O1416" t="str">
            <v xml:space="preserve">COL17CB13IP9        </v>
          </cell>
          <cell r="P1416" t="str">
            <v>DBVUFR</v>
          </cell>
          <cell r="R1416">
            <v>55466</v>
          </cell>
          <cell r="S1416">
            <v>41677</v>
          </cell>
          <cell r="T1416">
            <v>44234</v>
          </cell>
        </row>
        <row r="1417">
          <cell r="G1417" t="str">
            <v>PAZT07270121</v>
          </cell>
          <cell r="H1417" t="str">
            <v>20140127</v>
          </cell>
          <cell r="I1417" t="str">
            <v>20210127</v>
          </cell>
          <cell r="J1417" t="str">
            <v>4,75000000</v>
          </cell>
          <cell r="K1417" t="str">
            <v>0,00000000</v>
          </cell>
          <cell r="L1417" t="str">
            <v xml:space="preserve"> </v>
          </cell>
          <cell r="M1417" t="str">
            <v>A</v>
          </cell>
          <cell r="N1417" t="str">
            <v>VARIA</v>
          </cell>
          <cell r="O1417" t="str">
            <v xml:space="preserve">COL17CB13IQ7        </v>
          </cell>
          <cell r="P1417" t="str">
            <v>DBVUFR</v>
          </cell>
          <cell r="R1417">
            <v>55472</v>
          </cell>
          <cell r="S1417">
            <v>41666</v>
          </cell>
          <cell r="T1417">
            <v>44223</v>
          </cell>
        </row>
        <row r="1418">
          <cell r="G1418" t="str">
            <v>PAZT07300121</v>
          </cell>
          <cell r="H1418" t="str">
            <v>20140130</v>
          </cell>
          <cell r="I1418" t="str">
            <v>20210130</v>
          </cell>
          <cell r="J1418" t="str">
            <v>4,75000000</v>
          </cell>
          <cell r="K1418" t="str">
            <v>0,00000000</v>
          </cell>
          <cell r="L1418" t="str">
            <v xml:space="preserve"> </v>
          </cell>
          <cell r="M1418" t="str">
            <v>A</v>
          </cell>
          <cell r="N1418" t="str">
            <v>VARIA</v>
          </cell>
          <cell r="O1418" t="str">
            <v xml:space="preserve">COL17CB13JB7        </v>
          </cell>
          <cell r="P1418" t="str">
            <v>DBVUFR</v>
          </cell>
          <cell r="R1418">
            <v>55473</v>
          </cell>
          <cell r="S1418">
            <v>41669</v>
          </cell>
          <cell r="T1418">
            <v>44226</v>
          </cell>
        </row>
        <row r="1419">
          <cell r="G1419" t="str">
            <v>PAZT07030221</v>
          </cell>
          <cell r="H1419" t="str">
            <v>20140203</v>
          </cell>
          <cell r="I1419" t="str">
            <v>20210203</v>
          </cell>
          <cell r="J1419" t="str">
            <v>4,75000000</v>
          </cell>
          <cell r="K1419" t="str">
            <v>0,00000000</v>
          </cell>
          <cell r="L1419" t="str">
            <v xml:space="preserve"> </v>
          </cell>
          <cell r="M1419" t="str">
            <v>A</v>
          </cell>
          <cell r="N1419" t="str">
            <v>VARIA</v>
          </cell>
          <cell r="O1419" t="str">
            <v xml:space="preserve">COL17CB13JC5        </v>
          </cell>
          <cell r="P1419" t="str">
            <v>DBVUFR</v>
          </cell>
          <cell r="R1419">
            <v>55474</v>
          </cell>
          <cell r="S1419">
            <v>41673</v>
          </cell>
          <cell r="T1419">
            <v>44230</v>
          </cell>
        </row>
        <row r="1420">
          <cell r="G1420" t="str">
            <v>PAZT07250221</v>
          </cell>
          <cell r="H1420" t="str">
            <v>20140225</v>
          </cell>
          <cell r="I1420" t="str">
            <v>20210225</v>
          </cell>
          <cell r="J1420" t="str">
            <v>4,75000000</v>
          </cell>
          <cell r="K1420" t="str">
            <v>0,00000000</v>
          </cell>
          <cell r="L1420" t="str">
            <v xml:space="preserve"> </v>
          </cell>
          <cell r="M1420" t="str">
            <v>A</v>
          </cell>
          <cell r="N1420" t="str">
            <v>VARIA</v>
          </cell>
          <cell r="O1420" t="str">
            <v xml:space="preserve">COL17CB145J0        </v>
          </cell>
          <cell r="P1420" t="str">
            <v>DBVUFR</v>
          </cell>
          <cell r="R1420">
            <v>55484</v>
          </cell>
          <cell r="S1420">
            <v>41695</v>
          </cell>
          <cell r="T1420">
            <v>44252</v>
          </cell>
        </row>
        <row r="1421">
          <cell r="G1421" t="str">
            <v>PAZT07210321</v>
          </cell>
          <cell r="H1421" t="str">
            <v>20140321</v>
          </cell>
          <cell r="I1421" t="str">
            <v>20210321</v>
          </cell>
          <cell r="J1421" t="str">
            <v>4,75000000</v>
          </cell>
          <cell r="K1421" t="str">
            <v>0,00000000</v>
          </cell>
          <cell r="L1421" t="str">
            <v xml:space="preserve"> </v>
          </cell>
          <cell r="M1421" t="str">
            <v>A</v>
          </cell>
          <cell r="N1421" t="str">
            <v>VARIA</v>
          </cell>
          <cell r="O1421" t="str">
            <v xml:space="preserve">COL17CB146N0        </v>
          </cell>
          <cell r="P1421" t="str">
            <v>DBVUFR</v>
          </cell>
          <cell r="R1421">
            <v>55485</v>
          </cell>
          <cell r="S1421">
            <v>41719</v>
          </cell>
          <cell r="T1421">
            <v>44276</v>
          </cell>
        </row>
        <row r="1422">
          <cell r="G1422" t="str">
            <v>PAZT07050321</v>
          </cell>
          <cell r="H1422" t="str">
            <v>20140305</v>
          </cell>
          <cell r="I1422" t="str">
            <v>20210305</v>
          </cell>
          <cell r="J1422" t="str">
            <v>4,75000000</v>
          </cell>
          <cell r="K1422" t="str">
            <v>0,00000000</v>
          </cell>
          <cell r="L1422" t="str">
            <v xml:space="preserve"> </v>
          </cell>
          <cell r="M1422" t="str">
            <v>A</v>
          </cell>
          <cell r="N1422" t="str">
            <v>VARIA</v>
          </cell>
          <cell r="O1422" t="str">
            <v xml:space="preserve">COL17CB146O8        </v>
          </cell>
          <cell r="P1422" t="str">
            <v>DBVUFR</v>
          </cell>
          <cell r="R1422">
            <v>55486</v>
          </cell>
          <cell r="S1422">
            <v>41703</v>
          </cell>
          <cell r="T1422">
            <v>44260</v>
          </cell>
        </row>
        <row r="1423">
          <cell r="G1423" t="str">
            <v>PAZT07090421</v>
          </cell>
          <cell r="H1423" t="str">
            <v>20140409</v>
          </cell>
          <cell r="I1423" t="str">
            <v>20210409</v>
          </cell>
          <cell r="J1423" t="str">
            <v>4,75000000</v>
          </cell>
          <cell r="K1423" t="str">
            <v>0,00000000</v>
          </cell>
          <cell r="L1423" t="str">
            <v xml:space="preserve"> </v>
          </cell>
          <cell r="M1423" t="str">
            <v>A</v>
          </cell>
          <cell r="N1423" t="str">
            <v>VARIA</v>
          </cell>
          <cell r="O1423" t="str">
            <v xml:space="preserve">COL17CB14VD6        </v>
          </cell>
          <cell r="P1423" t="str">
            <v>DBVUFR</v>
          </cell>
          <cell r="R1423">
            <v>55509</v>
          </cell>
          <cell r="S1423">
            <v>41738</v>
          </cell>
          <cell r="T1423">
            <v>44295</v>
          </cell>
        </row>
        <row r="1424">
          <cell r="G1424" t="str">
            <v>PAZT07250421</v>
          </cell>
          <cell r="H1424" t="str">
            <v>20140425</v>
          </cell>
          <cell r="I1424" t="str">
            <v>20210425</v>
          </cell>
          <cell r="J1424" t="str">
            <v>4,75000000</v>
          </cell>
          <cell r="K1424" t="str">
            <v>0,00000000</v>
          </cell>
          <cell r="L1424" t="str">
            <v xml:space="preserve"> </v>
          </cell>
          <cell r="M1424" t="str">
            <v>A</v>
          </cell>
          <cell r="N1424" t="str">
            <v>VARIA</v>
          </cell>
          <cell r="O1424" t="str">
            <v xml:space="preserve">COL17CB14VE4        </v>
          </cell>
          <cell r="P1424" t="str">
            <v>DBVUFR</v>
          </cell>
          <cell r="R1424">
            <v>55510</v>
          </cell>
          <cell r="S1424">
            <v>41754</v>
          </cell>
          <cell r="T1424">
            <v>44311</v>
          </cell>
        </row>
        <row r="1425">
          <cell r="G1425" t="str">
            <v>PAZT07280421</v>
          </cell>
          <cell r="H1425" t="str">
            <v>20140428</v>
          </cell>
          <cell r="I1425" t="str">
            <v>20210428</v>
          </cell>
          <cell r="J1425" t="str">
            <v>4,75000000</v>
          </cell>
          <cell r="K1425" t="str">
            <v>0,00000000</v>
          </cell>
          <cell r="L1425" t="str">
            <v xml:space="preserve"> </v>
          </cell>
          <cell r="M1425" t="str">
            <v>A</v>
          </cell>
          <cell r="N1425" t="str">
            <v>VARIA</v>
          </cell>
          <cell r="O1425" t="str">
            <v xml:space="preserve">COL17CB15MO9        </v>
          </cell>
          <cell r="P1425" t="str">
            <v>DBVUFR</v>
          </cell>
          <cell r="R1425">
            <v>55543</v>
          </cell>
          <cell r="S1425">
            <v>41757</v>
          </cell>
          <cell r="T1425">
            <v>44314</v>
          </cell>
        </row>
        <row r="1426">
          <cell r="G1426" t="str">
            <v>PAZT07020721</v>
          </cell>
          <cell r="H1426" t="str">
            <v>20140702</v>
          </cell>
          <cell r="I1426" t="str">
            <v>20210702</v>
          </cell>
          <cell r="J1426" t="str">
            <v>4,75000000</v>
          </cell>
          <cell r="K1426" t="str">
            <v>0,00000000</v>
          </cell>
          <cell r="L1426" t="str">
            <v xml:space="preserve"> </v>
          </cell>
          <cell r="M1426" t="str">
            <v>A</v>
          </cell>
          <cell r="N1426" t="str">
            <v>VARIA</v>
          </cell>
          <cell r="O1426" t="str">
            <v xml:space="preserve">COL17CB16U86        </v>
          </cell>
          <cell r="P1426" t="str">
            <v>DBVUFR</v>
          </cell>
          <cell r="R1426">
            <v>55574</v>
          </cell>
          <cell r="S1426">
            <v>41822</v>
          </cell>
          <cell r="T1426">
            <v>44379</v>
          </cell>
        </row>
        <row r="1427">
          <cell r="G1427" t="str">
            <v>PAZT07080821</v>
          </cell>
          <cell r="H1427" t="str">
            <v>20140808</v>
          </cell>
          <cell r="I1427" t="str">
            <v>20210808</v>
          </cell>
          <cell r="J1427" t="str">
            <v>4,75000000</v>
          </cell>
          <cell r="K1427" t="str">
            <v>0,00000000</v>
          </cell>
          <cell r="L1427" t="str">
            <v xml:space="preserve"> </v>
          </cell>
          <cell r="M1427" t="str">
            <v>A</v>
          </cell>
          <cell r="N1427" t="str">
            <v>VARIA</v>
          </cell>
          <cell r="O1427" t="str">
            <v xml:space="preserve">COL17CB17M02        </v>
          </cell>
          <cell r="P1427" t="str">
            <v>DBVUFR</v>
          </cell>
          <cell r="R1427">
            <v>55600</v>
          </cell>
          <cell r="S1427">
            <v>41859</v>
          </cell>
          <cell r="T1427">
            <v>44416</v>
          </cell>
        </row>
        <row r="1428">
          <cell r="G1428" t="str">
            <v>PAZT07220821</v>
          </cell>
          <cell r="H1428" t="str">
            <v>20140822</v>
          </cell>
          <cell r="I1428" t="str">
            <v>20210822</v>
          </cell>
          <cell r="J1428" t="str">
            <v>4,75000000</v>
          </cell>
          <cell r="K1428" t="str">
            <v>0,00000000</v>
          </cell>
          <cell r="L1428" t="str">
            <v xml:space="preserve"> </v>
          </cell>
          <cell r="M1428" t="str">
            <v>A</v>
          </cell>
          <cell r="N1428" t="str">
            <v>VARIA</v>
          </cell>
          <cell r="O1428" t="str">
            <v xml:space="preserve">COL17CB17MV0        </v>
          </cell>
          <cell r="P1428" t="str">
            <v>DBVUFR</v>
          </cell>
          <cell r="R1428">
            <v>55617</v>
          </cell>
          <cell r="S1428">
            <v>41873</v>
          </cell>
          <cell r="T1428">
            <v>44430</v>
          </cell>
        </row>
        <row r="1429">
          <cell r="G1429" t="str">
            <v>PAZT07190921</v>
          </cell>
          <cell r="H1429" t="str">
            <v>20140919</v>
          </cell>
          <cell r="I1429" t="str">
            <v>20210919</v>
          </cell>
          <cell r="J1429" t="str">
            <v>4,75000000</v>
          </cell>
          <cell r="K1429" t="str">
            <v>0,00000000</v>
          </cell>
          <cell r="L1429" t="str">
            <v xml:space="preserve"> </v>
          </cell>
          <cell r="M1429" t="str">
            <v>A</v>
          </cell>
          <cell r="N1429" t="str">
            <v>VARIA</v>
          </cell>
          <cell r="O1429" t="str">
            <v xml:space="preserve">COL17CB18CX5        </v>
          </cell>
          <cell r="P1429" t="str">
            <v>DBVUFR</v>
          </cell>
          <cell r="R1429">
            <v>55631</v>
          </cell>
          <cell r="S1429">
            <v>41901</v>
          </cell>
          <cell r="T1429">
            <v>44458</v>
          </cell>
        </row>
        <row r="1430">
          <cell r="G1430" t="str">
            <v>PAZT07101021</v>
          </cell>
          <cell r="H1430" t="str">
            <v>20141010</v>
          </cell>
          <cell r="I1430" t="str">
            <v>20211010</v>
          </cell>
          <cell r="J1430" t="str">
            <v>4,75000000</v>
          </cell>
          <cell r="K1430" t="str">
            <v>0,00000000</v>
          </cell>
          <cell r="L1430" t="str">
            <v xml:space="preserve"> </v>
          </cell>
          <cell r="M1430" t="str">
            <v>A</v>
          </cell>
          <cell r="N1430" t="str">
            <v>VARIA</v>
          </cell>
          <cell r="O1430" t="str">
            <v xml:space="preserve">COL17CB193A9        </v>
          </cell>
          <cell r="P1430" t="str">
            <v>DBVUFR</v>
          </cell>
          <cell r="R1430">
            <v>55634</v>
          </cell>
          <cell r="S1430">
            <v>41922</v>
          </cell>
          <cell r="T1430">
            <v>44479</v>
          </cell>
        </row>
        <row r="1431">
          <cell r="G1431" t="str">
            <v>PAZT07071021</v>
          </cell>
          <cell r="H1431" t="str">
            <v>20141007</v>
          </cell>
          <cell r="I1431" t="str">
            <v>20211007</v>
          </cell>
          <cell r="J1431" t="str">
            <v>4,75000000</v>
          </cell>
          <cell r="K1431" t="str">
            <v>0,00000000</v>
          </cell>
          <cell r="L1431" t="str">
            <v xml:space="preserve"> </v>
          </cell>
          <cell r="M1431" t="str">
            <v>A</v>
          </cell>
          <cell r="N1431" t="str">
            <v>VARIA</v>
          </cell>
          <cell r="O1431" t="str">
            <v xml:space="preserve">COL17CB194P5        </v>
          </cell>
          <cell r="P1431" t="str">
            <v>DBVUFR</v>
          </cell>
          <cell r="R1431">
            <v>55641</v>
          </cell>
          <cell r="S1431">
            <v>41919</v>
          </cell>
          <cell r="T1431">
            <v>44476</v>
          </cell>
        </row>
        <row r="1432">
          <cell r="G1432" t="str">
            <v>PAZT07221021</v>
          </cell>
          <cell r="H1432" t="str">
            <v>20141022</v>
          </cell>
          <cell r="I1432" t="str">
            <v>20211022</v>
          </cell>
          <cell r="J1432" t="str">
            <v>4,75000000</v>
          </cell>
          <cell r="K1432" t="str">
            <v>0,00000000</v>
          </cell>
          <cell r="L1432" t="str">
            <v xml:space="preserve"> </v>
          </cell>
          <cell r="M1432" t="str">
            <v>A</v>
          </cell>
          <cell r="N1432" t="str">
            <v>VARIA</v>
          </cell>
          <cell r="O1432" t="str">
            <v xml:space="preserve">COL17CB1A4I8        </v>
          </cell>
          <cell r="P1432" t="str">
            <v>DBVUFR</v>
          </cell>
          <cell r="R1432">
            <v>55663</v>
          </cell>
          <cell r="S1432">
            <v>41934</v>
          </cell>
          <cell r="T1432">
            <v>44491</v>
          </cell>
        </row>
        <row r="1433">
          <cell r="G1433" t="str">
            <v>PAZT07131121</v>
          </cell>
          <cell r="H1433" t="str">
            <v>20141113</v>
          </cell>
          <cell r="I1433" t="str">
            <v>20211113</v>
          </cell>
          <cell r="J1433" t="str">
            <v>4,75000000</v>
          </cell>
          <cell r="K1433" t="str">
            <v>0,00000000</v>
          </cell>
          <cell r="L1433" t="str">
            <v xml:space="preserve"> </v>
          </cell>
          <cell r="M1433" t="str">
            <v>A</v>
          </cell>
          <cell r="N1433" t="str">
            <v>VARIA</v>
          </cell>
          <cell r="O1433" t="str">
            <v xml:space="preserve">COL17CB1AX54        </v>
          </cell>
          <cell r="P1433" t="str">
            <v>DBVUFR</v>
          </cell>
          <cell r="R1433">
            <v>55667</v>
          </cell>
          <cell r="S1433">
            <v>41956</v>
          </cell>
          <cell r="T1433">
            <v>44513</v>
          </cell>
        </row>
        <row r="1434">
          <cell r="G1434" t="str">
            <v>PAZT07051221</v>
          </cell>
          <cell r="H1434" t="str">
            <v>20141205</v>
          </cell>
          <cell r="I1434" t="str">
            <v>20211205</v>
          </cell>
          <cell r="J1434" t="str">
            <v>4,75000000</v>
          </cell>
          <cell r="K1434" t="str">
            <v>0,00000000</v>
          </cell>
          <cell r="L1434" t="str">
            <v xml:space="preserve"> </v>
          </cell>
          <cell r="M1434" t="str">
            <v>A</v>
          </cell>
          <cell r="N1434" t="str">
            <v>VARIA</v>
          </cell>
          <cell r="O1434" t="str">
            <v xml:space="preserve">COL17CB1B0X4        </v>
          </cell>
          <cell r="P1434" t="str">
            <v>DBVUFR</v>
          </cell>
          <cell r="R1434">
            <v>55670</v>
          </cell>
          <cell r="S1434">
            <v>41978</v>
          </cell>
          <cell r="T1434">
            <v>44535</v>
          </cell>
        </row>
        <row r="1435">
          <cell r="G1435" t="str">
            <v>PAZT07271121</v>
          </cell>
          <cell r="H1435" t="str">
            <v>20141127</v>
          </cell>
          <cell r="I1435" t="str">
            <v>20211127</v>
          </cell>
          <cell r="J1435" t="str">
            <v>4,75000000</v>
          </cell>
          <cell r="K1435" t="str">
            <v>0,00000000</v>
          </cell>
          <cell r="L1435" t="str">
            <v xml:space="preserve"> </v>
          </cell>
          <cell r="M1435" t="str">
            <v>A</v>
          </cell>
          <cell r="N1435" t="str">
            <v>VARIA</v>
          </cell>
          <cell r="O1435" t="str">
            <v xml:space="preserve">COL17CB1B0Y2        </v>
          </cell>
          <cell r="P1435" t="str">
            <v>DBVUFR</v>
          </cell>
          <cell r="R1435">
            <v>55671</v>
          </cell>
          <cell r="S1435">
            <v>41970</v>
          </cell>
          <cell r="T1435">
            <v>44527</v>
          </cell>
        </row>
        <row r="1436">
          <cell r="G1436" t="str">
            <v>PAZT07230122</v>
          </cell>
          <cell r="H1436" t="str">
            <v>20150123</v>
          </cell>
          <cell r="I1436" t="str">
            <v>20220123</v>
          </cell>
          <cell r="J1436" t="str">
            <v>4,75000000</v>
          </cell>
          <cell r="K1436" t="str">
            <v>0,00000000</v>
          </cell>
          <cell r="L1436" t="str">
            <v xml:space="preserve"> </v>
          </cell>
          <cell r="M1436" t="str">
            <v>A</v>
          </cell>
          <cell r="N1436" t="str">
            <v>VARIA</v>
          </cell>
          <cell r="O1436" t="str">
            <v xml:space="preserve">COL17CB1BSO3        </v>
          </cell>
          <cell r="P1436" t="str">
            <v>DBVUFR</v>
          </cell>
          <cell r="R1436">
            <v>55698</v>
          </cell>
          <cell r="S1436">
            <v>42027</v>
          </cell>
          <cell r="T1436">
            <v>44584</v>
          </cell>
        </row>
        <row r="1437">
          <cell r="G1437" t="str">
            <v>PAZT07160122</v>
          </cell>
          <cell r="H1437" t="str">
            <v>20150116</v>
          </cell>
          <cell r="I1437" t="str">
            <v>20220116</v>
          </cell>
          <cell r="J1437" t="str">
            <v>4,75000000</v>
          </cell>
          <cell r="K1437" t="str">
            <v>0,00000000</v>
          </cell>
          <cell r="L1437" t="str">
            <v xml:space="preserve"> </v>
          </cell>
          <cell r="M1437" t="str">
            <v>A</v>
          </cell>
          <cell r="N1437" t="str">
            <v>VARIA</v>
          </cell>
          <cell r="O1437" t="str">
            <v xml:space="preserve">COL17CB1CKH2        </v>
          </cell>
          <cell r="P1437" t="str">
            <v>DBVUFR</v>
          </cell>
          <cell r="R1437">
            <v>55713</v>
          </cell>
          <cell r="S1437">
            <v>42020</v>
          </cell>
          <cell r="T1437">
            <v>44577</v>
          </cell>
        </row>
        <row r="1438">
          <cell r="G1438" t="str">
            <v>PAZT07190122</v>
          </cell>
          <cell r="H1438" t="str">
            <v>20150119</v>
          </cell>
          <cell r="I1438" t="str">
            <v>20220119</v>
          </cell>
          <cell r="J1438" t="str">
            <v>4,75000000</v>
          </cell>
          <cell r="K1438" t="str">
            <v>0,00000000</v>
          </cell>
          <cell r="L1438" t="str">
            <v xml:space="preserve"> </v>
          </cell>
          <cell r="M1438" t="str">
            <v>A</v>
          </cell>
          <cell r="N1438" t="str">
            <v>VARIA</v>
          </cell>
          <cell r="O1438" t="str">
            <v xml:space="preserve">COL17CB1CKN0        </v>
          </cell>
          <cell r="P1438" t="str">
            <v>DBVUFR</v>
          </cell>
          <cell r="R1438">
            <v>55720</v>
          </cell>
          <cell r="S1438">
            <v>42023</v>
          </cell>
          <cell r="T1438">
            <v>44580</v>
          </cell>
        </row>
        <row r="1439">
          <cell r="G1439" t="str">
            <v>PAZT07290122</v>
          </cell>
          <cell r="H1439" t="str">
            <v>20150129</v>
          </cell>
          <cell r="I1439" t="str">
            <v>20220129</v>
          </cell>
          <cell r="J1439" t="str">
            <v>4,75000000</v>
          </cell>
          <cell r="K1439" t="str">
            <v>0,00000000</v>
          </cell>
          <cell r="L1439" t="str">
            <v xml:space="preserve"> </v>
          </cell>
          <cell r="M1439" t="str">
            <v>A</v>
          </cell>
          <cell r="N1439" t="str">
            <v>VARIA</v>
          </cell>
          <cell r="O1439" t="str">
            <v xml:space="preserve">COL17CB1CKO8        </v>
          </cell>
          <cell r="P1439" t="str">
            <v>DBVUFR</v>
          </cell>
          <cell r="R1439">
            <v>55723</v>
          </cell>
          <cell r="S1439">
            <v>42033</v>
          </cell>
          <cell r="T1439">
            <v>44590</v>
          </cell>
        </row>
        <row r="1440">
          <cell r="G1440" t="str">
            <v>PAZT07090222</v>
          </cell>
          <cell r="H1440" t="str">
            <v>20150209</v>
          </cell>
          <cell r="I1440" t="str">
            <v>20220209</v>
          </cell>
          <cell r="J1440" t="str">
            <v>4,75000000</v>
          </cell>
          <cell r="K1440" t="str">
            <v>0,00000000</v>
          </cell>
          <cell r="L1440" t="str">
            <v xml:space="preserve"> </v>
          </cell>
          <cell r="M1440" t="str">
            <v>A</v>
          </cell>
          <cell r="N1440" t="str">
            <v>VARIA</v>
          </cell>
          <cell r="O1440" t="str">
            <v xml:space="preserve">COL17CB1DBL1        </v>
          </cell>
          <cell r="P1440" t="str">
            <v>DBVUFR</v>
          </cell>
          <cell r="R1440">
            <v>55724</v>
          </cell>
          <cell r="S1440">
            <v>42044</v>
          </cell>
          <cell r="T1440">
            <v>44601</v>
          </cell>
        </row>
        <row r="1441">
          <cell r="G1441" t="str">
            <v>PAZT07100222</v>
          </cell>
          <cell r="H1441" t="str">
            <v>20150210</v>
          </cell>
          <cell r="I1441" t="str">
            <v>20220210</v>
          </cell>
          <cell r="J1441" t="str">
            <v>4,75000000</v>
          </cell>
          <cell r="K1441" t="str">
            <v>0,00000000</v>
          </cell>
          <cell r="L1441" t="str">
            <v xml:space="preserve"> </v>
          </cell>
          <cell r="M1441" t="str">
            <v>A</v>
          </cell>
          <cell r="N1441" t="str">
            <v>VARIA</v>
          </cell>
          <cell r="O1441" t="str">
            <v xml:space="preserve">COL17CB1DBM9        </v>
          </cell>
          <cell r="P1441" t="str">
            <v>DBVUFR</v>
          </cell>
          <cell r="R1441">
            <v>55725</v>
          </cell>
          <cell r="S1441">
            <v>42045</v>
          </cell>
          <cell r="T1441">
            <v>44602</v>
          </cell>
        </row>
        <row r="1442">
          <cell r="G1442" t="str">
            <v>PAZT07230222</v>
          </cell>
          <cell r="H1442" t="str">
            <v>20150223</v>
          </cell>
          <cell r="I1442" t="str">
            <v>20220223</v>
          </cell>
          <cell r="J1442" t="str">
            <v>4,75000000</v>
          </cell>
          <cell r="K1442" t="str">
            <v>0,00000000</v>
          </cell>
          <cell r="L1442" t="str">
            <v xml:space="preserve"> </v>
          </cell>
          <cell r="M1442" t="str">
            <v>A</v>
          </cell>
          <cell r="N1442" t="str">
            <v>VARIA</v>
          </cell>
          <cell r="O1442" t="str">
            <v xml:space="preserve">COL17CB1DBS6        </v>
          </cell>
          <cell r="P1442" t="str">
            <v>DBVUFR</v>
          </cell>
          <cell r="R1442">
            <v>55729</v>
          </cell>
          <cell r="S1442">
            <v>42058</v>
          </cell>
          <cell r="T1442">
            <v>44615</v>
          </cell>
        </row>
        <row r="1443">
          <cell r="G1443" t="str">
            <v>PAZT07060322</v>
          </cell>
          <cell r="H1443" t="str">
            <v>20150306</v>
          </cell>
          <cell r="I1443" t="str">
            <v>20220306</v>
          </cell>
          <cell r="J1443" t="str">
            <v>4,75000000</v>
          </cell>
          <cell r="K1443" t="str">
            <v>0,00000000</v>
          </cell>
          <cell r="L1443" t="str">
            <v xml:space="preserve"> </v>
          </cell>
          <cell r="M1443" t="str">
            <v>A</v>
          </cell>
          <cell r="N1443" t="str">
            <v>VARIA</v>
          </cell>
          <cell r="O1443" t="str">
            <v xml:space="preserve">COL17CB1DCM7        </v>
          </cell>
          <cell r="P1443" t="str">
            <v>DBVUFR</v>
          </cell>
          <cell r="R1443">
            <v>55731</v>
          </cell>
          <cell r="S1443">
            <v>42069</v>
          </cell>
          <cell r="T1443">
            <v>44626</v>
          </cell>
        </row>
        <row r="1444">
          <cell r="G1444" t="str">
            <v>PAZT07170422</v>
          </cell>
          <cell r="H1444" t="str">
            <v>20150417</v>
          </cell>
          <cell r="I1444" t="str">
            <v>20220417</v>
          </cell>
          <cell r="J1444" t="str">
            <v>4,75000000</v>
          </cell>
          <cell r="K1444" t="str">
            <v>0,00000000</v>
          </cell>
          <cell r="L1444" t="str">
            <v xml:space="preserve"> </v>
          </cell>
          <cell r="M1444" t="str">
            <v>A</v>
          </cell>
          <cell r="N1444" t="str">
            <v>VARIA</v>
          </cell>
          <cell r="O1444" t="str">
            <v xml:space="preserve">COL17CB1E8L9        </v>
          </cell>
          <cell r="P1444" t="str">
            <v>DBVUFR</v>
          </cell>
          <cell r="R1444">
            <v>55745</v>
          </cell>
          <cell r="S1444">
            <v>42111</v>
          </cell>
          <cell r="T1444">
            <v>44668</v>
          </cell>
        </row>
        <row r="1445">
          <cell r="G1445" t="str">
            <v>PAZT07090422</v>
          </cell>
          <cell r="H1445" t="str">
            <v>20150409</v>
          </cell>
          <cell r="I1445" t="str">
            <v>20220409</v>
          </cell>
          <cell r="J1445" t="str">
            <v>4,75000000</v>
          </cell>
          <cell r="K1445" t="str">
            <v>0,00000000</v>
          </cell>
          <cell r="L1445" t="str">
            <v xml:space="preserve"> </v>
          </cell>
          <cell r="M1445" t="str">
            <v>A</v>
          </cell>
          <cell r="N1445" t="str">
            <v>VARIA</v>
          </cell>
          <cell r="O1445" t="str">
            <v xml:space="preserve">COL17CB1E8S4        </v>
          </cell>
          <cell r="P1445" t="str">
            <v>DBVUFR</v>
          </cell>
          <cell r="R1445">
            <v>55762</v>
          </cell>
          <cell r="S1445">
            <v>42103</v>
          </cell>
          <cell r="T1445">
            <v>44660</v>
          </cell>
        </row>
        <row r="1446">
          <cell r="G1446" t="str">
            <v>PAZT07100422</v>
          </cell>
          <cell r="H1446" t="str">
            <v>20150410</v>
          </cell>
          <cell r="I1446" t="str">
            <v>20220410</v>
          </cell>
          <cell r="J1446" t="str">
            <v>4,75000000</v>
          </cell>
          <cell r="K1446" t="str">
            <v>0,00000000</v>
          </cell>
          <cell r="L1446" t="str">
            <v xml:space="preserve"> </v>
          </cell>
          <cell r="M1446" t="str">
            <v>A</v>
          </cell>
          <cell r="N1446" t="str">
            <v>VARIA</v>
          </cell>
          <cell r="O1446" t="str">
            <v xml:space="preserve">COL17CB1E8T2        </v>
          </cell>
          <cell r="P1446" t="str">
            <v>DBVUFR</v>
          </cell>
          <cell r="R1446">
            <v>55763</v>
          </cell>
          <cell r="S1446">
            <v>42104</v>
          </cell>
          <cell r="T1446">
            <v>44661</v>
          </cell>
        </row>
        <row r="1447">
          <cell r="G1447" t="str">
            <v>PAZT07240422</v>
          </cell>
          <cell r="H1447" t="str">
            <v>20150424</v>
          </cell>
          <cell r="I1447" t="str">
            <v>20220424</v>
          </cell>
          <cell r="J1447" t="str">
            <v>4,75000000</v>
          </cell>
          <cell r="K1447" t="str">
            <v>0,00000000</v>
          </cell>
          <cell r="L1447" t="str">
            <v xml:space="preserve"> </v>
          </cell>
          <cell r="M1447" t="str">
            <v>A</v>
          </cell>
          <cell r="N1447" t="str">
            <v>VARIA</v>
          </cell>
          <cell r="O1447" t="str">
            <v xml:space="preserve">COL17CB1E8U0        </v>
          </cell>
          <cell r="P1447" t="str">
            <v>DBVUFR</v>
          </cell>
          <cell r="R1447">
            <v>55764</v>
          </cell>
          <cell r="S1447">
            <v>42118</v>
          </cell>
          <cell r="T1447">
            <v>44675</v>
          </cell>
        </row>
        <row r="1448">
          <cell r="G1448" t="str">
            <v>CEST03061115</v>
          </cell>
          <cell r="H1448" t="str">
            <v>20121106</v>
          </cell>
          <cell r="I1448" t="str">
            <v>20151106</v>
          </cell>
          <cell r="J1448" t="str">
            <v>5,21500000</v>
          </cell>
          <cell r="K1448" t="str">
            <v>0,00000000</v>
          </cell>
          <cell r="L1448" t="str">
            <v xml:space="preserve"> </v>
          </cell>
          <cell r="M1448" t="str">
            <v>A</v>
          </cell>
          <cell r="N1448" t="str">
            <v xml:space="preserve">FIJA </v>
          </cell>
          <cell r="O1448" t="str">
            <v xml:space="preserve">COL17CB0TDC4        </v>
          </cell>
          <cell r="P1448" t="str">
            <v>DBFTFR</v>
          </cell>
          <cell r="R1448">
            <v>54988</v>
          </cell>
          <cell r="S1448">
            <v>41219</v>
          </cell>
          <cell r="T1448">
            <v>42314</v>
          </cell>
        </row>
        <row r="1449">
          <cell r="G1449" t="str">
            <v>TRDT10090615</v>
          </cell>
          <cell r="H1449" t="str">
            <v>20050609</v>
          </cell>
          <cell r="I1449" t="str">
            <v>20150609</v>
          </cell>
          <cell r="J1449" t="str">
            <v>0,00000000</v>
          </cell>
          <cell r="K1449" t="str">
            <v>0,00000000</v>
          </cell>
          <cell r="L1449" t="str">
            <v xml:space="preserve"> </v>
          </cell>
          <cell r="M1449" t="str">
            <v xml:space="preserve"> </v>
          </cell>
          <cell r="N1449" t="str">
            <v xml:space="preserve">     </v>
          </cell>
          <cell r="O1449" t="str">
            <v xml:space="preserve">COL17CB0DLM0        </v>
          </cell>
          <cell r="P1449" t="str">
            <v>DMZTFR</v>
          </cell>
          <cell r="R1449">
            <v>48175</v>
          </cell>
          <cell r="S1449">
            <v>38512</v>
          </cell>
          <cell r="T1449">
            <v>42164</v>
          </cell>
        </row>
        <row r="1450">
          <cell r="G1450" t="str">
            <v>TRDT10140715</v>
          </cell>
          <cell r="H1450" t="str">
            <v>20050714</v>
          </cell>
          <cell r="I1450" t="str">
            <v>20150714</v>
          </cell>
          <cell r="J1450" t="str">
            <v>0,00000000</v>
          </cell>
          <cell r="K1450" t="str">
            <v>0,00000000</v>
          </cell>
          <cell r="L1450" t="str">
            <v xml:space="preserve"> </v>
          </cell>
          <cell r="M1450" t="str">
            <v xml:space="preserve"> </v>
          </cell>
          <cell r="N1450" t="str">
            <v xml:space="preserve">     </v>
          </cell>
          <cell r="O1450" t="str">
            <v xml:space="preserve">COL17CB0DLN8        </v>
          </cell>
          <cell r="P1450" t="str">
            <v>DMZTFR</v>
          </cell>
          <cell r="R1450">
            <v>48254</v>
          </cell>
          <cell r="S1450">
            <v>38547</v>
          </cell>
          <cell r="T1450">
            <v>42199</v>
          </cell>
        </row>
        <row r="1451">
          <cell r="G1451" t="str">
            <v>TRDT10110815</v>
          </cell>
          <cell r="H1451" t="str">
            <v>20050811</v>
          </cell>
          <cell r="I1451" t="str">
            <v>20150811</v>
          </cell>
          <cell r="J1451" t="str">
            <v>0,00000000</v>
          </cell>
          <cell r="K1451" t="str">
            <v>0,00000000</v>
          </cell>
          <cell r="L1451" t="str">
            <v xml:space="preserve"> </v>
          </cell>
          <cell r="M1451" t="str">
            <v xml:space="preserve"> </v>
          </cell>
          <cell r="N1451" t="str">
            <v xml:space="preserve">     </v>
          </cell>
          <cell r="O1451" t="str">
            <v xml:space="preserve">COL17CB0DLO6        </v>
          </cell>
          <cell r="P1451" t="str">
            <v>DMZTFR</v>
          </cell>
          <cell r="R1451">
            <v>48348</v>
          </cell>
          <cell r="S1451">
            <v>38575</v>
          </cell>
          <cell r="T1451">
            <v>42227</v>
          </cell>
        </row>
        <row r="1452">
          <cell r="G1452" t="str">
            <v>TRDT10150915</v>
          </cell>
          <cell r="H1452" t="str">
            <v>20050915</v>
          </cell>
          <cell r="I1452" t="str">
            <v>20150915</v>
          </cell>
          <cell r="J1452" t="str">
            <v>0,00000000</v>
          </cell>
          <cell r="K1452" t="str">
            <v>0,00000000</v>
          </cell>
          <cell r="L1452" t="str">
            <v xml:space="preserve"> </v>
          </cell>
          <cell r="M1452" t="str">
            <v xml:space="preserve"> </v>
          </cell>
          <cell r="N1452" t="str">
            <v xml:space="preserve">     </v>
          </cell>
          <cell r="O1452" t="str">
            <v xml:space="preserve">COL17CB0DLP3        </v>
          </cell>
          <cell r="P1452" t="str">
            <v>DMZTFR</v>
          </cell>
          <cell r="R1452">
            <v>48404</v>
          </cell>
          <cell r="S1452">
            <v>38610</v>
          </cell>
          <cell r="T1452">
            <v>42262</v>
          </cell>
        </row>
        <row r="1453">
          <cell r="G1453" t="str">
            <v>TRDT10131015</v>
          </cell>
          <cell r="H1453" t="str">
            <v>20051013</v>
          </cell>
          <cell r="I1453" t="str">
            <v>20151013</v>
          </cell>
          <cell r="J1453" t="str">
            <v>0,00000000</v>
          </cell>
          <cell r="K1453" t="str">
            <v>0,00000000</v>
          </cell>
          <cell r="L1453" t="str">
            <v xml:space="preserve"> </v>
          </cell>
          <cell r="M1453" t="str">
            <v xml:space="preserve"> </v>
          </cell>
          <cell r="N1453" t="str">
            <v xml:space="preserve">     </v>
          </cell>
          <cell r="O1453" t="str">
            <v xml:space="preserve">COL17CB0DLQ1        </v>
          </cell>
          <cell r="P1453" t="str">
            <v>DMZTFR</v>
          </cell>
          <cell r="R1453">
            <v>48488</v>
          </cell>
          <cell r="S1453">
            <v>38638</v>
          </cell>
          <cell r="T1453">
            <v>42290</v>
          </cell>
        </row>
        <row r="1454">
          <cell r="G1454" t="str">
            <v>TRDT10101115</v>
          </cell>
          <cell r="H1454" t="str">
            <v>20051110</v>
          </cell>
          <cell r="I1454" t="str">
            <v>20151110</v>
          </cell>
          <cell r="J1454" t="str">
            <v>0,00000000</v>
          </cell>
          <cell r="K1454" t="str">
            <v>0,00000000</v>
          </cell>
          <cell r="L1454" t="str">
            <v xml:space="preserve"> </v>
          </cell>
          <cell r="M1454" t="str">
            <v xml:space="preserve"> </v>
          </cell>
          <cell r="N1454" t="str">
            <v xml:space="preserve">     </v>
          </cell>
          <cell r="O1454" t="str">
            <v xml:space="preserve">COL17CB0DLR9        </v>
          </cell>
          <cell r="P1454" t="str">
            <v>DMZTFR</v>
          </cell>
          <cell r="R1454">
            <v>48580</v>
          </cell>
          <cell r="S1454">
            <v>38666</v>
          </cell>
          <cell r="T1454">
            <v>42318</v>
          </cell>
        </row>
        <row r="1455">
          <cell r="G1455" t="str">
            <v>TRDT10151215</v>
          </cell>
          <cell r="H1455" t="str">
            <v>20051215</v>
          </cell>
          <cell r="I1455" t="str">
            <v>20151215</v>
          </cell>
          <cell r="J1455" t="str">
            <v>0,00000000</v>
          </cell>
          <cell r="K1455" t="str">
            <v>0,00000000</v>
          </cell>
          <cell r="L1455" t="str">
            <v xml:space="preserve"> </v>
          </cell>
          <cell r="M1455" t="str">
            <v xml:space="preserve"> </v>
          </cell>
          <cell r="N1455" t="str">
            <v xml:space="preserve">     </v>
          </cell>
          <cell r="O1455" t="str">
            <v xml:space="preserve">COL17CB0DLS7        </v>
          </cell>
          <cell r="P1455" t="str">
            <v>DMZTFR</v>
          </cell>
          <cell r="R1455">
            <v>48666</v>
          </cell>
          <cell r="S1455">
            <v>38701</v>
          </cell>
          <cell r="T1455">
            <v>42353</v>
          </cell>
        </row>
        <row r="1456">
          <cell r="G1456" t="str">
            <v>TRDT10120116</v>
          </cell>
          <cell r="H1456" t="str">
            <v>20060112</v>
          </cell>
          <cell r="I1456" t="str">
            <v>20160112</v>
          </cell>
          <cell r="J1456" t="str">
            <v>0,00000000</v>
          </cell>
          <cell r="K1456" t="str">
            <v>0,00000000</v>
          </cell>
          <cell r="L1456" t="str">
            <v xml:space="preserve"> </v>
          </cell>
          <cell r="M1456" t="str">
            <v xml:space="preserve"> </v>
          </cell>
          <cell r="N1456" t="str">
            <v xml:space="preserve">     </v>
          </cell>
          <cell r="O1456" t="str">
            <v xml:space="preserve">COL17CB0DLT5        </v>
          </cell>
          <cell r="P1456" t="str">
            <v>DMZTFR</v>
          </cell>
          <cell r="R1456">
            <v>48777</v>
          </cell>
          <cell r="S1456">
            <v>38729</v>
          </cell>
          <cell r="T1456">
            <v>42381</v>
          </cell>
        </row>
        <row r="1457">
          <cell r="G1457" t="str">
            <v>TCO364131216</v>
          </cell>
          <cell r="H1457" t="str">
            <v>20151214</v>
          </cell>
          <cell r="I1457" t="str">
            <v>20161213</v>
          </cell>
          <cell r="J1457" t="str">
            <v>0,00000000</v>
          </cell>
          <cell r="K1457" t="str">
            <v>0,00000000</v>
          </cell>
          <cell r="L1457" t="str">
            <v xml:space="preserve"> </v>
          </cell>
          <cell r="M1457" t="str">
            <v xml:space="preserve"> </v>
          </cell>
          <cell r="N1457" t="str">
            <v xml:space="preserve">     </v>
          </cell>
          <cell r="O1457" t="str">
            <v xml:space="preserve">COL17CT03433        </v>
          </cell>
          <cell r="P1457" t="str">
            <v>DMZTFR</v>
          </cell>
          <cell r="R1457">
            <v>55884</v>
          </cell>
          <cell r="S1457">
            <v>42352</v>
          </cell>
          <cell r="T1457">
            <v>42717</v>
          </cell>
        </row>
        <row r="1458">
          <cell r="R1458">
            <v>0</v>
          </cell>
          <cell r="S1458">
            <v>0</v>
          </cell>
          <cell r="T1458">
            <v>0</v>
          </cell>
        </row>
        <row r="1459">
          <cell r="R1459">
            <v>0</v>
          </cell>
          <cell r="S1459">
            <v>0</v>
          </cell>
          <cell r="T1459">
            <v>0</v>
          </cell>
        </row>
        <row r="1460">
          <cell r="R1460">
            <v>0</v>
          </cell>
          <cell r="S1460">
            <v>0</v>
          </cell>
          <cell r="T1460">
            <v>0</v>
          </cell>
        </row>
        <row r="1461">
          <cell r="R1461">
            <v>0</v>
          </cell>
          <cell r="S1461">
            <v>0</v>
          </cell>
          <cell r="T1461">
            <v>0</v>
          </cell>
        </row>
        <row r="1462">
          <cell r="R1462">
            <v>0</v>
          </cell>
          <cell r="S1462">
            <v>0</v>
          </cell>
          <cell r="T1462">
            <v>0</v>
          </cell>
        </row>
        <row r="1463">
          <cell r="R1463">
            <v>0</v>
          </cell>
          <cell r="S1463">
            <v>0</v>
          </cell>
          <cell r="T1463">
            <v>0</v>
          </cell>
        </row>
        <row r="1464">
          <cell r="R1464">
            <v>0</v>
          </cell>
          <cell r="S1464">
            <v>0</v>
          </cell>
          <cell r="T1464">
            <v>0</v>
          </cell>
        </row>
        <row r="1465">
          <cell r="R1465">
            <v>0</v>
          </cell>
          <cell r="S1465">
            <v>0</v>
          </cell>
          <cell r="T1465">
            <v>0</v>
          </cell>
        </row>
        <row r="1466">
          <cell r="R1466">
            <v>0</v>
          </cell>
          <cell r="S1466">
            <v>0</v>
          </cell>
          <cell r="T1466">
            <v>0</v>
          </cell>
        </row>
        <row r="1467">
          <cell r="R1467">
            <v>0</v>
          </cell>
          <cell r="S1467">
            <v>0</v>
          </cell>
          <cell r="T1467">
            <v>0</v>
          </cell>
        </row>
        <row r="1468">
          <cell r="R1468">
            <v>0</v>
          </cell>
          <cell r="S1468">
            <v>0</v>
          </cell>
          <cell r="T1468">
            <v>0</v>
          </cell>
        </row>
        <row r="1469">
          <cell r="R1469">
            <v>0</v>
          </cell>
          <cell r="S1469">
            <v>0</v>
          </cell>
          <cell r="T1469">
            <v>0</v>
          </cell>
        </row>
        <row r="1470">
          <cell r="R1470">
            <v>0</v>
          </cell>
          <cell r="S1470">
            <v>0</v>
          </cell>
          <cell r="T1470">
            <v>0</v>
          </cell>
        </row>
        <row r="1471">
          <cell r="R1471">
            <v>0</v>
          </cell>
          <cell r="S1471">
            <v>0</v>
          </cell>
          <cell r="T1471">
            <v>0</v>
          </cell>
        </row>
        <row r="1472">
          <cell r="R1472">
            <v>0</v>
          </cell>
          <cell r="S1472">
            <v>0</v>
          </cell>
          <cell r="T1472">
            <v>0</v>
          </cell>
        </row>
        <row r="1473">
          <cell r="R1473">
            <v>0</v>
          </cell>
          <cell r="S1473">
            <v>0</v>
          </cell>
          <cell r="T1473">
            <v>0</v>
          </cell>
        </row>
        <row r="1474">
          <cell r="R1474">
            <v>0</v>
          </cell>
          <cell r="S1474">
            <v>0</v>
          </cell>
          <cell r="T1474">
            <v>0</v>
          </cell>
        </row>
        <row r="1475">
          <cell r="R1475">
            <v>0</v>
          </cell>
          <cell r="S1475">
            <v>0</v>
          </cell>
          <cell r="T1475">
            <v>0</v>
          </cell>
        </row>
        <row r="1476">
          <cell r="R1476">
            <v>0</v>
          </cell>
          <cell r="S1476">
            <v>0</v>
          </cell>
          <cell r="T1476">
            <v>0</v>
          </cell>
        </row>
        <row r="1477">
          <cell r="R1477">
            <v>0</v>
          </cell>
          <cell r="S1477">
            <v>0</v>
          </cell>
          <cell r="T1477">
            <v>0</v>
          </cell>
        </row>
        <row r="1478">
          <cell r="R1478">
            <v>0</v>
          </cell>
          <cell r="S1478">
            <v>0</v>
          </cell>
          <cell r="T1478">
            <v>0</v>
          </cell>
        </row>
        <row r="1479">
          <cell r="R1479">
            <v>0</v>
          </cell>
          <cell r="S1479">
            <v>0</v>
          </cell>
          <cell r="T1479">
            <v>0</v>
          </cell>
        </row>
        <row r="1480">
          <cell r="R1480">
            <v>0</v>
          </cell>
          <cell r="S1480">
            <v>0</v>
          </cell>
          <cell r="T1480">
            <v>0</v>
          </cell>
        </row>
        <row r="1481">
          <cell r="R1481">
            <v>0</v>
          </cell>
          <cell r="S1481">
            <v>0</v>
          </cell>
          <cell r="T1481">
            <v>0</v>
          </cell>
        </row>
        <row r="1482">
          <cell r="R1482">
            <v>0</v>
          </cell>
          <cell r="S1482">
            <v>0</v>
          </cell>
          <cell r="T1482">
            <v>0</v>
          </cell>
        </row>
        <row r="1483">
          <cell r="R1483">
            <v>0</v>
          </cell>
          <cell r="S1483">
            <v>0</v>
          </cell>
          <cell r="T1483">
            <v>0</v>
          </cell>
        </row>
        <row r="1484">
          <cell r="R1484">
            <v>0</v>
          </cell>
          <cell r="S1484">
            <v>0</v>
          </cell>
          <cell r="T1484">
            <v>0</v>
          </cell>
        </row>
        <row r="1485">
          <cell r="R1485">
            <v>0</v>
          </cell>
          <cell r="S1485">
            <v>0</v>
          </cell>
          <cell r="T1485">
            <v>0</v>
          </cell>
        </row>
        <row r="1486">
          <cell r="R1486">
            <v>0</v>
          </cell>
          <cell r="S1486">
            <v>0</v>
          </cell>
          <cell r="T1486">
            <v>0</v>
          </cell>
        </row>
        <row r="1487">
          <cell r="R1487">
            <v>0</v>
          </cell>
          <cell r="S1487">
            <v>0</v>
          </cell>
          <cell r="T1487">
            <v>0</v>
          </cell>
        </row>
        <row r="1488">
          <cell r="R1488">
            <v>0</v>
          </cell>
          <cell r="S1488">
            <v>0</v>
          </cell>
          <cell r="T1488">
            <v>0</v>
          </cell>
        </row>
        <row r="1489">
          <cell r="R1489">
            <v>0</v>
          </cell>
          <cell r="S1489">
            <v>0</v>
          </cell>
          <cell r="T1489">
            <v>0</v>
          </cell>
        </row>
        <row r="1490">
          <cell r="R1490">
            <v>0</v>
          </cell>
          <cell r="S1490">
            <v>0</v>
          </cell>
          <cell r="T1490">
            <v>0</v>
          </cell>
        </row>
        <row r="1491">
          <cell r="R1491">
            <v>0</v>
          </cell>
          <cell r="S1491">
            <v>0</v>
          </cell>
          <cell r="T1491">
            <v>0</v>
          </cell>
        </row>
        <row r="1492">
          <cell r="R1492">
            <v>0</v>
          </cell>
          <cell r="S1492">
            <v>0</v>
          </cell>
          <cell r="T1492">
            <v>0</v>
          </cell>
        </row>
        <row r="1493">
          <cell r="R1493">
            <v>0</v>
          </cell>
          <cell r="S1493">
            <v>0</v>
          </cell>
          <cell r="T1493">
            <v>0</v>
          </cell>
        </row>
        <row r="1494">
          <cell r="R1494">
            <v>0</v>
          </cell>
          <cell r="S1494">
            <v>0</v>
          </cell>
          <cell r="T1494">
            <v>0</v>
          </cell>
        </row>
        <row r="1495">
          <cell r="R1495">
            <v>0</v>
          </cell>
          <cell r="S1495">
            <v>0</v>
          </cell>
          <cell r="T1495">
            <v>0</v>
          </cell>
        </row>
        <row r="1496">
          <cell r="R1496">
            <v>0</v>
          </cell>
          <cell r="S1496">
            <v>0</v>
          </cell>
          <cell r="T1496">
            <v>0</v>
          </cell>
        </row>
        <row r="1497">
          <cell r="R1497">
            <v>0</v>
          </cell>
          <cell r="S1497">
            <v>0</v>
          </cell>
          <cell r="T1497">
            <v>0</v>
          </cell>
        </row>
        <row r="1498">
          <cell r="R1498">
            <v>0</v>
          </cell>
          <cell r="S1498">
            <v>0</v>
          </cell>
          <cell r="T1498">
            <v>0</v>
          </cell>
        </row>
        <row r="1499">
          <cell r="R1499">
            <v>0</v>
          </cell>
          <cell r="S1499">
            <v>0</v>
          </cell>
          <cell r="T1499">
            <v>0</v>
          </cell>
        </row>
        <row r="1500">
          <cell r="R1500">
            <v>0</v>
          </cell>
          <cell r="S1500">
            <v>0</v>
          </cell>
          <cell r="T1500">
            <v>0</v>
          </cell>
        </row>
        <row r="1501">
          <cell r="R1501">
            <v>0</v>
          </cell>
          <cell r="S1501">
            <v>0</v>
          </cell>
          <cell r="T1501">
            <v>0</v>
          </cell>
        </row>
        <row r="1502">
          <cell r="R1502">
            <v>0</v>
          </cell>
          <cell r="S1502">
            <v>0</v>
          </cell>
          <cell r="T1502">
            <v>0</v>
          </cell>
        </row>
        <row r="1503">
          <cell r="R1503">
            <v>0</v>
          </cell>
          <cell r="S1503">
            <v>0</v>
          </cell>
          <cell r="T1503">
            <v>0</v>
          </cell>
        </row>
        <row r="1504">
          <cell r="R1504">
            <v>0</v>
          </cell>
          <cell r="S1504">
            <v>0</v>
          </cell>
          <cell r="T1504">
            <v>0</v>
          </cell>
        </row>
        <row r="1505">
          <cell r="R1505">
            <v>0</v>
          </cell>
          <cell r="S1505">
            <v>0</v>
          </cell>
          <cell r="T1505">
            <v>0</v>
          </cell>
        </row>
        <row r="1506">
          <cell r="R1506">
            <v>0</v>
          </cell>
          <cell r="S1506">
            <v>0</v>
          </cell>
          <cell r="T1506">
            <v>0</v>
          </cell>
        </row>
        <row r="1507">
          <cell r="R1507">
            <v>0</v>
          </cell>
          <cell r="S1507">
            <v>0</v>
          </cell>
          <cell r="T1507">
            <v>0</v>
          </cell>
        </row>
        <row r="1508">
          <cell r="R1508">
            <v>0</v>
          </cell>
          <cell r="S1508">
            <v>0</v>
          </cell>
          <cell r="T1508">
            <v>0</v>
          </cell>
        </row>
        <row r="1509">
          <cell r="R1509">
            <v>0</v>
          </cell>
          <cell r="S1509">
            <v>0</v>
          </cell>
          <cell r="T1509">
            <v>0</v>
          </cell>
        </row>
        <row r="1510">
          <cell r="R1510">
            <v>0</v>
          </cell>
          <cell r="S1510">
            <v>0</v>
          </cell>
          <cell r="T1510">
            <v>0</v>
          </cell>
        </row>
        <row r="1511">
          <cell r="R1511">
            <v>0</v>
          </cell>
          <cell r="S1511">
            <v>0</v>
          </cell>
          <cell r="T1511">
            <v>0</v>
          </cell>
        </row>
        <row r="1512">
          <cell r="R1512">
            <v>0</v>
          </cell>
          <cell r="S1512">
            <v>0</v>
          </cell>
          <cell r="T1512">
            <v>0</v>
          </cell>
        </row>
        <row r="1513">
          <cell r="R1513">
            <v>0</v>
          </cell>
          <cell r="S1513">
            <v>0</v>
          </cell>
          <cell r="T1513">
            <v>0</v>
          </cell>
        </row>
        <row r="1514">
          <cell r="R1514">
            <v>0</v>
          </cell>
          <cell r="S1514">
            <v>0</v>
          </cell>
          <cell r="T1514">
            <v>0</v>
          </cell>
        </row>
        <row r="1515">
          <cell r="R1515">
            <v>0</v>
          </cell>
          <cell r="S1515">
            <v>0</v>
          </cell>
          <cell r="T1515">
            <v>0</v>
          </cell>
        </row>
        <row r="1516">
          <cell r="R1516">
            <v>0</v>
          </cell>
          <cell r="S1516">
            <v>0</v>
          </cell>
          <cell r="T1516">
            <v>0</v>
          </cell>
        </row>
        <row r="1517">
          <cell r="R1517">
            <v>0</v>
          </cell>
          <cell r="S1517">
            <v>0</v>
          </cell>
          <cell r="T1517">
            <v>0</v>
          </cell>
        </row>
        <row r="1518">
          <cell r="R1518">
            <v>0</v>
          </cell>
          <cell r="S1518">
            <v>0</v>
          </cell>
          <cell r="T1518">
            <v>0</v>
          </cell>
        </row>
        <row r="1519">
          <cell r="R1519">
            <v>0</v>
          </cell>
          <cell r="S1519">
            <v>0</v>
          </cell>
          <cell r="T1519">
            <v>0</v>
          </cell>
        </row>
        <row r="1520">
          <cell r="R1520">
            <v>0</v>
          </cell>
          <cell r="S1520">
            <v>0</v>
          </cell>
          <cell r="T1520">
            <v>0</v>
          </cell>
        </row>
        <row r="1521">
          <cell r="R1521">
            <v>0</v>
          </cell>
          <cell r="S1521">
            <v>0</v>
          </cell>
          <cell r="T1521">
            <v>0</v>
          </cell>
        </row>
        <row r="1522">
          <cell r="R1522">
            <v>0</v>
          </cell>
          <cell r="S1522">
            <v>0</v>
          </cell>
          <cell r="T1522">
            <v>0</v>
          </cell>
        </row>
        <row r="1523">
          <cell r="R1523">
            <v>0</v>
          </cell>
          <cell r="S1523">
            <v>0</v>
          </cell>
          <cell r="T1523">
            <v>0</v>
          </cell>
        </row>
        <row r="1524">
          <cell r="R1524">
            <v>0</v>
          </cell>
          <cell r="S1524">
            <v>0</v>
          </cell>
          <cell r="T1524">
            <v>0</v>
          </cell>
        </row>
        <row r="1525">
          <cell r="R1525">
            <v>0</v>
          </cell>
          <cell r="S1525">
            <v>0</v>
          </cell>
          <cell r="T1525">
            <v>0</v>
          </cell>
        </row>
        <row r="1526">
          <cell r="R1526">
            <v>0</v>
          </cell>
          <cell r="S1526">
            <v>0</v>
          </cell>
          <cell r="T1526">
            <v>0</v>
          </cell>
        </row>
        <row r="1527">
          <cell r="R1527">
            <v>0</v>
          </cell>
          <cell r="S1527">
            <v>0</v>
          </cell>
          <cell r="T1527">
            <v>0</v>
          </cell>
        </row>
        <row r="1528">
          <cell r="R1528">
            <v>0</v>
          </cell>
          <cell r="S1528">
            <v>0</v>
          </cell>
          <cell r="T1528">
            <v>0</v>
          </cell>
        </row>
        <row r="1529">
          <cell r="R1529">
            <v>0</v>
          </cell>
          <cell r="S1529">
            <v>0</v>
          </cell>
          <cell r="T1529">
            <v>0</v>
          </cell>
        </row>
        <row r="1530">
          <cell r="R1530">
            <v>0</v>
          </cell>
          <cell r="S1530">
            <v>0</v>
          </cell>
          <cell r="T1530">
            <v>0</v>
          </cell>
        </row>
        <row r="1531">
          <cell r="R1531">
            <v>0</v>
          </cell>
          <cell r="S1531">
            <v>0</v>
          </cell>
          <cell r="T1531">
            <v>0</v>
          </cell>
        </row>
        <row r="1532">
          <cell r="R1532">
            <v>0</v>
          </cell>
          <cell r="S1532">
            <v>0</v>
          </cell>
          <cell r="T1532">
            <v>0</v>
          </cell>
        </row>
        <row r="1533">
          <cell r="R1533">
            <v>0</v>
          </cell>
          <cell r="S1533">
            <v>0</v>
          </cell>
          <cell r="T1533">
            <v>0</v>
          </cell>
        </row>
        <row r="1534">
          <cell r="R1534">
            <v>0</v>
          </cell>
          <cell r="S1534">
            <v>0</v>
          </cell>
          <cell r="T1534">
            <v>0</v>
          </cell>
        </row>
        <row r="1535">
          <cell r="R1535">
            <v>0</v>
          </cell>
          <cell r="S1535">
            <v>0</v>
          </cell>
          <cell r="T1535">
            <v>0</v>
          </cell>
        </row>
        <row r="1536">
          <cell r="R1536">
            <v>0</v>
          </cell>
          <cell r="S1536">
            <v>0</v>
          </cell>
          <cell r="T1536">
            <v>0</v>
          </cell>
        </row>
        <row r="1537">
          <cell r="R1537">
            <v>0</v>
          </cell>
          <cell r="S1537">
            <v>0</v>
          </cell>
          <cell r="T1537">
            <v>0</v>
          </cell>
        </row>
        <row r="1538">
          <cell r="R1538">
            <v>0</v>
          </cell>
          <cell r="S1538">
            <v>0</v>
          </cell>
          <cell r="T1538">
            <v>0</v>
          </cell>
        </row>
        <row r="1539">
          <cell r="R1539">
            <v>0</v>
          </cell>
          <cell r="S1539">
            <v>0</v>
          </cell>
          <cell r="T1539">
            <v>0</v>
          </cell>
        </row>
        <row r="1540">
          <cell r="R1540">
            <v>0</v>
          </cell>
          <cell r="S1540">
            <v>0</v>
          </cell>
          <cell r="T1540">
            <v>0</v>
          </cell>
        </row>
        <row r="1541">
          <cell r="R1541">
            <v>0</v>
          </cell>
          <cell r="S1541">
            <v>0</v>
          </cell>
          <cell r="T1541">
            <v>0</v>
          </cell>
        </row>
        <row r="1542">
          <cell r="R1542">
            <v>0</v>
          </cell>
          <cell r="S1542">
            <v>0</v>
          </cell>
          <cell r="T1542">
            <v>0</v>
          </cell>
        </row>
        <row r="1543">
          <cell r="R1543">
            <v>0</v>
          </cell>
          <cell r="S1543">
            <v>0</v>
          </cell>
          <cell r="T1543">
            <v>0</v>
          </cell>
        </row>
        <row r="1544">
          <cell r="R1544">
            <v>0</v>
          </cell>
          <cell r="S1544">
            <v>0</v>
          </cell>
          <cell r="T1544">
            <v>0</v>
          </cell>
        </row>
        <row r="1545">
          <cell r="R1545">
            <v>0</v>
          </cell>
          <cell r="S1545">
            <v>0</v>
          </cell>
          <cell r="T1545">
            <v>0</v>
          </cell>
        </row>
        <row r="1546">
          <cell r="R1546">
            <v>0</v>
          </cell>
          <cell r="S1546">
            <v>0</v>
          </cell>
          <cell r="T1546">
            <v>0</v>
          </cell>
        </row>
        <row r="1547">
          <cell r="R1547">
            <v>0</v>
          </cell>
          <cell r="S1547">
            <v>0</v>
          </cell>
          <cell r="T1547">
            <v>0</v>
          </cell>
        </row>
        <row r="1548">
          <cell r="R1548">
            <v>0</v>
          </cell>
          <cell r="S1548">
            <v>0</v>
          </cell>
          <cell r="T1548">
            <v>0</v>
          </cell>
        </row>
        <row r="1549">
          <cell r="R1549">
            <v>0</v>
          </cell>
          <cell r="S1549">
            <v>0</v>
          </cell>
          <cell r="T1549">
            <v>0</v>
          </cell>
        </row>
        <row r="1550">
          <cell r="R1550">
            <v>0</v>
          </cell>
          <cell r="S1550">
            <v>0</v>
          </cell>
          <cell r="T1550">
            <v>0</v>
          </cell>
        </row>
        <row r="1551">
          <cell r="R1551">
            <v>0</v>
          </cell>
          <cell r="S1551">
            <v>0</v>
          </cell>
          <cell r="T1551">
            <v>0</v>
          </cell>
        </row>
        <row r="1552">
          <cell r="R1552">
            <v>0</v>
          </cell>
          <cell r="S1552">
            <v>0</v>
          </cell>
          <cell r="T1552">
            <v>0</v>
          </cell>
        </row>
        <row r="1553">
          <cell r="R1553">
            <v>0</v>
          </cell>
          <cell r="S1553">
            <v>0</v>
          </cell>
          <cell r="T1553">
            <v>0</v>
          </cell>
        </row>
        <row r="1554">
          <cell r="R1554">
            <v>0</v>
          </cell>
          <cell r="S1554">
            <v>0</v>
          </cell>
          <cell r="T1554">
            <v>0</v>
          </cell>
        </row>
        <row r="1555">
          <cell r="R1555">
            <v>0</v>
          </cell>
          <cell r="S1555">
            <v>0</v>
          </cell>
          <cell r="T1555">
            <v>0</v>
          </cell>
        </row>
        <row r="1556">
          <cell r="R1556">
            <v>0</v>
          </cell>
          <cell r="S1556">
            <v>0</v>
          </cell>
          <cell r="T1556">
            <v>0</v>
          </cell>
        </row>
        <row r="1557">
          <cell r="R1557">
            <v>0</v>
          </cell>
          <cell r="S1557">
            <v>0</v>
          </cell>
          <cell r="T1557">
            <v>0</v>
          </cell>
        </row>
        <row r="1558">
          <cell r="R1558">
            <v>0</v>
          </cell>
          <cell r="S1558">
            <v>0</v>
          </cell>
          <cell r="T1558">
            <v>0</v>
          </cell>
        </row>
        <row r="1559">
          <cell r="R1559">
            <v>0</v>
          </cell>
          <cell r="S1559">
            <v>0</v>
          </cell>
          <cell r="T1559">
            <v>0</v>
          </cell>
        </row>
        <row r="1560">
          <cell r="R1560">
            <v>0</v>
          </cell>
          <cell r="S1560">
            <v>0</v>
          </cell>
          <cell r="T1560">
            <v>0</v>
          </cell>
        </row>
        <row r="1561">
          <cell r="R1561">
            <v>0</v>
          </cell>
          <cell r="S1561">
            <v>0</v>
          </cell>
          <cell r="T1561">
            <v>0</v>
          </cell>
        </row>
        <row r="1562">
          <cell r="R1562">
            <v>0</v>
          </cell>
          <cell r="S1562">
            <v>0</v>
          </cell>
          <cell r="T1562">
            <v>0</v>
          </cell>
        </row>
        <row r="1563">
          <cell r="R1563">
            <v>0</v>
          </cell>
          <cell r="S1563">
            <v>0</v>
          </cell>
          <cell r="T1563">
            <v>0</v>
          </cell>
        </row>
        <row r="1564">
          <cell r="R1564">
            <v>0</v>
          </cell>
          <cell r="S1564">
            <v>0</v>
          </cell>
          <cell r="T1564">
            <v>0</v>
          </cell>
        </row>
        <row r="1565">
          <cell r="R1565">
            <v>0</v>
          </cell>
          <cell r="S1565">
            <v>0</v>
          </cell>
          <cell r="T1565">
            <v>0</v>
          </cell>
        </row>
        <row r="1566">
          <cell r="R1566">
            <v>0</v>
          </cell>
          <cell r="S1566">
            <v>0</v>
          </cell>
          <cell r="T1566">
            <v>0</v>
          </cell>
        </row>
        <row r="1567">
          <cell r="R1567">
            <v>0</v>
          </cell>
          <cell r="S1567">
            <v>0</v>
          </cell>
          <cell r="T1567">
            <v>0</v>
          </cell>
        </row>
        <row r="1568">
          <cell r="R1568">
            <v>0</v>
          </cell>
          <cell r="S1568">
            <v>0</v>
          </cell>
          <cell r="T1568">
            <v>0</v>
          </cell>
        </row>
        <row r="1569">
          <cell r="R1569">
            <v>0</v>
          </cell>
          <cell r="S1569">
            <v>0</v>
          </cell>
          <cell r="T1569">
            <v>0</v>
          </cell>
        </row>
        <row r="1570">
          <cell r="R1570">
            <v>0</v>
          </cell>
          <cell r="S1570">
            <v>0</v>
          </cell>
          <cell r="T1570">
            <v>0</v>
          </cell>
        </row>
        <row r="1571">
          <cell r="R1571">
            <v>0</v>
          </cell>
          <cell r="S1571">
            <v>0</v>
          </cell>
          <cell r="T1571">
            <v>0</v>
          </cell>
        </row>
        <row r="1572">
          <cell r="R1572">
            <v>0</v>
          </cell>
          <cell r="S1572">
            <v>0</v>
          </cell>
          <cell r="T1572">
            <v>0</v>
          </cell>
        </row>
        <row r="1573">
          <cell r="R1573">
            <v>0</v>
          </cell>
          <cell r="S1573">
            <v>0</v>
          </cell>
          <cell r="T1573">
            <v>0</v>
          </cell>
        </row>
        <row r="1574">
          <cell r="R1574">
            <v>0</v>
          </cell>
          <cell r="S1574">
            <v>0</v>
          </cell>
          <cell r="T1574">
            <v>0</v>
          </cell>
        </row>
        <row r="1575">
          <cell r="R1575">
            <v>0</v>
          </cell>
          <cell r="S1575">
            <v>0</v>
          </cell>
          <cell r="T1575">
            <v>0</v>
          </cell>
        </row>
        <row r="1576">
          <cell r="R1576">
            <v>0</v>
          </cell>
          <cell r="S1576">
            <v>0</v>
          </cell>
          <cell r="T1576">
            <v>0</v>
          </cell>
        </row>
        <row r="1577">
          <cell r="R1577">
            <v>0</v>
          </cell>
          <cell r="S1577">
            <v>0</v>
          </cell>
          <cell r="T1577">
            <v>0</v>
          </cell>
        </row>
        <row r="1578">
          <cell r="R1578">
            <v>0</v>
          </cell>
          <cell r="S1578">
            <v>0</v>
          </cell>
          <cell r="T1578">
            <v>0</v>
          </cell>
        </row>
        <row r="1579">
          <cell r="R1579">
            <v>0</v>
          </cell>
          <cell r="S1579">
            <v>0</v>
          </cell>
          <cell r="T1579">
            <v>0</v>
          </cell>
        </row>
        <row r="1580">
          <cell r="R1580">
            <v>0</v>
          </cell>
          <cell r="S1580">
            <v>0</v>
          </cell>
          <cell r="T1580">
            <v>0</v>
          </cell>
        </row>
        <row r="1581">
          <cell r="R1581">
            <v>0</v>
          </cell>
          <cell r="S1581">
            <v>0</v>
          </cell>
          <cell r="T1581">
            <v>0</v>
          </cell>
        </row>
        <row r="1582">
          <cell r="R1582">
            <v>0</v>
          </cell>
          <cell r="S1582">
            <v>0</v>
          </cell>
          <cell r="T1582">
            <v>0</v>
          </cell>
        </row>
        <row r="1583">
          <cell r="R1583">
            <v>0</v>
          </cell>
          <cell r="S1583">
            <v>0</v>
          </cell>
          <cell r="T1583">
            <v>0</v>
          </cell>
        </row>
        <row r="1584">
          <cell r="R1584">
            <v>0</v>
          </cell>
          <cell r="S1584">
            <v>0</v>
          </cell>
          <cell r="T1584">
            <v>0</v>
          </cell>
        </row>
        <row r="1585">
          <cell r="R1585">
            <v>0</v>
          </cell>
          <cell r="S1585">
            <v>0</v>
          </cell>
          <cell r="T1585">
            <v>0</v>
          </cell>
        </row>
        <row r="1586">
          <cell r="R1586">
            <v>0</v>
          </cell>
          <cell r="S1586">
            <v>0</v>
          </cell>
          <cell r="T1586">
            <v>0</v>
          </cell>
        </row>
        <row r="1587">
          <cell r="R1587">
            <v>0</v>
          </cell>
          <cell r="S1587">
            <v>0</v>
          </cell>
          <cell r="T1587">
            <v>0</v>
          </cell>
        </row>
        <row r="1588">
          <cell r="R1588">
            <v>0</v>
          </cell>
          <cell r="S1588">
            <v>0</v>
          </cell>
          <cell r="T1588">
            <v>0</v>
          </cell>
        </row>
        <row r="1589">
          <cell r="R1589">
            <v>0</v>
          </cell>
          <cell r="S1589">
            <v>0</v>
          </cell>
          <cell r="T1589">
            <v>0</v>
          </cell>
        </row>
        <row r="1590">
          <cell r="R1590">
            <v>0</v>
          </cell>
          <cell r="S1590">
            <v>0</v>
          </cell>
          <cell r="T1590">
            <v>0</v>
          </cell>
        </row>
        <row r="1591">
          <cell r="R1591">
            <v>0</v>
          </cell>
          <cell r="S1591">
            <v>0</v>
          </cell>
          <cell r="T1591">
            <v>0</v>
          </cell>
        </row>
        <row r="1592">
          <cell r="R1592">
            <v>0</v>
          </cell>
          <cell r="S1592">
            <v>0</v>
          </cell>
          <cell r="T1592">
            <v>0</v>
          </cell>
        </row>
        <row r="1593">
          <cell r="R1593">
            <v>0</v>
          </cell>
          <cell r="S1593">
            <v>0</v>
          </cell>
          <cell r="T1593">
            <v>0</v>
          </cell>
        </row>
        <row r="1594">
          <cell r="R1594">
            <v>0</v>
          </cell>
          <cell r="S1594">
            <v>0</v>
          </cell>
          <cell r="T1594">
            <v>0</v>
          </cell>
        </row>
        <row r="1595">
          <cell r="R1595">
            <v>0</v>
          </cell>
          <cell r="S1595">
            <v>0</v>
          </cell>
          <cell r="T1595">
            <v>0</v>
          </cell>
        </row>
        <row r="1596">
          <cell r="R1596">
            <v>0</v>
          </cell>
          <cell r="S1596">
            <v>0</v>
          </cell>
          <cell r="T1596">
            <v>0</v>
          </cell>
        </row>
        <row r="1597">
          <cell r="R1597">
            <v>0</v>
          </cell>
          <cell r="S1597">
            <v>0</v>
          </cell>
          <cell r="T1597">
            <v>0</v>
          </cell>
        </row>
        <row r="1598">
          <cell r="R1598">
            <v>0</v>
          </cell>
          <cell r="S1598">
            <v>0</v>
          </cell>
          <cell r="T1598">
            <v>0</v>
          </cell>
        </row>
        <row r="1599">
          <cell r="R1599">
            <v>0</v>
          </cell>
          <cell r="S1599">
            <v>0</v>
          </cell>
          <cell r="T1599">
            <v>0</v>
          </cell>
        </row>
        <row r="1600">
          <cell r="R1600">
            <v>0</v>
          </cell>
          <cell r="S1600">
            <v>0</v>
          </cell>
          <cell r="T1600">
            <v>0</v>
          </cell>
        </row>
        <row r="1601">
          <cell r="R1601">
            <v>0</v>
          </cell>
          <cell r="S1601">
            <v>0</v>
          </cell>
          <cell r="T1601">
            <v>0</v>
          </cell>
        </row>
        <row r="1602">
          <cell r="R1602">
            <v>0</v>
          </cell>
          <cell r="S1602">
            <v>0</v>
          </cell>
          <cell r="T1602">
            <v>0</v>
          </cell>
        </row>
        <row r="1603">
          <cell r="R1603">
            <v>0</v>
          </cell>
          <cell r="S1603">
            <v>0</v>
          </cell>
          <cell r="T1603">
            <v>0</v>
          </cell>
        </row>
        <row r="1604">
          <cell r="R1604">
            <v>0</v>
          </cell>
          <cell r="S1604">
            <v>0</v>
          </cell>
          <cell r="T1604">
            <v>0</v>
          </cell>
        </row>
        <row r="1605">
          <cell r="R1605">
            <v>0</v>
          </cell>
          <cell r="S1605">
            <v>0</v>
          </cell>
          <cell r="T1605">
            <v>0</v>
          </cell>
        </row>
        <row r="1606">
          <cell r="R1606">
            <v>0</v>
          </cell>
          <cell r="S1606">
            <v>0</v>
          </cell>
          <cell r="T1606">
            <v>0</v>
          </cell>
        </row>
        <row r="1607">
          <cell r="R1607">
            <v>0</v>
          </cell>
          <cell r="S1607">
            <v>0</v>
          </cell>
          <cell r="T1607">
            <v>0</v>
          </cell>
        </row>
        <row r="1608">
          <cell r="R1608">
            <v>0</v>
          </cell>
          <cell r="S1608">
            <v>0</v>
          </cell>
          <cell r="T1608">
            <v>0</v>
          </cell>
        </row>
        <row r="1609">
          <cell r="R1609">
            <v>0</v>
          </cell>
          <cell r="S1609">
            <v>0</v>
          </cell>
          <cell r="T1609">
            <v>0</v>
          </cell>
        </row>
        <row r="1610">
          <cell r="R1610">
            <v>0</v>
          </cell>
          <cell r="S1610">
            <v>0</v>
          </cell>
          <cell r="T1610">
            <v>0</v>
          </cell>
        </row>
        <row r="1611">
          <cell r="R1611">
            <v>0</v>
          </cell>
          <cell r="S1611">
            <v>0</v>
          </cell>
          <cell r="T1611">
            <v>0</v>
          </cell>
        </row>
        <row r="1612">
          <cell r="R1612">
            <v>0</v>
          </cell>
          <cell r="S1612">
            <v>0</v>
          </cell>
          <cell r="T1612">
            <v>0</v>
          </cell>
        </row>
        <row r="1613">
          <cell r="R1613">
            <v>0</v>
          </cell>
          <cell r="S1613">
            <v>0</v>
          </cell>
          <cell r="T1613">
            <v>0</v>
          </cell>
        </row>
        <row r="1614">
          <cell r="R1614">
            <v>0</v>
          </cell>
          <cell r="S1614">
            <v>0</v>
          </cell>
          <cell r="T1614">
            <v>0</v>
          </cell>
        </row>
        <row r="1615">
          <cell r="R1615">
            <v>0</v>
          </cell>
          <cell r="S1615">
            <v>0</v>
          </cell>
          <cell r="T1615">
            <v>0</v>
          </cell>
        </row>
        <row r="1616">
          <cell r="R1616">
            <v>0</v>
          </cell>
          <cell r="S1616">
            <v>0</v>
          </cell>
          <cell r="T1616">
            <v>0</v>
          </cell>
        </row>
        <row r="1617">
          <cell r="R1617">
            <v>0</v>
          </cell>
          <cell r="S1617">
            <v>0</v>
          </cell>
          <cell r="T1617">
            <v>0</v>
          </cell>
        </row>
        <row r="1618">
          <cell r="R1618">
            <v>0</v>
          </cell>
          <cell r="S1618">
            <v>0</v>
          </cell>
          <cell r="T1618">
            <v>0</v>
          </cell>
        </row>
        <row r="1619">
          <cell r="R1619">
            <v>0</v>
          </cell>
          <cell r="S1619">
            <v>0</v>
          </cell>
          <cell r="T1619">
            <v>0</v>
          </cell>
        </row>
        <row r="1620">
          <cell r="R1620">
            <v>0</v>
          </cell>
          <cell r="S1620">
            <v>0</v>
          </cell>
          <cell r="T1620">
            <v>0</v>
          </cell>
        </row>
        <row r="1621">
          <cell r="R1621">
            <v>0</v>
          </cell>
          <cell r="S1621">
            <v>0</v>
          </cell>
          <cell r="T1621">
            <v>0</v>
          </cell>
        </row>
        <row r="1622">
          <cell r="R1622">
            <v>0</v>
          </cell>
          <cell r="S1622">
            <v>0</v>
          </cell>
          <cell r="T1622">
            <v>0</v>
          </cell>
        </row>
        <row r="1623">
          <cell r="R1623">
            <v>0</v>
          </cell>
          <cell r="S1623">
            <v>0</v>
          </cell>
          <cell r="T1623">
            <v>0</v>
          </cell>
        </row>
        <row r="1624">
          <cell r="R1624">
            <v>0</v>
          </cell>
          <cell r="S1624">
            <v>0</v>
          </cell>
          <cell r="T1624">
            <v>0</v>
          </cell>
        </row>
        <row r="1625">
          <cell r="R1625">
            <v>0</v>
          </cell>
          <cell r="S1625">
            <v>0</v>
          </cell>
          <cell r="T1625">
            <v>0</v>
          </cell>
        </row>
        <row r="1626">
          <cell r="R1626">
            <v>0</v>
          </cell>
          <cell r="S1626">
            <v>0</v>
          </cell>
          <cell r="T1626">
            <v>0</v>
          </cell>
        </row>
        <row r="1627">
          <cell r="R1627">
            <v>0</v>
          </cell>
          <cell r="S1627">
            <v>0</v>
          </cell>
          <cell r="T1627">
            <v>0</v>
          </cell>
        </row>
        <row r="1628">
          <cell r="R1628">
            <v>0</v>
          </cell>
          <cell r="S1628">
            <v>0</v>
          </cell>
          <cell r="T1628">
            <v>0</v>
          </cell>
        </row>
        <row r="1629">
          <cell r="R1629">
            <v>0</v>
          </cell>
          <cell r="S1629">
            <v>0</v>
          </cell>
          <cell r="T1629">
            <v>0</v>
          </cell>
        </row>
        <row r="1630">
          <cell r="R1630">
            <v>0</v>
          </cell>
          <cell r="S1630">
            <v>0</v>
          </cell>
          <cell r="T1630">
            <v>0</v>
          </cell>
        </row>
        <row r="1631">
          <cell r="R1631">
            <v>0</v>
          </cell>
          <cell r="S1631">
            <v>0</v>
          </cell>
          <cell r="T1631">
            <v>0</v>
          </cell>
        </row>
        <row r="1632">
          <cell r="R1632">
            <v>0</v>
          </cell>
          <cell r="S1632">
            <v>0</v>
          </cell>
          <cell r="T1632">
            <v>0</v>
          </cell>
        </row>
        <row r="1633">
          <cell r="R1633">
            <v>0</v>
          </cell>
          <cell r="S1633">
            <v>0</v>
          </cell>
          <cell r="T1633">
            <v>0</v>
          </cell>
        </row>
        <row r="1634">
          <cell r="R1634">
            <v>0</v>
          </cell>
          <cell r="S1634">
            <v>0</v>
          </cell>
          <cell r="T1634">
            <v>0</v>
          </cell>
        </row>
        <row r="1635">
          <cell r="R1635">
            <v>0</v>
          </cell>
          <cell r="S1635">
            <v>0</v>
          </cell>
          <cell r="T1635">
            <v>0</v>
          </cell>
        </row>
        <row r="1636">
          <cell r="R1636">
            <v>0</v>
          </cell>
          <cell r="S1636">
            <v>0</v>
          </cell>
          <cell r="T1636">
            <v>0</v>
          </cell>
        </row>
        <row r="1637">
          <cell r="R1637">
            <v>0</v>
          </cell>
          <cell r="S1637">
            <v>0</v>
          </cell>
          <cell r="T1637">
            <v>0</v>
          </cell>
        </row>
        <row r="1638">
          <cell r="R1638">
            <v>0</v>
          </cell>
          <cell r="S1638">
            <v>0</v>
          </cell>
          <cell r="T1638">
            <v>0</v>
          </cell>
        </row>
        <row r="1639">
          <cell r="R1639">
            <v>0</v>
          </cell>
          <cell r="S1639">
            <v>0</v>
          </cell>
          <cell r="T1639">
            <v>0</v>
          </cell>
        </row>
        <row r="1640">
          <cell r="R1640">
            <v>0</v>
          </cell>
          <cell r="S1640">
            <v>0</v>
          </cell>
          <cell r="T1640">
            <v>0</v>
          </cell>
        </row>
        <row r="1641">
          <cell r="R1641">
            <v>0</v>
          </cell>
          <cell r="S1641">
            <v>0</v>
          </cell>
          <cell r="T1641">
            <v>0</v>
          </cell>
        </row>
        <row r="1642">
          <cell r="R1642">
            <v>0</v>
          </cell>
          <cell r="S1642">
            <v>0</v>
          </cell>
          <cell r="T1642">
            <v>0</v>
          </cell>
        </row>
        <row r="1643">
          <cell r="R1643">
            <v>0</v>
          </cell>
          <cell r="S1643">
            <v>0</v>
          </cell>
          <cell r="T1643">
            <v>0</v>
          </cell>
        </row>
        <row r="1644">
          <cell r="R1644">
            <v>0</v>
          </cell>
          <cell r="S1644">
            <v>0</v>
          </cell>
          <cell r="T1644">
            <v>0</v>
          </cell>
        </row>
        <row r="1645">
          <cell r="R1645">
            <v>0</v>
          </cell>
          <cell r="S1645">
            <v>0</v>
          </cell>
          <cell r="T1645">
            <v>0</v>
          </cell>
        </row>
        <row r="1646">
          <cell r="R1646">
            <v>0</v>
          </cell>
          <cell r="S1646">
            <v>0</v>
          </cell>
          <cell r="T1646">
            <v>0</v>
          </cell>
        </row>
        <row r="1647">
          <cell r="R1647">
            <v>0</v>
          </cell>
          <cell r="S1647">
            <v>0</v>
          </cell>
          <cell r="T1647">
            <v>0</v>
          </cell>
        </row>
        <row r="1648">
          <cell r="R1648">
            <v>0</v>
          </cell>
          <cell r="S1648">
            <v>0</v>
          </cell>
          <cell r="T1648">
            <v>0</v>
          </cell>
        </row>
        <row r="1649">
          <cell r="R1649">
            <v>0</v>
          </cell>
          <cell r="S1649">
            <v>0</v>
          </cell>
          <cell r="T1649">
            <v>0</v>
          </cell>
        </row>
        <row r="1650">
          <cell r="R1650">
            <v>0</v>
          </cell>
          <cell r="S1650">
            <v>0</v>
          </cell>
          <cell r="T1650">
            <v>0</v>
          </cell>
        </row>
        <row r="1651">
          <cell r="R1651">
            <v>0</v>
          </cell>
          <cell r="S1651">
            <v>0</v>
          </cell>
          <cell r="T1651">
            <v>0</v>
          </cell>
        </row>
        <row r="1652">
          <cell r="R1652">
            <v>0</v>
          </cell>
          <cell r="S1652">
            <v>0</v>
          </cell>
          <cell r="T1652">
            <v>0</v>
          </cell>
        </row>
        <row r="1653">
          <cell r="R1653">
            <v>0</v>
          </cell>
          <cell r="S1653">
            <v>0</v>
          </cell>
          <cell r="T1653">
            <v>0</v>
          </cell>
        </row>
        <row r="1654">
          <cell r="R1654">
            <v>0</v>
          </cell>
          <cell r="S1654">
            <v>0</v>
          </cell>
          <cell r="T1654">
            <v>0</v>
          </cell>
        </row>
        <row r="1655">
          <cell r="R1655">
            <v>0</v>
          </cell>
          <cell r="S1655">
            <v>0</v>
          </cell>
          <cell r="T1655">
            <v>0</v>
          </cell>
        </row>
        <row r="1656">
          <cell r="R1656">
            <v>0</v>
          </cell>
          <cell r="S1656">
            <v>0</v>
          </cell>
          <cell r="T1656">
            <v>0</v>
          </cell>
        </row>
        <row r="1657">
          <cell r="R1657">
            <v>0</v>
          </cell>
          <cell r="S1657">
            <v>0</v>
          </cell>
          <cell r="T1657">
            <v>0</v>
          </cell>
        </row>
        <row r="1658">
          <cell r="R1658">
            <v>0</v>
          </cell>
          <cell r="S1658">
            <v>0</v>
          </cell>
          <cell r="T1658">
            <v>0</v>
          </cell>
        </row>
        <row r="1659">
          <cell r="R1659">
            <v>0</v>
          </cell>
          <cell r="S1659">
            <v>0</v>
          </cell>
          <cell r="T1659">
            <v>0</v>
          </cell>
        </row>
        <row r="1660">
          <cell r="R1660">
            <v>0</v>
          </cell>
          <cell r="S1660">
            <v>0</v>
          </cell>
          <cell r="T1660">
            <v>0</v>
          </cell>
        </row>
        <row r="1661">
          <cell r="R1661">
            <v>0</v>
          </cell>
          <cell r="S1661">
            <v>0</v>
          </cell>
          <cell r="T1661">
            <v>0</v>
          </cell>
        </row>
        <row r="1662">
          <cell r="R1662">
            <v>0</v>
          </cell>
          <cell r="S1662">
            <v>0</v>
          </cell>
          <cell r="T1662">
            <v>0</v>
          </cell>
        </row>
        <row r="1663">
          <cell r="R1663">
            <v>0</v>
          </cell>
          <cell r="S1663">
            <v>0</v>
          </cell>
          <cell r="T1663">
            <v>0</v>
          </cell>
        </row>
        <row r="1664">
          <cell r="R1664">
            <v>0</v>
          </cell>
          <cell r="S1664">
            <v>0</v>
          </cell>
          <cell r="T1664">
            <v>0</v>
          </cell>
        </row>
        <row r="1665">
          <cell r="R1665">
            <v>0</v>
          </cell>
          <cell r="S1665">
            <v>0</v>
          </cell>
          <cell r="T1665">
            <v>0</v>
          </cell>
        </row>
        <row r="1666">
          <cell r="R1666">
            <v>0</v>
          </cell>
          <cell r="S1666">
            <v>0</v>
          </cell>
          <cell r="T1666">
            <v>0</v>
          </cell>
        </row>
        <row r="1667">
          <cell r="R1667">
            <v>0</v>
          </cell>
          <cell r="S1667">
            <v>0</v>
          </cell>
          <cell r="T1667">
            <v>0</v>
          </cell>
        </row>
        <row r="1668">
          <cell r="R1668">
            <v>0</v>
          </cell>
          <cell r="S1668">
            <v>0</v>
          </cell>
          <cell r="T1668">
            <v>0</v>
          </cell>
        </row>
        <row r="1669">
          <cell r="R1669">
            <v>0</v>
          </cell>
          <cell r="S1669">
            <v>0</v>
          </cell>
          <cell r="T1669">
            <v>0</v>
          </cell>
        </row>
        <row r="1670">
          <cell r="R1670">
            <v>0</v>
          </cell>
          <cell r="S1670">
            <v>0</v>
          </cell>
          <cell r="T1670">
            <v>0</v>
          </cell>
        </row>
        <row r="1671">
          <cell r="R1671">
            <v>0</v>
          </cell>
          <cell r="S1671">
            <v>0</v>
          </cell>
          <cell r="T1671">
            <v>0</v>
          </cell>
        </row>
        <row r="1672">
          <cell r="R1672">
            <v>0</v>
          </cell>
          <cell r="S1672">
            <v>0</v>
          </cell>
          <cell r="T1672">
            <v>0</v>
          </cell>
        </row>
        <row r="1673">
          <cell r="R1673">
            <v>0</v>
          </cell>
          <cell r="S1673">
            <v>0</v>
          </cell>
          <cell r="T1673">
            <v>0</v>
          </cell>
        </row>
        <row r="1674">
          <cell r="R1674">
            <v>0</v>
          </cell>
          <cell r="S1674">
            <v>0</v>
          </cell>
          <cell r="T1674">
            <v>0</v>
          </cell>
        </row>
        <row r="1675">
          <cell r="R1675">
            <v>0</v>
          </cell>
          <cell r="S1675">
            <v>0</v>
          </cell>
          <cell r="T1675">
            <v>0</v>
          </cell>
        </row>
        <row r="1676">
          <cell r="R1676">
            <v>0</v>
          </cell>
          <cell r="S1676">
            <v>0</v>
          </cell>
          <cell r="T1676">
            <v>0</v>
          </cell>
        </row>
        <row r="1677">
          <cell r="R1677">
            <v>0</v>
          </cell>
          <cell r="S1677">
            <v>0</v>
          </cell>
          <cell r="T1677">
            <v>0</v>
          </cell>
        </row>
        <row r="1678">
          <cell r="R1678">
            <v>0</v>
          </cell>
          <cell r="S1678">
            <v>0</v>
          </cell>
          <cell r="T1678">
            <v>0</v>
          </cell>
        </row>
        <row r="1679">
          <cell r="R1679">
            <v>0</v>
          </cell>
          <cell r="S1679">
            <v>0</v>
          </cell>
          <cell r="T1679">
            <v>0</v>
          </cell>
        </row>
        <row r="1680">
          <cell r="R1680">
            <v>0</v>
          </cell>
          <cell r="S1680">
            <v>0</v>
          </cell>
          <cell r="T1680">
            <v>0</v>
          </cell>
        </row>
        <row r="1681">
          <cell r="R1681">
            <v>0</v>
          </cell>
          <cell r="S1681">
            <v>0</v>
          </cell>
          <cell r="T1681">
            <v>0</v>
          </cell>
        </row>
        <row r="1682">
          <cell r="R1682">
            <v>0</v>
          </cell>
          <cell r="S1682">
            <v>0</v>
          </cell>
          <cell r="T1682">
            <v>0</v>
          </cell>
        </row>
        <row r="1683">
          <cell r="R1683">
            <v>0</v>
          </cell>
          <cell r="S1683">
            <v>0</v>
          </cell>
          <cell r="T1683">
            <v>0</v>
          </cell>
        </row>
        <row r="1684">
          <cell r="R1684">
            <v>0</v>
          </cell>
          <cell r="S1684">
            <v>0</v>
          </cell>
          <cell r="T1684">
            <v>0</v>
          </cell>
        </row>
        <row r="1685">
          <cell r="R1685">
            <v>0</v>
          </cell>
          <cell r="S1685">
            <v>0</v>
          </cell>
          <cell r="T1685">
            <v>0</v>
          </cell>
        </row>
        <row r="1686">
          <cell r="R1686">
            <v>0</v>
          </cell>
          <cell r="S1686">
            <v>0</v>
          </cell>
          <cell r="T1686">
            <v>0</v>
          </cell>
        </row>
        <row r="1687">
          <cell r="R1687">
            <v>0</v>
          </cell>
          <cell r="S1687">
            <v>0</v>
          </cell>
          <cell r="T1687">
            <v>0</v>
          </cell>
        </row>
        <row r="1688">
          <cell r="R1688">
            <v>0</v>
          </cell>
          <cell r="S1688">
            <v>0</v>
          </cell>
          <cell r="T1688">
            <v>0</v>
          </cell>
        </row>
        <row r="1689">
          <cell r="R1689">
            <v>0</v>
          </cell>
          <cell r="S1689">
            <v>0</v>
          </cell>
          <cell r="T1689">
            <v>0</v>
          </cell>
        </row>
        <row r="1690">
          <cell r="R1690">
            <v>0</v>
          </cell>
          <cell r="S1690">
            <v>0</v>
          </cell>
          <cell r="T1690">
            <v>0</v>
          </cell>
        </row>
        <row r="1691">
          <cell r="R1691">
            <v>0</v>
          </cell>
          <cell r="S1691">
            <v>0</v>
          </cell>
          <cell r="T1691">
            <v>0</v>
          </cell>
        </row>
        <row r="1692">
          <cell r="R1692">
            <v>0</v>
          </cell>
          <cell r="S1692">
            <v>0</v>
          </cell>
          <cell r="T1692">
            <v>0</v>
          </cell>
        </row>
        <row r="1693">
          <cell r="R1693">
            <v>0</v>
          </cell>
          <cell r="S1693">
            <v>0</v>
          </cell>
          <cell r="T1693">
            <v>0</v>
          </cell>
        </row>
        <row r="1694">
          <cell r="R1694">
            <v>0</v>
          </cell>
          <cell r="S1694">
            <v>0</v>
          </cell>
          <cell r="T1694">
            <v>0</v>
          </cell>
        </row>
        <row r="1695">
          <cell r="R1695">
            <v>0</v>
          </cell>
          <cell r="S1695">
            <v>0</v>
          </cell>
          <cell r="T1695">
            <v>0</v>
          </cell>
        </row>
        <row r="1696">
          <cell r="R1696">
            <v>0</v>
          </cell>
          <cell r="S1696">
            <v>0</v>
          </cell>
          <cell r="T1696">
            <v>0</v>
          </cell>
        </row>
        <row r="1697">
          <cell r="R1697">
            <v>0</v>
          </cell>
          <cell r="S1697">
            <v>0</v>
          </cell>
          <cell r="T1697">
            <v>0</v>
          </cell>
        </row>
        <row r="1698">
          <cell r="R1698">
            <v>0</v>
          </cell>
          <cell r="S1698">
            <v>0</v>
          </cell>
          <cell r="T1698">
            <v>0</v>
          </cell>
        </row>
        <row r="1699">
          <cell r="R1699">
            <v>0</v>
          </cell>
          <cell r="S1699">
            <v>0</v>
          </cell>
          <cell r="T1699">
            <v>0</v>
          </cell>
        </row>
        <row r="1700">
          <cell r="R1700">
            <v>0</v>
          </cell>
          <cell r="S1700">
            <v>0</v>
          </cell>
          <cell r="T1700">
            <v>0</v>
          </cell>
        </row>
        <row r="1701">
          <cell r="R1701">
            <v>0</v>
          </cell>
          <cell r="S1701">
            <v>0</v>
          </cell>
          <cell r="T1701">
            <v>0</v>
          </cell>
        </row>
        <row r="1702">
          <cell r="R1702">
            <v>0</v>
          </cell>
          <cell r="S1702">
            <v>0</v>
          </cell>
          <cell r="T1702">
            <v>0</v>
          </cell>
        </row>
        <row r="1703">
          <cell r="R1703">
            <v>0</v>
          </cell>
          <cell r="S1703">
            <v>0</v>
          </cell>
          <cell r="T1703">
            <v>0</v>
          </cell>
        </row>
        <row r="1704">
          <cell r="R1704">
            <v>0</v>
          </cell>
          <cell r="S1704">
            <v>0</v>
          </cell>
          <cell r="T1704">
            <v>0</v>
          </cell>
        </row>
        <row r="1705">
          <cell r="R1705">
            <v>0</v>
          </cell>
          <cell r="S1705">
            <v>0</v>
          </cell>
          <cell r="T1705">
            <v>0</v>
          </cell>
        </row>
        <row r="1706">
          <cell r="R1706">
            <v>0</v>
          </cell>
          <cell r="S1706">
            <v>0</v>
          </cell>
          <cell r="T1706">
            <v>0</v>
          </cell>
        </row>
        <row r="1707">
          <cell r="R1707">
            <v>0</v>
          </cell>
          <cell r="S1707">
            <v>0</v>
          </cell>
          <cell r="T1707">
            <v>0</v>
          </cell>
        </row>
        <row r="1708">
          <cell r="R1708">
            <v>0</v>
          </cell>
          <cell r="S1708">
            <v>0</v>
          </cell>
          <cell r="T1708">
            <v>0</v>
          </cell>
        </row>
        <row r="1709">
          <cell r="R1709">
            <v>0</v>
          </cell>
          <cell r="S1709">
            <v>0</v>
          </cell>
          <cell r="T1709">
            <v>0</v>
          </cell>
        </row>
        <row r="1710">
          <cell r="R1710">
            <v>0</v>
          </cell>
          <cell r="S1710">
            <v>0</v>
          </cell>
          <cell r="T1710">
            <v>0</v>
          </cell>
        </row>
        <row r="1711">
          <cell r="R1711">
            <v>0</v>
          </cell>
          <cell r="S1711">
            <v>0</v>
          </cell>
          <cell r="T1711">
            <v>0</v>
          </cell>
        </row>
        <row r="1712">
          <cell r="R1712">
            <v>0</v>
          </cell>
          <cell r="S1712">
            <v>0</v>
          </cell>
          <cell r="T1712">
            <v>0</v>
          </cell>
        </row>
        <row r="1713">
          <cell r="R1713">
            <v>0</v>
          </cell>
          <cell r="S1713">
            <v>0</v>
          </cell>
          <cell r="T1713">
            <v>0</v>
          </cell>
        </row>
        <row r="1714">
          <cell r="R1714">
            <v>0</v>
          </cell>
          <cell r="S1714">
            <v>0</v>
          </cell>
          <cell r="T1714">
            <v>0</v>
          </cell>
        </row>
        <row r="1715">
          <cell r="R1715">
            <v>0</v>
          </cell>
          <cell r="S1715">
            <v>0</v>
          </cell>
          <cell r="T1715">
            <v>0</v>
          </cell>
        </row>
        <row r="1716">
          <cell r="R1716">
            <v>0</v>
          </cell>
          <cell r="S1716">
            <v>0</v>
          </cell>
          <cell r="T1716">
            <v>0</v>
          </cell>
        </row>
        <row r="1717">
          <cell r="R1717">
            <v>0</v>
          </cell>
          <cell r="S1717">
            <v>0</v>
          </cell>
          <cell r="T1717">
            <v>0</v>
          </cell>
        </row>
        <row r="1718">
          <cell r="R1718">
            <v>0</v>
          </cell>
          <cell r="S1718">
            <v>0</v>
          </cell>
          <cell r="T1718">
            <v>0</v>
          </cell>
        </row>
        <row r="1719">
          <cell r="R1719">
            <v>0</v>
          </cell>
          <cell r="S1719">
            <v>0</v>
          </cell>
          <cell r="T1719">
            <v>0</v>
          </cell>
        </row>
        <row r="1720">
          <cell r="R1720">
            <v>0</v>
          </cell>
          <cell r="S1720">
            <v>0</v>
          </cell>
          <cell r="T1720">
            <v>0</v>
          </cell>
        </row>
        <row r="1721">
          <cell r="R1721">
            <v>0</v>
          </cell>
          <cell r="S1721">
            <v>0</v>
          </cell>
          <cell r="T1721">
            <v>0</v>
          </cell>
        </row>
        <row r="1722">
          <cell r="R1722">
            <v>0</v>
          </cell>
          <cell r="S1722">
            <v>0</v>
          </cell>
          <cell r="T1722">
            <v>0</v>
          </cell>
        </row>
        <row r="1723">
          <cell r="R1723">
            <v>0</v>
          </cell>
          <cell r="S1723">
            <v>0</v>
          </cell>
          <cell r="T1723">
            <v>0</v>
          </cell>
        </row>
        <row r="1724">
          <cell r="R1724">
            <v>0</v>
          </cell>
          <cell r="S1724">
            <v>0</v>
          </cell>
          <cell r="T1724">
            <v>0</v>
          </cell>
        </row>
        <row r="1725">
          <cell r="R1725">
            <v>0</v>
          </cell>
          <cell r="S1725">
            <v>0</v>
          </cell>
          <cell r="T1725">
            <v>0</v>
          </cell>
        </row>
        <row r="1726">
          <cell r="R1726">
            <v>0</v>
          </cell>
          <cell r="S1726">
            <v>0</v>
          </cell>
          <cell r="T1726">
            <v>0</v>
          </cell>
        </row>
        <row r="1727">
          <cell r="R1727">
            <v>0</v>
          </cell>
          <cell r="S1727">
            <v>0</v>
          </cell>
          <cell r="T1727">
            <v>0</v>
          </cell>
        </row>
        <row r="1728">
          <cell r="R1728">
            <v>0</v>
          </cell>
          <cell r="S1728">
            <v>0</v>
          </cell>
          <cell r="T1728">
            <v>0</v>
          </cell>
        </row>
        <row r="1729">
          <cell r="R1729">
            <v>0</v>
          </cell>
          <cell r="S1729">
            <v>0</v>
          </cell>
          <cell r="T1729">
            <v>0</v>
          </cell>
        </row>
        <row r="1730">
          <cell r="R1730">
            <v>0</v>
          </cell>
          <cell r="S1730">
            <v>0</v>
          </cell>
          <cell r="T1730">
            <v>0</v>
          </cell>
        </row>
        <row r="1731">
          <cell r="R1731">
            <v>0</v>
          </cell>
          <cell r="S1731">
            <v>0</v>
          </cell>
          <cell r="T1731">
            <v>0</v>
          </cell>
        </row>
        <row r="1732">
          <cell r="R1732">
            <v>0</v>
          </cell>
          <cell r="S1732">
            <v>0</v>
          </cell>
          <cell r="T1732">
            <v>0</v>
          </cell>
        </row>
        <row r="1733">
          <cell r="R1733">
            <v>0</v>
          </cell>
          <cell r="S1733">
            <v>0</v>
          </cell>
          <cell r="T1733">
            <v>0</v>
          </cell>
        </row>
        <row r="1734">
          <cell r="R1734">
            <v>0</v>
          </cell>
          <cell r="S1734">
            <v>0</v>
          </cell>
          <cell r="T1734">
            <v>0</v>
          </cell>
        </row>
        <row r="1735">
          <cell r="R1735">
            <v>0</v>
          </cell>
          <cell r="S1735">
            <v>0</v>
          </cell>
          <cell r="T1735">
            <v>0</v>
          </cell>
        </row>
        <row r="1736">
          <cell r="R1736">
            <v>0</v>
          </cell>
          <cell r="S1736">
            <v>0</v>
          </cell>
          <cell r="T1736">
            <v>0</v>
          </cell>
        </row>
        <row r="1737">
          <cell r="R1737">
            <v>0</v>
          </cell>
          <cell r="S1737">
            <v>0</v>
          </cell>
          <cell r="T1737">
            <v>0</v>
          </cell>
        </row>
        <row r="1738">
          <cell r="R1738">
            <v>0</v>
          </cell>
          <cell r="S1738">
            <v>0</v>
          </cell>
          <cell r="T1738">
            <v>0</v>
          </cell>
        </row>
        <row r="1739">
          <cell r="R1739">
            <v>0</v>
          </cell>
          <cell r="S1739">
            <v>0</v>
          </cell>
          <cell r="T1739">
            <v>0</v>
          </cell>
        </row>
        <row r="1740">
          <cell r="R1740">
            <v>0</v>
          </cell>
          <cell r="S1740">
            <v>0</v>
          </cell>
          <cell r="T1740">
            <v>0</v>
          </cell>
        </row>
        <row r="1741">
          <cell r="R1741">
            <v>0</v>
          </cell>
          <cell r="S1741">
            <v>0</v>
          </cell>
          <cell r="T1741">
            <v>0</v>
          </cell>
        </row>
        <row r="1742">
          <cell r="R1742">
            <v>0</v>
          </cell>
          <cell r="S1742">
            <v>0</v>
          </cell>
          <cell r="T1742">
            <v>0</v>
          </cell>
        </row>
        <row r="1743">
          <cell r="R1743">
            <v>0</v>
          </cell>
          <cell r="S1743">
            <v>0</v>
          </cell>
          <cell r="T1743">
            <v>0</v>
          </cell>
        </row>
        <row r="1744">
          <cell r="R1744">
            <v>0</v>
          </cell>
          <cell r="S1744">
            <v>0</v>
          </cell>
          <cell r="T1744">
            <v>0</v>
          </cell>
        </row>
        <row r="1745">
          <cell r="R1745">
            <v>0</v>
          </cell>
          <cell r="S1745">
            <v>0</v>
          </cell>
          <cell r="T1745">
            <v>0</v>
          </cell>
        </row>
        <row r="1746">
          <cell r="R1746">
            <v>0</v>
          </cell>
          <cell r="S1746">
            <v>0</v>
          </cell>
          <cell r="T1746">
            <v>0</v>
          </cell>
        </row>
        <row r="1747">
          <cell r="R1747">
            <v>0</v>
          </cell>
          <cell r="S1747">
            <v>0</v>
          </cell>
          <cell r="T1747">
            <v>0</v>
          </cell>
        </row>
        <row r="1748">
          <cell r="R1748">
            <v>0</v>
          </cell>
          <cell r="S1748">
            <v>0</v>
          </cell>
          <cell r="T1748">
            <v>0</v>
          </cell>
        </row>
        <row r="1749">
          <cell r="R1749">
            <v>0</v>
          </cell>
          <cell r="S1749">
            <v>0</v>
          </cell>
          <cell r="T1749">
            <v>0</v>
          </cell>
        </row>
        <row r="1750">
          <cell r="R1750">
            <v>0</v>
          </cell>
          <cell r="S1750">
            <v>0</v>
          </cell>
          <cell r="T1750">
            <v>0</v>
          </cell>
        </row>
        <row r="1751">
          <cell r="R1751">
            <v>0</v>
          </cell>
          <cell r="S1751">
            <v>0</v>
          </cell>
          <cell r="T1751">
            <v>0</v>
          </cell>
        </row>
        <row r="1752">
          <cell r="R1752">
            <v>0</v>
          </cell>
          <cell r="S1752">
            <v>0</v>
          </cell>
          <cell r="T1752">
            <v>0</v>
          </cell>
        </row>
        <row r="1753">
          <cell r="R1753">
            <v>0</v>
          </cell>
          <cell r="S1753">
            <v>0</v>
          </cell>
          <cell r="T1753">
            <v>0</v>
          </cell>
        </row>
        <row r="1754">
          <cell r="R1754">
            <v>0</v>
          </cell>
          <cell r="S1754">
            <v>0</v>
          </cell>
          <cell r="T1754">
            <v>0</v>
          </cell>
        </row>
        <row r="1755">
          <cell r="R1755">
            <v>0</v>
          </cell>
          <cell r="S1755">
            <v>0</v>
          </cell>
          <cell r="T1755">
            <v>0</v>
          </cell>
        </row>
        <row r="1756">
          <cell r="R1756">
            <v>0</v>
          </cell>
          <cell r="S1756">
            <v>0</v>
          </cell>
          <cell r="T1756">
            <v>0</v>
          </cell>
        </row>
        <row r="1757">
          <cell r="R1757">
            <v>0</v>
          </cell>
          <cell r="S1757">
            <v>0</v>
          </cell>
          <cell r="T1757">
            <v>0</v>
          </cell>
        </row>
        <row r="1758">
          <cell r="R1758">
            <v>0</v>
          </cell>
          <cell r="S1758">
            <v>0</v>
          </cell>
          <cell r="T1758">
            <v>0</v>
          </cell>
        </row>
        <row r="1759">
          <cell r="R1759">
            <v>0</v>
          </cell>
          <cell r="S1759">
            <v>0</v>
          </cell>
          <cell r="T1759">
            <v>0</v>
          </cell>
        </row>
        <row r="1760">
          <cell r="R1760">
            <v>0</v>
          </cell>
          <cell r="S1760">
            <v>0</v>
          </cell>
          <cell r="T1760">
            <v>0</v>
          </cell>
        </row>
        <row r="1761">
          <cell r="R1761">
            <v>0</v>
          </cell>
          <cell r="S1761">
            <v>0</v>
          </cell>
          <cell r="T1761">
            <v>0</v>
          </cell>
        </row>
        <row r="1762">
          <cell r="R1762">
            <v>0</v>
          </cell>
          <cell r="S1762">
            <v>0</v>
          </cell>
          <cell r="T1762">
            <v>0</v>
          </cell>
        </row>
        <row r="1763">
          <cell r="R1763">
            <v>0</v>
          </cell>
          <cell r="S1763">
            <v>0</v>
          </cell>
          <cell r="T1763">
            <v>0</v>
          </cell>
        </row>
        <row r="1764">
          <cell r="R1764">
            <v>0</v>
          </cell>
          <cell r="S1764">
            <v>0</v>
          </cell>
          <cell r="T1764">
            <v>0</v>
          </cell>
        </row>
        <row r="1765">
          <cell r="R1765">
            <v>0</v>
          </cell>
          <cell r="S1765">
            <v>0</v>
          </cell>
          <cell r="T1765">
            <v>0</v>
          </cell>
        </row>
        <row r="1766">
          <cell r="R1766">
            <v>0</v>
          </cell>
          <cell r="S1766">
            <v>0</v>
          </cell>
          <cell r="T1766">
            <v>0</v>
          </cell>
        </row>
        <row r="1767">
          <cell r="R1767">
            <v>0</v>
          </cell>
          <cell r="S1767">
            <v>0</v>
          </cell>
          <cell r="T1767">
            <v>0</v>
          </cell>
        </row>
        <row r="1768">
          <cell r="R1768">
            <v>0</v>
          </cell>
          <cell r="S1768">
            <v>0</v>
          </cell>
          <cell r="T1768">
            <v>0</v>
          </cell>
        </row>
        <row r="1769">
          <cell r="R1769">
            <v>0</v>
          </cell>
          <cell r="S1769">
            <v>0</v>
          </cell>
          <cell r="T1769">
            <v>0</v>
          </cell>
        </row>
        <row r="1770">
          <cell r="R1770">
            <v>0</v>
          </cell>
          <cell r="S1770">
            <v>0</v>
          </cell>
          <cell r="T1770">
            <v>0</v>
          </cell>
        </row>
        <row r="1771">
          <cell r="R1771">
            <v>0</v>
          </cell>
          <cell r="S1771">
            <v>0</v>
          </cell>
          <cell r="T1771">
            <v>0</v>
          </cell>
        </row>
        <row r="1772">
          <cell r="R1772">
            <v>0</v>
          </cell>
          <cell r="S1772">
            <v>0</v>
          </cell>
          <cell r="T1772">
            <v>0</v>
          </cell>
        </row>
        <row r="1773">
          <cell r="R1773">
            <v>0</v>
          </cell>
          <cell r="S1773">
            <v>0</v>
          </cell>
          <cell r="T1773">
            <v>0</v>
          </cell>
        </row>
        <row r="1774">
          <cell r="R1774">
            <v>0</v>
          </cell>
          <cell r="S1774">
            <v>0</v>
          </cell>
          <cell r="T1774">
            <v>0</v>
          </cell>
        </row>
        <row r="1775">
          <cell r="R1775">
            <v>0</v>
          </cell>
          <cell r="S1775">
            <v>0</v>
          </cell>
          <cell r="T1775">
            <v>0</v>
          </cell>
        </row>
        <row r="1776">
          <cell r="R1776">
            <v>0</v>
          </cell>
          <cell r="S1776">
            <v>0</v>
          </cell>
          <cell r="T1776">
            <v>0</v>
          </cell>
        </row>
        <row r="1777">
          <cell r="R1777">
            <v>0</v>
          </cell>
          <cell r="S1777">
            <v>0</v>
          </cell>
          <cell r="T1777">
            <v>0</v>
          </cell>
        </row>
        <row r="1778">
          <cell r="R1778">
            <v>0</v>
          </cell>
          <cell r="S1778">
            <v>0</v>
          </cell>
          <cell r="T1778">
            <v>0</v>
          </cell>
        </row>
        <row r="1779">
          <cell r="R1779">
            <v>0</v>
          </cell>
          <cell r="S1779">
            <v>0</v>
          </cell>
          <cell r="T1779">
            <v>0</v>
          </cell>
        </row>
        <row r="1780">
          <cell r="R1780">
            <v>0</v>
          </cell>
          <cell r="S1780">
            <v>0</v>
          </cell>
          <cell r="T1780">
            <v>0</v>
          </cell>
        </row>
        <row r="1781">
          <cell r="R1781">
            <v>0</v>
          </cell>
          <cell r="S1781">
            <v>0</v>
          </cell>
          <cell r="T1781">
            <v>0</v>
          </cell>
        </row>
        <row r="1782">
          <cell r="R1782">
            <v>0</v>
          </cell>
          <cell r="S1782">
            <v>0</v>
          </cell>
          <cell r="T1782">
            <v>0</v>
          </cell>
        </row>
        <row r="1783">
          <cell r="R1783">
            <v>0</v>
          </cell>
          <cell r="S1783">
            <v>0</v>
          </cell>
          <cell r="T1783">
            <v>0</v>
          </cell>
        </row>
        <row r="1784">
          <cell r="R1784">
            <v>0</v>
          </cell>
          <cell r="S1784">
            <v>0</v>
          </cell>
          <cell r="T1784">
            <v>0</v>
          </cell>
        </row>
        <row r="1785">
          <cell r="R1785">
            <v>0</v>
          </cell>
          <cell r="S1785">
            <v>0</v>
          </cell>
          <cell r="T1785">
            <v>0</v>
          </cell>
        </row>
        <row r="1786">
          <cell r="R1786">
            <v>0</v>
          </cell>
          <cell r="S1786">
            <v>0</v>
          </cell>
          <cell r="T1786">
            <v>0</v>
          </cell>
        </row>
        <row r="1787">
          <cell r="R1787">
            <v>0</v>
          </cell>
          <cell r="S1787">
            <v>0</v>
          </cell>
          <cell r="T1787">
            <v>0</v>
          </cell>
        </row>
        <row r="1788">
          <cell r="R1788">
            <v>0</v>
          </cell>
          <cell r="S1788">
            <v>0</v>
          </cell>
          <cell r="T1788">
            <v>0</v>
          </cell>
        </row>
        <row r="1789">
          <cell r="R1789">
            <v>0</v>
          </cell>
          <cell r="S1789">
            <v>0</v>
          </cell>
          <cell r="T1789">
            <v>0</v>
          </cell>
        </row>
        <row r="1790">
          <cell r="R1790">
            <v>0</v>
          </cell>
          <cell r="S1790">
            <v>0</v>
          </cell>
          <cell r="T1790">
            <v>0</v>
          </cell>
        </row>
        <row r="1791">
          <cell r="R1791">
            <v>0</v>
          </cell>
          <cell r="S1791">
            <v>0</v>
          </cell>
          <cell r="T1791">
            <v>0</v>
          </cell>
        </row>
        <row r="1792">
          <cell r="R1792">
            <v>0</v>
          </cell>
          <cell r="S1792">
            <v>0</v>
          </cell>
          <cell r="T1792">
            <v>0</v>
          </cell>
        </row>
        <row r="1793">
          <cell r="R1793">
            <v>0</v>
          </cell>
          <cell r="S1793">
            <v>0</v>
          </cell>
          <cell r="T1793">
            <v>0</v>
          </cell>
        </row>
        <row r="1794">
          <cell r="R1794">
            <v>0</v>
          </cell>
          <cell r="S1794">
            <v>0</v>
          </cell>
          <cell r="T1794">
            <v>0</v>
          </cell>
        </row>
        <row r="1795">
          <cell r="R1795">
            <v>0</v>
          </cell>
          <cell r="S1795">
            <v>0</v>
          </cell>
          <cell r="T1795">
            <v>0</v>
          </cell>
        </row>
        <row r="1796">
          <cell r="R1796">
            <v>0</v>
          </cell>
          <cell r="S1796">
            <v>0</v>
          </cell>
          <cell r="T1796">
            <v>0</v>
          </cell>
        </row>
        <row r="1797">
          <cell r="R1797">
            <v>0</v>
          </cell>
          <cell r="S1797">
            <v>0</v>
          </cell>
          <cell r="T1797">
            <v>0</v>
          </cell>
        </row>
        <row r="1798">
          <cell r="R1798">
            <v>0</v>
          </cell>
          <cell r="S1798">
            <v>0</v>
          </cell>
          <cell r="T1798">
            <v>0</v>
          </cell>
        </row>
        <row r="1799">
          <cell r="R1799">
            <v>0</v>
          </cell>
          <cell r="S1799">
            <v>0</v>
          </cell>
          <cell r="T1799">
            <v>0</v>
          </cell>
        </row>
        <row r="1800">
          <cell r="R1800">
            <v>0</v>
          </cell>
          <cell r="S1800">
            <v>0</v>
          </cell>
          <cell r="T1800">
            <v>0</v>
          </cell>
        </row>
        <row r="1801">
          <cell r="R1801">
            <v>0</v>
          </cell>
          <cell r="S1801">
            <v>0</v>
          </cell>
          <cell r="T1801">
            <v>0</v>
          </cell>
        </row>
        <row r="1802">
          <cell r="R1802">
            <v>0</v>
          </cell>
          <cell r="S1802">
            <v>0</v>
          </cell>
          <cell r="T1802">
            <v>0</v>
          </cell>
        </row>
        <row r="1803">
          <cell r="R1803">
            <v>0</v>
          </cell>
          <cell r="S1803">
            <v>0</v>
          </cell>
          <cell r="T1803">
            <v>0</v>
          </cell>
        </row>
        <row r="1804">
          <cell r="R1804">
            <v>0</v>
          </cell>
          <cell r="S1804">
            <v>0</v>
          </cell>
          <cell r="T1804">
            <v>0</v>
          </cell>
        </row>
        <row r="1805">
          <cell r="R1805">
            <v>0</v>
          </cell>
          <cell r="S1805">
            <v>0</v>
          </cell>
          <cell r="T1805">
            <v>0</v>
          </cell>
        </row>
        <row r="1806">
          <cell r="R1806">
            <v>0</v>
          </cell>
          <cell r="S1806">
            <v>0</v>
          </cell>
          <cell r="T1806">
            <v>0</v>
          </cell>
        </row>
        <row r="1807">
          <cell r="R1807">
            <v>0</v>
          </cell>
          <cell r="S1807">
            <v>0</v>
          </cell>
          <cell r="T1807">
            <v>0</v>
          </cell>
        </row>
        <row r="1808">
          <cell r="R1808">
            <v>0</v>
          </cell>
          <cell r="S1808">
            <v>0</v>
          </cell>
          <cell r="T1808">
            <v>0</v>
          </cell>
        </row>
        <row r="1809">
          <cell r="R1809">
            <v>0</v>
          </cell>
          <cell r="S1809">
            <v>0</v>
          </cell>
          <cell r="T1809">
            <v>0</v>
          </cell>
        </row>
        <row r="1810">
          <cell r="R1810">
            <v>0</v>
          </cell>
          <cell r="S1810">
            <v>0</v>
          </cell>
          <cell r="T1810">
            <v>0</v>
          </cell>
        </row>
        <row r="1811">
          <cell r="R1811">
            <v>0</v>
          </cell>
          <cell r="S1811">
            <v>0</v>
          </cell>
          <cell r="T1811">
            <v>0</v>
          </cell>
        </row>
        <row r="1812">
          <cell r="R1812">
            <v>0</v>
          </cell>
          <cell r="S1812">
            <v>0</v>
          </cell>
          <cell r="T1812">
            <v>0</v>
          </cell>
        </row>
        <row r="1813">
          <cell r="R1813">
            <v>0</v>
          </cell>
          <cell r="S1813">
            <v>0</v>
          </cell>
          <cell r="T1813">
            <v>0</v>
          </cell>
        </row>
        <row r="1814">
          <cell r="R1814">
            <v>0</v>
          </cell>
          <cell r="S1814">
            <v>0</v>
          </cell>
          <cell r="T1814">
            <v>0</v>
          </cell>
        </row>
        <row r="1815">
          <cell r="R1815">
            <v>0</v>
          </cell>
          <cell r="S1815">
            <v>0</v>
          </cell>
          <cell r="T1815">
            <v>0</v>
          </cell>
        </row>
        <row r="1816">
          <cell r="R1816">
            <v>0</v>
          </cell>
          <cell r="S1816">
            <v>0</v>
          </cell>
          <cell r="T1816">
            <v>0</v>
          </cell>
        </row>
        <row r="1817">
          <cell r="R1817">
            <v>0</v>
          </cell>
          <cell r="S1817">
            <v>0</v>
          </cell>
          <cell r="T1817">
            <v>0</v>
          </cell>
        </row>
        <row r="1818">
          <cell r="R1818">
            <v>0</v>
          </cell>
          <cell r="S1818">
            <v>0</v>
          </cell>
          <cell r="T1818">
            <v>0</v>
          </cell>
        </row>
        <row r="1819">
          <cell r="R1819">
            <v>0</v>
          </cell>
          <cell r="S1819">
            <v>0</v>
          </cell>
          <cell r="T1819">
            <v>0</v>
          </cell>
        </row>
        <row r="1820">
          <cell r="R1820">
            <v>0</v>
          </cell>
          <cell r="S1820">
            <v>0</v>
          </cell>
          <cell r="T1820">
            <v>0</v>
          </cell>
        </row>
        <row r="1821">
          <cell r="R1821">
            <v>0</v>
          </cell>
          <cell r="S1821">
            <v>0</v>
          </cell>
          <cell r="T1821">
            <v>0</v>
          </cell>
        </row>
        <row r="1822">
          <cell r="R1822">
            <v>0</v>
          </cell>
          <cell r="S1822">
            <v>0</v>
          </cell>
          <cell r="T1822">
            <v>0</v>
          </cell>
        </row>
        <row r="1823">
          <cell r="R1823">
            <v>0</v>
          </cell>
          <cell r="S1823">
            <v>0</v>
          </cell>
          <cell r="T1823">
            <v>0</v>
          </cell>
        </row>
        <row r="1824">
          <cell r="R1824">
            <v>0</v>
          </cell>
          <cell r="S1824">
            <v>0</v>
          </cell>
          <cell r="T1824">
            <v>0</v>
          </cell>
        </row>
        <row r="1825">
          <cell r="R1825">
            <v>0</v>
          </cell>
          <cell r="S1825">
            <v>0</v>
          </cell>
          <cell r="T1825">
            <v>0</v>
          </cell>
        </row>
        <row r="1826">
          <cell r="R1826">
            <v>0</v>
          </cell>
          <cell r="S1826">
            <v>0</v>
          </cell>
          <cell r="T1826">
            <v>0</v>
          </cell>
        </row>
        <row r="1827">
          <cell r="R1827">
            <v>0</v>
          </cell>
          <cell r="S1827">
            <v>0</v>
          </cell>
          <cell r="T1827">
            <v>0</v>
          </cell>
        </row>
        <row r="1828">
          <cell r="R1828">
            <v>0</v>
          </cell>
          <cell r="S1828">
            <v>0</v>
          </cell>
          <cell r="T1828">
            <v>0</v>
          </cell>
        </row>
        <row r="1829">
          <cell r="R1829">
            <v>0</v>
          </cell>
          <cell r="S1829">
            <v>0</v>
          </cell>
          <cell r="T1829">
            <v>0</v>
          </cell>
        </row>
        <row r="1830">
          <cell r="R1830">
            <v>0</v>
          </cell>
          <cell r="S1830">
            <v>0</v>
          </cell>
          <cell r="T1830">
            <v>0</v>
          </cell>
        </row>
        <row r="1831">
          <cell r="R1831">
            <v>0</v>
          </cell>
          <cell r="S1831">
            <v>0</v>
          </cell>
          <cell r="T1831">
            <v>0</v>
          </cell>
        </row>
        <row r="1832">
          <cell r="R1832">
            <v>0</v>
          </cell>
          <cell r="S1832">
            <v>0</v>
          </cell>
          <cell r="T1832">
            <v>0</v>
          </cell>
        </row>
        <row r="1833">
          <cell r="R1833">
            <v>0</v>
          </cell>
          <cell r="S1833">
            <v>0</v>
          </cell>
          <cell r="T1833">
            <v>0</v>
          </cell>
        </row>
        <row r="1834">
          <cell r="R1834">
            <v>0</v>
          </cell>
          <cell r="S1834">
            <v>0</v>
          </cell>
          <cell r="T1834">
            <v>0</v>
          </cell>
        </row>
        <row r="1835">
          <cell r="R1835">
            <v>0</v>
          </cell>
          <cell r="S1835">
            <v>0</v>
          </cell>
          <cell r="T1835">
            <v>0</v>
          </cell>
        </row>
        <row r="1836">
          <cell r="R1836">
            <v>0</v>
          </cell>
          <cell r="S1836">
            <v>0</v>
          </cell>
          <cell r="T1836">
            <v>0</v>
          </cell>
        </row>
        <row r="1837">
          <cell r="R1837">
            <v>0</v>
          </cell>
          <cell r="S1837">
            <v>0</v>
          </cell>
          <cell r="T1837">
            <v>0</v>
          </cell>
        </row>
        <row r="1838">
          <cell r="R1838">
            <v>0</v>
          </cell>
          <cell r="S1838">
            <v>0</v>
          </cell>
          <cell r="T1838">
            <v>0</v>
          </cell>
        </row>
        <row r="1839">
          <cell r="R1839">
            <v>0</v>
          </cell>
          <cell r="S1839">
            <v>0</v>
          </cell>
          <cell r="T1839">
            <v>0</v>
          </cell>
        </row>
        <row r="1840">
          <cell r="R1840">
            <v>0</v>
          </cell>
          <cell r="S1840">
            <v>0</v>
          </cell>
          <cell r="T1840">
            <v>0</v>
          </cell>
        </row>
        <row r="1841">
          <cell r="R1841">
            <v>0</v>
          </cell>
          <cell r="S1841">
            <v>0</v>
          </cell>
          <cell r="T1841">
            <v>0</v>
          </cell>
        </row>
        <row r="1842">
          <cell r="R1842">
            <v>0</v>
          </cell>
          <cell r="S1842">
            <v>0</v>
          </cell>
          <cell r="T1842">
            <v>0</v>
          </cell>
        </row>
        <row r="1843">
          <cell r="R1843">
            <v>0</v>
          </cell>
          <cell r="S1843">
            <v>0</v>
          </cell>
          <cell r="T1843">
            <v>0</v>
          </cell>
        </row>
        <row r="1844">
          <cell r="R1844">
            <v>0</v>
          </cell>
          <cell r="S1844">
            <v>0</v>
          </cell>
          <cell r="T1844">
            <v>0</v>
          </cell>
        </row>
        <row r="1845">
          <cell r="R1845">
            <v>0</v>
          </cell>
          <cell r="S1845">
            <v>0</v>
          </cell>
          <cell r="T1845">
            <v>0</v>
          </cell>
        </row>
        <row r="1846">
          <cell r="R1846">
            <v>0</v>
          </cell>
          <cell r="S1846">
            <v>0</v>
          </cell>
          <cell r="T1846">
            <v>0</v>
          </cell>
        </row>
        <row r="1847">
          <cell r="R1847">
            <v>0</v>
          </cell>
          <cell r="S1847">
            <v>0</v>
          </cell>
          <cell r="T1847">
            <v>0</v>
          </cell>
        </row>
        <row r="1848">
          <cell r="R1848">
            <v>0</v>
          </cell>
          <cell r="S1848">
            <v>0</v>
          </cell>
          <cell r="T1848">
            <v>0</v>
          </cell>
        </row>
        <row r="1849">
          <cell r="R1849">
            <v>0</v>
          </cell>
          <cell r="S1849">
            <v>0</v>
          </cell>
          <cell r="T1849">
            <v>0</v>
          </cell>
        </row>
        <row r="1850">
          <cell r="R1850">
            <v>0</v>
          </cell>
          <cell r="S1850">
            <v>0</v>
          </cell>
          <cell r="T1850">
            <v>0</v>
          </cell>
        </row>
        <row r="1851">
          <cell r="R1851">
            <v>0</v>
          </cell>
          <cell r="S1851">
            <v>0</v>
          </cell>
          <cell r="T1851">
            <v>0</v>
          </cell>
        </row>
        <row r="1852">
          <cell r="R1852">
            <v>0</v>
          </cell>
          <cell r="S1852">
            <v>0</v>
          </cell>
          <cell r="T1852">
            <v>0</v>
          </cell>
        </row>
        <row r="1853">
          <cell r="R1853">
            <v>0</v>
          </cell>
          <cell r="S1853">
            <v>0</v>
          </cell>
          <cell r="T1853">
            <v>0</v>
          </cell>
        </row>
        <row r="1854">
          <cell r="R1854">
            <v>0</v>
          </cell>
          <cell r="S1854">
            <v>0</v>
          </cell>
          <cell r="T1854">
            <v>0</v>
          </cell>
        </row>
        <row r="1855">
          <cell r="R1855">
            <v>0</v>
          </cell>
          <cell r="S1855">
            <v>0</v>
          </cell>
          <cell r="T1855">
            <v>0</v>
          </cell>
        </row>
        <row r="1856">
          <cell r="R1856">
            <v>0</v>
          </cell>
          <cell r="S1856">
            <v>0</v>
          </cell>
          <cell r="T1856">
            <v>0</v>
          </cell>
        </row>
        <row r="1857">
          <cell r="R1857">
            <v>0</v>
          </cell>
          <cell r="S1857">
            <v>0</v>
          </cell>
          <cell r="T1857">
            <v>0</v>
          </cell>
        </row>
        <row r="1858">
          <cell r="R1858">
            <v>0</v>
          </cell>
          <cell r="S1858">
            <v>0</v>
          </cell>
          <cell r="T1858">
            <v>0</v>
          </cell>
        </row>
        <row r="1859">
          <cell r="R1859">
            <v>0</v>
          </cell>
          <cell r="S1859">
            <v>0</v>
          </cell>
          <cell r="T1859">
            <v>0</v>
          </cell>
        </row>
        <row r="1860">
          <cell r="R1860">
            <v>0</v>
          </cell>
          <cell r="S1860">
            <v>0</v>
          </cell>
          <cell r="T1860">
            <v>0</v>
          </cell>
        </row>
        <row r="1861">
          <cell r="R1861">
            <v>0</v>
          </cell>
          <cell r="S1861">
            <v>0</v>
          </cell>
          <cell r="T1861">
            <v>0</v>
          </cell>
        </row>
        <row r="1862">
          <cell r="R1862">
            <v>0</v>
          </cell>
          <cell r="S1862">
            <v>0</v>
          </cell>
          <cell r="T1862">
            <v>0</v>
          </cell>
        </row>
        <row r="1863">
          <cell r="R1863">
            <v>0</v>
          </cell>
          <cell r="S1863">
            <v>0</v>
          </cell>
          <cell r="T1863">
            <v>0</v>
          </cell>
        </row>
        <row r="1864">
          <cell r="R1864">
            <v>0</v>
          </cell>
          <cell r="S1864">
            <v>0</v>
          </cell>
          <cell r="T1864">
            <v>0</v>
          </cell>
        </row>
        <row r="1865">
          <cell r="R1865">
            <v>0</v>
          </cell>
          <cell r="S1865">
            <v>0</v>
          </cell>
          <cell r="T1865">
            <v>0</v>
          </cell>
        </row>
        <row r="1866">
          <cell r="R1866">
            <v>0</v>
          </cell>
          <cell r="S1866">
            <v>0</v>
          </cell>
          <cell r="T1866">
            <v>0</v>
          </cell>
        </row>
        <row r="1867">
          <cell r="R1867">
            <v>0</v>
          </cell>
          <cell r="S1867">
            <v>0</v>
          </cell>
          <cell r="T1867">
            <v>0</v>
          </cell>
        </row>
        <row r="1868">
          <cell r="R1868">
            <v>0</v>
          </cell>
          <cell r="S1868">
            <v>0</v>
          </cell>
          <cell r="T1868">
            <v>0</v>
          </cell>
        </row>
        <row r="1869">
          <cell r="R1869">
            <v>0</v>
          </cell>
          <cell r="S1869">
            <v>0</v>
          </cell>
          <cell r="T1869">
            <v>0</v>
          </cell>
        </row>
        <row r="1870">
          <cell r="R1870">
            <v>0</v>
          </cell>
          <cell r="S1870">
            <v>0</v>
          </cell>
          <cell r="T1870">
            <v>0</v>
          </cell>
        </row>
        <row r="1871">
          <cell r="R1871">
            <v>0</v>
          </cell>
          <cell r="S1871">
            <v>0</v>
          </cell>
          <cell r="T1871">
            <v>0</v>
          </cell>
        </row>
        <row r="1872">
          <cell r="R1872">
            <v>0</v>
          </cell>
          <cell r="S1872">
            <v>0</v>
          </cell>
          <cell r="T1872">
            <v>0</v>
          </cell>
        </row>
        <row r="1873">
          <cell r="R1873">
            <v>0</v>
          </cell>
          <cell r="S1873">
            <v>0</v>
          </cell>
          <cell r="T1873">
            <v>0</v>
          </cell>
        </row>
        <row r="1874">
          <cell r="R1874">
            <v>0</v>
          </cell>
          <cell r="S1874">
            <v>0</v>
          </cell>
          <cell r="T1874">
            <v>0</v>
          </cell>
        </row>
        <row r="1875">
          <cell r="R1875">
            <v>0</v>
          </cell>
          <cell r="S1875">
            <v>0</v>
          </cell>
          <cell r="T1875">
            <v>0</v>
          </cell>
        </row>
        <row r="1876">
          <cell r="R1876">
            <v>0</v>
          </cell>
          <cell r="S1876">
            <v>0</v>
          </cell>
          <cell r="T1876">
            <v>0</v>
          </cell>
        </row>
        <row r="1877">
          <cell r="R1877">
            <v>0</v>
          </cell>
          <cell r="S1877">
            <v>0</v>
          </cell>
          <cell r="T1877">
            <v>0</v>
          </cell>
        </row>
        <row r="1878">
          <cell r="R1878">
            <v>0</v>
          </cell>
          <cell r="S1878">
            <v>0</v>
          </cell>
          <cell r="T1878">
            <v>0</v>
          </cell>
        </row>
        <row r="1879">
          <cell r="R1879">
            <v>0</v>
          </cell>
          <cell r="S1879">
            <v>0</v>
          </cell>
          <cell r="T1879">
            <v>0</v>
          </cell>
        </row>
        <row r="1880">
          <cell r="R1880">
            <v>0</v>
          </cell>
          <cell r="S1880">
            <v>0</v>
          </cell>
          <cell r="T1880">
            <v>0</v>
          </cell>
        </row>
        <row r="1881">
          <cell r="R1881">
            <v>0</v>
          </cell>
          <cell r="S1881">
            <v>0</v>
          </cell>
          <cell r="T1881">
            <v>0</v>
          </cell>
        </row>
        <row r="1882">
          <cell r="R1882">
            <v>0</v>
          </cell>
          <cell r="S1882">
            <v>0</v>
          </cell>
          <cell r="T1882">
            <v>0</v>
          </cell>
        </row>
        <row r="1883">
          <cell r="R1883">
            <v>0</v>
          </cell>
          <cell r="S1883">
            <v>0</v>
          </cell>
          <cell r="T1883">
            <v>0</v>
          </cell>
        </row>
        <row r="1884">
          <cell r="R1884">
            <v>0</v>
          </cell>
          <cell r="S1884">
            <v>0</v>
          </cell>
          <cell r="T1884">
            <v>0</v>
          </cell>
        </row>
        <row r="1885">
          <cell r="R1885">
            <v>0</v>
          </cell>
          <cell r="S1885">
            <v>0</v>
          </cell>
          <cell r="T1885">
            <v>0</v>
          </cell>
        </row>
        <row r="1886">
          <cell r="R1886">
            <v>0</v>
          </cell>
          <cell r="S1886">
            <v>0</v>
          </cell>
          <cell r="T1886">
            <v>0</v>
          </cell>
        </row>
        <row r="1887">
          <cell r="R1887">
            <v>0</v>
          </cell>
          <cell r="S1887">
            <v>0</v>
          </cell>
          <cell r="T1887">
            <v>0</v>
          </cell>
        </row>
        <row r="1888">
          <cell r="R1888">
            <v>0</v>
          </cell>
          <cell r="S1888">
            <v>0</v>
          </cell>
          <cell r="T1888">
            <v>0</v>
          </cell>
        </row>
        <row r="1889">
          <cell r="R1889">
            <v>0</v>
          </cell>
          <cell r="S1889">
            <v>0</v>
          </cell>
          <cell r="T1889">
            <v>0</v>
          </cell>
        </row>
        <row r="1890">
          <cell r="R1890">
            <v>0</v>
          </cell>
          <cell r="S1890">
            <v>0</v>
          </cell>
          <cell r="T1890">
            <v>0</v>
          </cell>
        </row>
        <row r="1891">
          <cell r="R1891">
            <v>0</v>
          </cell>
          <cell r="S1891">
            <v>0</v>
          </cell>
          <cell r="T1891">
            <v>0</v>
          </cell>
        </row>
        <row r="1892">
          <cell r="R1892">
            <v>0</v>
          </cell>
          <cell r="S1892">
            <v>0</v>
          </cell>
          <cell r="T1892">
            <v>0</v>
          </cell>
        </row>
        <row r="1893">
          <cell r="R1893">
            <v>0</v>
          </cell>
          <cell r="S1893">
            <v>0</v>
          </cell>
          <cell r="T1893">
            <v>0</v>
          </cell>
        </row>
        <row r="1894">
          <cell r="R1894">
            <v>0</v>
          </cell>
          <cell r="S1894">
            <v>0</v>
          </cell>
          <cell r="T1894">
            <v>0</v>
          </cell>
        </row>
        <row r="1895">
          <cell r="R1895">
            <v>0</v>
          </cell>
          <cell r="S1895">
            <v>0</v>
          </cell>
          <cell r="T1895">
            <v>0</v>
          </cell>
        </row>
        <row r="1896">
          <cell r="R1896">
            <v>0</v>
          </cell>
          <cell r="S1896">
            <v>0</v>
          </cell>
          <cell r="T1896">
            <v>0</v>
          </cell>
        </row>
        <row r="1897">
          <cell r="R1897">
            <v>0</v>
          </cell>
          <cell r="S1897">
            <v>0</v>
          </cell>
          <cell r="T1897">
            <v>0</v>
          </cell>
        </row>
        <row r="1898">
          <cell r="R1898">
            <v>0</v>
          </cell>
          <cell r="S1898">
            <v>0</v>
          </cell>
          <cell r="T1898">
            <v>0</v>
          </cell>
        </row>
        <row r="1899">
          <cell r="R1899">
            <v>0</v>
          </cell>
          <cell r="S1899">
            <v>0</v>
          </cell>
          <cell r="T1899">
            <v>0</v>
          </cell>
        </row>
        <row r="1900">
          <cell r="R1900">
            <v>0</v>
          </cell>
          <cell r="S1900">
            <v>0</v>
          </cell>
          <cell r="T1900">
            <v>0</v>
          </cell>
        </row>
        <row r="1901">
          <cell r="R1901">
            <v>0</v>
          </cell>
          <cell r="S1901">
            <v>0</v>
          </cell>
          <cell r="T1901">
            <v>0</v>
          </cell>
        </row>
        <row r="1902">
          <cell r="R1902">
            <v>0</v>
          </cell>
          <cell r="S1902">
            <v>0</v>
          </cell>
          <cell r="T1902">
            <v>0</v>
          </cell>
        </row>
        <row r="1903">
          <cell r="R1903">
            <v>0</v>
          </cell>
          <cell r="S1903">
            <v>0</v>
          </cell>
          <cell r="T1903">
            <v>0</v>
          </cell>
        </row>
        <row r="1904">
          <cell r="R1904">
            <v>0</v>
          </cell>
          <cell r="S1904">
            <v>0</v>
          </cell>
          <cell r="T1904">
            <v>0</v>
          </cell>
        </row>
        <row r="1905">
          <cell r="R1905">
            <v>0</v>
          </cell>
          <cell r="S1905">
            <v>0</v>
          </cell>
          <cell r="T1905">
            <v>0</v>
          </cell>
        </row>
        <row r="1906">
          <cell r="R1906">
            <v>0</v>
          </cell>
          <cell r="S1906">
            <v>0</v>
          </cell>
          <cell r="T1906">
            <v>0</v>
          </cell>
        </row>
        <row r="1907">
          <cell r="R1907">
            <v>0</v>
          </cell>
          <cell r="S1907">
            <v>0</v>
          </cell>
          <cell r="T1907">
            <v>0</v>
          </cell>
        </row>
        <row r="1908">
          <cell r="R1908">
            <v>0</v>
          </cell>
          <cell r="S1908">
            <v>0</v>
          </cell>
          <cell r="T1908">
            <v>0</v>
          </cell>
        </row>
        <row r="1909">
          <cell r="R1909">
            <v>0</v>
          </cell>
          <cell r="S1909">
            <v>0</v>
          </cell>
          <cell r="T1909">
            <v>0</v>
          </cell>
        </row>
        <row r="1910">
          <cell r="R1910">
            <v>0</v>
          </cell>
          <cell r="S1910">
            <v>0</v>
          </cell>
          <cell r="T1910">
            <v>0</v>
          </cell>
        </row>
        <row r="1911">
          <cell r="R1911">
            <v>0</v>
          </cell>
          <cell r="S1911">
            <v>0</v>
          </cell>
          <cell r="T1911">
            <v>0</v>
          </cell>
        </row>
        <row r="1912">
          <cell r="R1912">
            <v>0</v>
          </cell>
          <cell r="S1912">
            <v>0</v>
          </cell>
          <cell r="T1912">
            <v>0</v>
          </cell>
        </row>
        <row r="1913">
          <cell r="R1913">
            <v>0</v>
          </cell>
          <cell r="S1913">
            <v>0</v>
          </cell>
          <cell r="T1913">
            <v>0</v>
          </cell>
        </row>
        <row r="1914">
          <cell r="R1914">
            <v>0</v>
          </cell>
          <cell r="S1914">
            <v>0</v>
          </cell>
          <cell r="T1914">
            <v>0</v>
          </cell>
        </row>
        <row r="1915">
          <cell r="R1915">
            <v>0</v>
          </cell>
          <cell r="S1915">
            <v>0</v>
          </cell>
          <cell r="T1915">
            <v>0</v>
          </cell>
        </row>
        <row r="1916">
          <cell r="R1916">
            <v>0</v>
          </cell>
          <cell r="S1916">
            <v>0</v>
          </cell>
          <cell r="T1916">
            <v>0</v>
          </cell>
        </row>
        <row r="1917">
          <cell r="R1917">
            <v>0</v>
          </cell>
          <cell r="S1917">
            <v>0</v>
          </cell>
          <cell r="T1917">
            <v>0</v>
          </cell>
        </row>
        <row r="1918">
          <cell r="R1918">
            <v>0</v>
          </cell>
          <cell r="S1918">
            <v>0</v>
          </cell>
          <cell r="T1918">
            <v>0</v>
          </cell>
        </row>
        <row r="1919">
          <cell r="R1919">
            <v>0</v>
          </cell>
          <cell r="S1919">
            <v>0</v>
          </cell>
          <cell r="T1919">
            <v>0</v>
          </cell>
        </row>
        <row r="1920">
          <cell r="R1920">
            <v>0</v>
          </cell>
          <cell r="S1920">
            <v>0</v>
          </cell>
          <cell r="T1920">
            <v>0</v>
          </cell>
        </row>
        <row r="1921">
          <cell r="R1921">
            <v>0</v>
          </cell>
          <cell r="S1921">
            <v>0</v>
          </cell>
          <cell r="T1921">
            <v>0</v>
          </cell>
        </row>
        <row r="1922">
          <cell r="R1922">
            <v>0</v>
          </cell>
          <cell r="S1922">
            <v>0</v>
          </cell>
          <cell r="T1922">
            <v>0</v>
          </cell>
        </row>
        <row r="1923">
          <cell r="R1923">
            <v>0</v>
          </cell>
          <cell r="S1923">
            <v>0</v>
          </cell>
          <cell r="T1923">
            <v>0</v>
          </cell>
        </row>
        <row r="1924">
          <cell r="R1924">
            <v>0</v>
          </cell>
          <cell r="S1924">
            <v>0</v>
          </cell>
          <cell r="T1924">
            <v>0</v>
          </cell>
        </row>
        <row r="1925">
          <cell r="R1925">
            <v>0</v>
          </cell>
          <cell r="S1925">
            <v>0</v>
          </cell>
          <cell r="T1925">
            <v>0</v>
          </cell>
        </row>
        <row r="1926">
          <cell r="R1926">
            <v>0</v>
          </cell>
          <cell r="S1926">
            <v>0</v>
          </cell>
          <cell r="T1926">
            <v>0</v>
          </cell>
        </row>
        <row r="1927">
          <cell r="R1927">
            <v>0</v>
          </cell>
          <cell r="S1927">
            <v>0</v>
          </cell>
          <cell r="T1927">
            <v>0</v>
          </cell>
        </row>
        <row r="1928">
          <cell r="R1928">
            <v>0</v>
          </cell>
          <cell r="S1928">
            <v>0</v>
          </cell>
          <cell r="T1928">
            <v>0</v>
          </cell>
        </row>
        <row r="1929">
          <cell r="R1929">
            <v>0</v>
          </cell>
          <cell r="S1929">
            <v>0</v>
          </cell>
          <cell r="T1929">
            <v>0</v>
          </cell>
        </row>
        <row r="1930">
          <cell r="R1930">
            <v>0</v>
          </cell>
          <cell r="S1930">
            <v>0</v>
          </cell>
          <cell r="T1930">
            <v>0</v>
          </cell>
        </row>
        <row r="1931">
          <cell r="R1931">
            <v>0</v>
          </cell>
          <cell r="S1931">
            <v>0</v>
          </cell>
          <cell r="T1931">
            <v>0</v>
          </cell>
        </row>
        <row r="1932">
          <cell r="R1932">
            <v>0</v>
          </cell>
          <cell r="S1932">
            <v>0</v>
          </cell>
          <cell r="T1932">
            <v>0</v>
          </cell>
        </row>
        <row r="1933">
          <cell r="R1933">
            <v>0</v>
          </cell>
          <cell r="S1933">
            <v>0</v>
          </cell>
          <cell r="T1933">
            <v>0</v>
          </cell>
        </row>
        <row r="1934">
          <cell r="R1934">
            <v>0</v>
          </cell>
          <cell r="S1934">
            <v>0</v>
          </cell>
          <cell r="T1934">
            <v>0</v>
          </cell>
        </row>
        <row r="1935">
          <cell r="R1935">
            <v>0</v>
          </cell>
          <cell r="S1935">
            <v>0</v>
          </cell>
          <cell r="T1935">
            <v>0</v>
          </cell>
        </row>
        <row r="1936">
          <cell r="R1936">
            <v>0</v>
          </cell>
          <cell r="S1936">
            <v>0</v>
          </cell>
          <cell r="T1936">
            <v>0</v>
          </cell>
        </row>
        <row r="1937">
          <cell r="R1937">
            <v>0</v>
          </cell>
          <cell r="S1937">
            <v>0</v>
          </cell>
          <cell r="T1937">
            <v>0</v>
          </cell>
        </row>
        <row r="1938">
          <cell r="R1938">
            <v>0</v>
          </cell>
          <cell r="S1938">
            <v>0</v>
          </cell>
          <cell r="T1938">
            <v>0</v>
          </cell>
        </row>
        <row r="1939">
          <cell r="R1939">
            <v>0</v>
          </cell>
          <cell r="S1939">
            <v>0</v>
          </cell>
          <cell r="T1939">
            <v>0</v>
          </cell>
        </row>
        <row r="1940">
          <cell r="R1940">
            <v>0</v>
          </cell>
          <cell r="S1940">
            <v>0</v>
          </cell>
          <cell r="T1940">
            <v>0</v>
          </cell>
        </row>
        <row r="1941">
          <cell r="R1941">
            <v>0</v>
          </cell>
          <cell r="S1941">
            <v>0</v>
          </cell>
          <cell r="T1941">
            <v>0</v>
          </cell>
        </row>
        <row r="1942">
          <cell r="R1942">
            <v>0</v>
          </cell>
          <cell r="S1942">
            <v>0</v>
          </cell>
          <cell r="T1942">
            <v>0</v>
          </cell>
        </row>
        <row r="1943">
          <cell r="R1943">
            <v>0</v>
          </cell>
          <cell r="S1943">
            <v>0</v>
          </cell>
          <cell r="T1943">
            <v>0</v>
          </cell>
        </row>
        <row r="1944">
          <cell r="R1944">
            <v>0</v>
          </cell>
          <cell r="S1944">
            <v>0</v>
          </cell>
          <cell r="T1944">
            <v>0</v>
          </cell>
        </row>
        <row r="1945">
          <cell r="R1945">
            <v>0</v>
          </cell>
          <cell r="S1945">
            <v>0</v>
          </cell>
          <cell r="T1945">
            <v>0</v>
          </cell>
        </row>
        <row r="1946">
          <cell r="R1946">
            <v>0</v>
          </cell>
          <cell r="S1946">
            <v>0</v>
          </cell>
          <cell r="T1946">
            <v>0</v>
          </cell>
        </row>
        <row r="1947">
          <cell r="R1947">
            <v>0</v>
          </cell>
          <cell r="S1947">
            <v>0</v>
          </cell>
          <cell r="T1947">
            <v>0</v>
          </cell>
        </row>
        <row r="1948">
          <cell r="R1948">
            <v>0</v>
          </cell>
          <cell r="S1948">
            <v>0</v>
          </cell>
          <cell r="T1948">
            <v>0</v>
          </cell>
        </row>
        <row r="1949">
          <cell r="R1949">
            <v>0</v>
          </cell>
          <cell r="S1949">
            <v>0</v>
          </cell>
          <cell r="T1949">
            <v>0</v>
          </cell>
        </row>
        <row r="1950">
          <cell r="R1950">
            <v>0</v>
          </cell>
          <cell r="S1950">
            <v>0</v>
          </cell>
          <cell r="T1950">
            <v>0</v>
          </cell>
        </row>
        <row r="1951">
          <cell r="R1951">
            <v>0</v>
          </cell>
          <cell r="S1951">
            <v>0</v>
          </cell>
          <cell r="T1951">
            <v>0</v>
          </cell>
        </row>
        <row r="1952">
          <cell r="R1952">
            <v>0</v>
          </cell>
          <cell r="S1952">
            <v>0</v>
          </cell>
          <cell r="T1952">
            <v>0</v>
          </cell>
        </row>
        <row r="1953">
          <cell r="R1953">
            <v>0</v>
          </cell>
          <cell r="S1953">
            <v>0</v>
          </cell>
          <cell r="T1953">
            <v>0</v>
          </cell>
        </row>
        <row r="1954">
          <cell r="R1954">
            <v>0</v>
          </cell>
          <cell r="S1954">
            <v>0</v>
          </cell>
          <cell r="T1954">
            <v>0</v>
          </cell>
        </row>
        <row r="1955">
          <cell r="R1955">
            <v>0</v>
          </cell>
          <cell r="S1955">
            <v>0</v>
          </cell>
          <cell r="T1955">
            <v>0</v>
          </cell>
        </row>
        <row r="1956">
          <cell r="R1956">
            <v>0</v>
          </cell>
          <cell r="S1956">
            <v>0</v>
          </cell>
          <cell r="T1956">
            <v>0</v>
          </cell>
        </row>
        <row r="1957">
          <cell r="R1957">
            <v>0</v>
          </cell>
          <cell r="S1957">
            <v>0</v>
          </cell>
          <cell r="T1957">
            <v>0</v>
          </cell>
        </row>
        <row r="1958">
          <cell r="R1958">
            <v>0</v>
          </cell>
          <cell r="S1958">
            <v>0</v>
          </cell>
          <cell r="T1958">
            <v>0</v>
          </cell>
        </row>
        <row r="1959">
          <cell r="R1959">
            <v>0</v>
          </cell>
          <cell r="S1959">
            <v>0</v>
          </cell>
          <cell r="T1959">
            <v>0</v>
          </cell>
        </row>
        <row r="1960">
          <cell r="R1960">
            <v>0</v>
          </cell>
          <cell r="S1960">
            <v>0</v>
          </cell>
          <cell r="T1960">
            <v>0</v>
          </cell>
        </row>
        <row r="1961">
          <cell r="R1961">
            <v>0</v>
          </cell>
          <cell r="S1961">
            <v>0</v>
          </cell>
          <cell r="T1961">
            <v>0</v>
          </cell>
        </row>
        <row r="1962">
          <cell r="R1962">
            <v>0</v>
          </cell>
          <cell r="S1962">
            <v>0</v>
          </cell>
          <cell r="T1962">
            <v>0</v>
          </cell>
        </row>
        <row r="1963">
          <cell r="R1963">
            <v>0</v>
          </cell>
          <cell r="S1963">
            <v>0</v>
          </cell>
          <cell r="T1963">
            <v>0</v>
          </cell>
        </row>
        <row r="1964">
          <cell r="R1964">
            <v>0</v>
          </cell>
          <cell r="S1964">
            <v>0</v>
          </cell>
          <cell r="T1964">
            <v>0</v>
          </cell>
        </row>
        <row r="1965">
          <cell r="R1965">
            <v>0</v>
          </cell>
          <cell r="S1965">
            <v>0</v>
          </cell>
          <cell r="T1965">
            <v>0</v>
          </cell>
        </row>
        <row r="1966">
          <cell r="R1966">
            <v>0</v>
          </cell>
          <cell r="S1966">
            <v>0</v>
          </cell>
          <cell r="T1966">
            <v>0</v>
          </cell>
        </row>
        <row r="1967">
          <cell r="R1967">
            <v>0</v>
          </cell>
          <cell r="S1967">
            <v>0</v>
          </cell>
          <cell r="T1967">
            <v>0</v>
          </cell>
        </row>
        <row r="1968">
          <cell r="R1968">
            <v>0</v>
          </cell>
          <cell r="S1968">
            <v>0</v>
          </cell>
          <cell r="T1968">
            <v>0</v>
          </cell>
        </row>
        <row r="1969">
          <cell r="R1969">
            <v>0</v>
          </cell>
          <cell r="S1969">
            <v>0</v>
          </cell>
          <cell r="T1969">
            <v>0</v>
          </cell>
        </row>
        <row r="1970">
          <cell r="R1970">
            <v>0</v>
          </cell>
          <cell r="S1970">
            <v>0</v>
          </cell>
          <cell r="T1970">
            <v>0</v>
          </cell>
        </row>
        <row r="1971">
          <cell r="R1971">
            <v>0</v>
          </cell>
          <cell r="S1971">
            <v>0</v>
          </cell>
          <cell r="T1971">
            <v>0</v>
          </cell>
        </row>
        <row r="1972">
          <cell r="R1972">
            <v>0</v>
          </cell>
          <cell r="S1972">
            <v>0</v>
          </cell>
          <cell r="T1972">
            <v>0</v>
          </cell>
        </row>
        <row r="1973">
          <cell r="R1973">
            <v>0</v>
          </cell>
          <cell r="S1973">
            <v>0</v>
          </cell>
          <cell r="T1973">
            <v>0</v>
          </cell>
        </row>
        <row r="1974">
          <cell r="R1974">
            <v>0</v>
          </cell>
          <cell r="S1974">
            <v>0</v>
          </cell>
          <cell r="T1974">
            <v>0</v>
          </cell>
        </row>
        <row r="1975">
          <cell r="R1975">
            <v>0</v>
          </cell>
          <cell r="S1975">
            <v>0</v>
          </cell>
          <cell r="T1975">
            <v>0</v>
          </cell>
        </row>
        <row r="1976">
          <cell r="R1976">
            <v>0</v>
          </cell>
          <cell r="S1976">
            <v>0</v>
          </cell>
          <cell r="T1976">
            <v>0</v>
          </cell>
        </row>
        <row r="1977">
          <cell r="R1977">
            <v>0</v>
          </cell>
          <cell r="S1977">
            <v>0</v>
          </cell>
          <cell r="T1977">
            <v>0</v>
          </cell>
        </row>
        <row r="1978">
          <cell r="R1978">
            <v>0</v>
          </cell>
          <cell r="S1978">
            <v>0</v>
          </cell>
          <cell r="T1978">
            <v>0</v>
          </cell>
        </row>
        <row r="1979">
          <cell r="R1979">
            <v>0</v>
          </cell>
          <cell r="S1979">
            <v>0</v>
          </cell>
          <cell r="T1979">
            <v>0</v>
          </cell>
        </row>
        <row r="1980">
          <cell r="R1980">
            <v>0</v>
          </cell>
          <cell r="S1980">
            <v>0</v>
          </cell>
          <cell r="T1980">
            <v>0</v>
          </cell>
        </row>
        <row r="1981">
          <cell r="R1981">
            <v>0</v>
          </cell>
          <cell r="S1981">
            <v>0</v>
          </cell>
          <cell r="T1981">
            <v>0</v>
          </cell>
        </row>
        <row r="1982">
          <cell r="R1982">
            <v>0</v>
          </cell>
          <cell r="S1982">
            <v>0</v>
          </cell>
          <cell r="T1982">
            <v>0</v>
          </cell>
        </row>
        <row r="1983">
          <cell r="R1983">
            <v>0</v>
          </cell>
          <cell r="S1983">
            <v>0</v>
          </cell>
          <cell r="T1983">
            <v>0</v>
          </cell>
        </row>
        <row r="1984">
          <cell r="R1984">
            <v>0</v>
          </cell>
          <cell r="S1984">
            <v>0</v>
          </cell>
          <cell r="T1984">
            <v>0</v>
          </cell>
        </row>
        <row r="1985">
          <cell r="R1985">
            <v>0</v>
          </cell>
          <cell r="S1985">
            <v>0</v>
          </cell>
          <cell r="T1985">
            <v>0</v>
          </cell>
        </row>
        <row r="1986">
          <cell r="R1986">
            <v>0</v>
          </cell>
          <cell r="S1986">
            <v>0</v>
          </cell>
          <cell r="T1986">
            <v>0</v>
          </cell>
        </row>
        <row r="1987">
          <cell r="R1987">
            <v>0</v>
          </cell>
          <cell r="S1987">
            <v>0</v>
          </cell>
          <cell r="T1987">
            <v>0</v>
          </cell>
        </row>
        <row r="1988">
          <cell r="R1988">
            <v>0</v>
          </cell>
          <cell r="S1988">
            <v>0</v>
          </cell>
          <cell r="T1988">
            <v>0</v>
          </cell>
        </row>
        <row r="1989">
          <cell r="R1989">
            <v>0</v>
          </cell>
          <cell r="S1989">
            <v>0</v>
          </cell>
          <cell r="T1989">
            <v>0</v>
          </cell>
        </row>
        <row r="1990">
          <cell r="R1990">
            <v>0</v>
          </cell>
          <cell r="S1990">
            <v>0</v>
          </cell>
          <cell r="T1990">
            <v>0</v>
          </cell>
        </row>
        <row r="1991">
          <cell r="R1991">
            <v>0</v>
          </cell>
          <cell r="S1991">
            <v>0</v>
          </cell>
          <cell r="T1991">
            <v>0</v>
          </cell>
        </row>
        <row r="1992">
          <cell r="R1992">
            <v>0</v>
          </cell>
          <cell r="S1992">
            <v>0</v>
          </cell>
          <cell r="T1992">
            <v>0</v>
          </cell>
        </row>
        <row r="1993">
          <cell r="R1993">
            <v>0</v>
          </cell>
          <cell r="S1993">
            <v>0</v>
          </cell>
          <cell r="T1993">
            <v>0</v>
          </cell>
        </row>
        <row r="1994">
          <cell r="R1994">
            <v>0</v>
          </cell>
          <cell r="S1994">
            <v>0</v>
          </cell>
          <cell r="T1994">
            <v>0</v>
          </cell>
        </row>
        <row r="1995">
          <cell r="R1995">
            <v>0</v>
          </cell>
          <cell r="S1995">
            <v>0</v>
          </cell>
          <cell r="T1995">
            <v>0</v>
          </cell>
        </row>
        <row r="1996">
          <cell r="R1996">
            <v>0</v>
          </cell>
          <cell r="S1996">
            <v>0</v>
          </cell>
          <cell r="T1996">
            <v>0</v>
          </cell>
        </row>
        <row r="1997">
          <cell r="R1997">
            <v>0</v>
          </cell>
          <cell r="S1997">
            <v>0</v>
          </cell>
          <cell r="T1997">
            <v>0</v>
          </cell>
        </row>
        <row r="1998">
          <cell r="R1998">
            <v>0</v>
          </cell>
          <cell r="S1998">
            <v>0</v>
          </cell>
          <cell r="T1998">
            <v>0</v>
          </cell>
        </row>
        <row r="1999">
          <cell r="R1999">
            <v>0</v>
          </cell>
          <cell r="S1999">
            <v>0</v>
          </cell>
          <cell r="T1999">
            <v>0</v>
          </cell>
        </row>
        <row r="2000">
          <cell r="R2000">
            <v>0</v>
          </cell>
          <cell r="S2000">
            <v>0</v>
          </cell>
          <cell r="T2000">
            <v>0</v>
          </cell>
        </row>
        <row r="2001">
          <cell r="R2001">
            <v>0</v>
          </cell>
          <cell r="S2001">
            <v>0</v>
          </cell>
          <cell r="T2001">
            <v>0</v>
          </cell>
        </row>
        <row r="2002">
          <cell r="R2002">
            <v>0</v>
          </cell>
          <cell r="S2002">
            <v>0</v>
          </cell>
          <cell r="T2002">
            <v>0</v>
          </cell>
        </row>
        <row r="2003">
          <cell r="R2003">
            <v>0</v>
          </cell>
          <cell r="S2003">
            <v>0</v>
          </cell>
          <cell r="T2003">
            <v>0</v>
          </cell>
        </row>
        <row r="2004">
          <cell r="R2004">
            <v>0</v>
          </cell>
          <cell r="S2004">
            <v>0</v>
          </cell>
          <cell r="T2004">
            <v>0</v>
          </cell>
        </row>
        <row r="2005">
          <cell r="R2005">
            <v>0</v>
          </cell>
          <cell r="S2005">
            <v>0</v>
          </cell>
          <cell r="T2005">
            <v>0</v>
          </cell>
        </row>
        <row r="2006">
          <cell r="R2006">
            <v>0</v>
          </cell>
          <cell r="S2006">
            <v>0</v>
          </cell>
          <cell r="T2006">
            <v>0</v>
          </cell>
        </row>
        <row r="2007">
          <cell r="R2007">
            <v>0</v>
          </cell>
          <cell r="S2007">
            <v>0</v>
          </cell>
          <cell r="T2007">
            <v>0</v>
          </cell>
        </row>
        <row r="2008">
          <cell r="R2008">
            <v>0</v>
          </cell>
          <cell r="S2008">
            <v>0</v>
          </cell>
          <cell r="T2008">
            <v>0</v>
          </cell>
        </row>
        <row r="2009">
          <cell r="R2009">
            <v>0</v>
          </cell>
          <cell r="S2009">
            <v>0</v>
          </cell>
          <cell r="T2009">
            <v>0</v>
          </cell>
        </row>
        <row r="2010">
          <cell r="R2010">
            <v>0</v>
          </cell>
          <cell r="S2010">
            <v>0</v>
          </cell>
          <cell r="T2010">
            <v>0</v>
          </cell>
        </row>
        <row r="2011">
          <cell r="R2011">
            <v>0</v>
          </cell>
          <cell r="S2011">
            <v>0</v>
          </cell>
          <cell r="T2011">
            <v>0</v>
          </cell>
        </row>
        <row r="2012">
          <cell r="R2012">
            <v>0</v>
          </cell>
          <cell r="S2012">
            <v>0</v>
          </cell>
          <cell r="T2012">
            <v>0</v>
          </cell>
        </row>
        <row r="2013">
          <cell r="R2013">
            <v>0</v>
          </cell>
          <cell r="S2013">
            <v>0</v>
          </cell>
          <cell r="T2013">
            <v>0</v>
          </cell>
        </row>
        <row r="2014">
          <cell r="R2014">
            <v>0</v>
          </cell>
          <cell r="S2014">
            <v>0</v>
          </cell>
          <cell r="T2014">
            <v>0</v>
          </cell>
        </row>
        <row r="2015">
          <cell r="R2015">
            <v>0</v>
          </cell>
          <cell r="S2015">
            <v>0</v>
          </cell>
          <cell r="T2015">
            <v>0</v>
          </cell>
        </row>
        <row r="2016">
          <cell r="R2016">
            <v>0</v>
          </cell>
          <cell r="S2016">
            <v>0</v>
          </cell>
          <cell r="T2016">
            <v>0</v>
          </cell>
        </row>
        <row r="2017">
          <cell r="R2017">
            <v>0</v>
          </cell>
          <cell r="S2017">
            <v>0</v>
          </cell>
          <cell r="T2017">
            <v>0</v>
          </cell>
        </row>
        <row r="2018">
          <cell r="R2018">
            <v>0</v>
          </cell>
          <cell r="S2018">
            <v>0</v>
          </cell>
          <cell r="T2018">
            <v>0</v>
          </cell>
        </row>
        <row r="2019">
          <cell r="R2019">
            <v>0</v>
          </cell>
          <cell r="S2019">
            <v>0</v>
          </cell>
          <cell r="T2019">
            <v>0</v>
          </cell>
        </row>
        <row r="2020">
          <cell r="R2020">
            <v>0</v>
          </cell>
          <cell r="S2020">
            <v>0</v>
          </cell>
          <cell r="T2020">
            <v>0</v>
          </cell>
        </row>
        <row r="2021">
          <cell r="R2021">
            <v>0</v>
          </cell>
          <cell r="S2021">
            <v>0</v>
          </cell>
          <cell r="T2021">
            <v>0</v>
          </cell>
        </row>
        <row r="2022">
          <cell r="R2022">
            <v>0</v>
          </cell>
          <cell r="S2022">
            <v>0</v>
          </cell>
          <cell r="T2022">
            <v>0</v>
          </cell>
        </row>
        <row r="2023">
          <cell r="R2023">
            <v>0</v>
          </cell>
          <cell r="S2023">
            <v>0</v>
          </cell>
          <cell r="T2023">
            <v>0</v>
          </cell>
        </row>
        <row r="2024">
          <cell r="R2024">
            <v>0</v>
          </cell>
          <cell r="S2024">
            <v>0</v>
          </cell>
          <cell r="T2024">
            <v>0</v>
          </cell>
        </row>
        <row r="2025">
          <cell r="R2025">
            <v>0</v>
          </cell>
          <cell r="S2025">
            <v>0</v>
          </cell>
          <cell r="T2025">
            <v>0</v>
          </cell>
        </row>
        <row r="2026">
          <cell r="R2026">
            <v>0</v>
          </cell>
          <cell r="S2026">
            <v>0</v>
          </cell>
          <cell r="T2026">
            <v>0</v>
          </cell>
        </row>
        <row r="2027">
          <cell r="R2027">
            <v>0</v>
          </cell>
          <cell r="S2027">
            <v>0</v>
          </cell>
          <cell r="T2027">
            <v>0</v>
          </cell>
        </row>
        <row r="2028">
          <cell r="R2028">
            <v>0</v>
          </cell>
          <cell r="S2028">
            <v>0</v>
          </cell>
          <cell r="T2028">
            <v>0</v>
          </cell>
        </row>
        <row r="2029">
          <cell r="R2029">
            <v>0</v>
          </cell>
          <cell r="S2029">
            <v>0</v>
          </cell>
          <cell r="T2029">
            <v>0</v>
          </cell>
        </row>
        <row r="2030">
          <cell r="R2030">
            <v>0</v>
          </cell>
          <cell r="S2030">
            <v>0</v>
          </cell>
          <cell r="T2030">
            <v>0</v>
          </cell>
        </row>
        <row r="2031">
          <cell r="R2031">
            <v>0</v>
          </cell>
          <cell r="S2031">
            <v>0</v>
          </cell>
          <cell r="T2031">
            <v>0</v>
          </cell>
        </row>
        <row r="2032">
          <cell r="R2032">
            <v>0</v>
          </cell>
          <cell r="S2032">
            <v>0</v>
          </cell>
          <cell r="T2032">
            <v>0</v>
          </cell>
        </row>
        <row r="2033">
          <cell r="R2033">
            <v>0</v>
          </cell>
          <cell r="S2033">
            <v>0</v>
          </cell>
          <cell r="T2033">
            <v>0</v>
          </cell>
        </row>
        <row r="2034">
          <cell r="R2034">
            <v>0</v>
          </cell>
          <cell r="S2034">
            <v>0</v>
          </cell>
          <cell r="T2034">
            <v>0</v>
          </cell>
        </row>
        <row r="2035">
          <cell r="R2035">
            <v>0</v>
          </cell>
          <cell r="S2035">
            <v>0</v>
          </cell>
          <cell r="T2035">
            <v>0</v>
          </cell>
        </row>
        <row r="2036">
          <cell r="R2036">
            <v>0</v>
          </cell>
          <cell r="S2036">
            <v>0</v>
          </cell>
          <cell r="T2036">
            <v>0</v>
          </cell>
        </row>
        <row r="2037">
          <cell r="R2037">
            <v>0</v>
          </cell>
          <cell r="S2037">
            <v>0</v>
          </cell>
          <cell r="T2037">
            <v>0</v>
          </cell>
        </row>
        <row r="2038">
          <cell r="R2038">
            <v>0</v>
          </cell>
          <cell r="S2038">
            <v>0</v>
          </cell>
          <cell r="T2038">
            <v>0</v>
          </cell>
        </row>
        <row r="2039">
          <cell r="R2039">
            <v>0</v>
          </cell>
          <cell r="S2039">
            <v>0</v>
          </cell>
          <cell r="T2039">
            <v>0</v>
          </cell>
        </row>
        <row r="2040">
          <cell r="R2040">
            <v>0</v>
          </cell>
          <cell r="S2040">
            <v>0</v>
          </cell>
          <cell r="T2040">
            <v>0</v>
          </cell>
        </row>
        <row r="2041">
          <cell r="R2041">
            <v>0</v>
          </cell>
          <cell r="S2041">
            <v>0</v>
          </cell>
          <cell r="T2041">
            <v>0</v>
          </cell>
        </row>
        <row r="2042">
          <cell r="R2042">
            <v>0</v>
          </cell>
          <cell r="S2042">
            <v>0</v>
          </cell>
          <cell r="T2042">
            <v>0</v>
          </cell>
        </row>
        <row r="2043">
          <cell r="R2043">
            <v>0</v>
          </cell>
          <cell r="S2043">
            <v>0</v>
          </cell>
          <cell r="T2043">
            <v>0</v>
          </cell>
        </row>
        <row r="2044">
          <cell r="R2044">
            <v>0</v>
          </cell>
          <cell r="S2044">
            <v>0</v>
          </cell>
          <cell r="T2044">
            <v>0</v>
          </cell>
        </row>
        <row r="2045">
          <cell r="R2045">
            <v>0</v>
          </cell>
          <cell r="S2045">
            <v>0</v>
          </cell>
          <cell r="T2045">
            <v>0</v>
          </cell>
        </row>
        <row r="2046">
          <cell r="R2046">
            <v>0</v>
          </cell>
          <cell r="S2046">
            <v>0</v>
          </cell>
          <cell r="T2046">
            <v>0</v>
          </cell>
        </row>
        <row r="2047">
          <cell r="R2047">
            <v>0</v>
          </cell>
          <cell r="S2047">
            <v>0</v>
          </cell>
          <cell r="T2047">
            <v>0</v>
          </cell>
        </row>
        <row r="2048">
          <cell r="R2048">
            <v>0</v>
          </cell>
          <cell r="S2048">
            <v>0</v>
          </cell>
          <cell r="T2048">
            <v>0</v>
          </cell>
        </row>
        <row r="2049">
          <cell r="R2049">
            <v>0</v>
          </cell>
          <cell r="S2049">
            <v>0</v>
          </cell>
          <cell r="T2049">
            <v>0</v>
          </cell>
        </row>
        <row r="2050">
          <cell r="R2050">
            <v>0</v>
          </cell>
          <cell r="S2050">
            <v>0</v>
          </cell>
          <cell r="T2050">
            <v>0</v>
          </cell>
        </row>
        <row r="2051">
          <cell r="R2051">
            <v>0</v>
          </cell>
          <cell r="S2051">
            <v>0</v>
          </cell>
          <cell r="T2051">
            <v>0</v>
          </cell>
        </row>
        <row r="2052">
          <cell r="R2052">
            <v>0</v>
          </cell>
          <cell r="S2052">
            <v>0</v>
          </cell>
          <cell r="T2052">
            <v>0</v>
          </cell>
        </row>
        <row r="2053">
          <cell r="R2053">
            <v>0</v>
          </cell>
          <cell r="S2053">
            <v>0</v>
          </cell>
          <cell r="T2053">
            <v>0</v>
          </cell>
        </row>
        <row r="2054">
          <cell r="R2054">
            <v>0</v>
          </cell>
          <cell r="S2054">
            <v>0</v>
          </cell>
          <cell r="T2054">
            <v>0</v>
          </cell>
        </row>
        <row r="2055">
          <cell r="R2055">
            <v>0</v>
          </cell>
          <cell r="S2055">
            <v>0</v>
          </cell>
          <cell r="T2055">
            <v>0</v>
          </cell>
        </row>
        <row r="2056">
          <cell r="R2056">
            <v>0</v>
          </cell>
          <cell r="S2056">
            <v>0</v>
          </cell>
          <cell r="T2056">
            <v>0</v>
          </cell>
        </row>
        <row r="2057">
          <cell r="R2057">
            <v>0</v>
          </cell>
          <cell r="S2057">
            <v>0</v>
          </cell>
          <cell r="T2057">
            <v>0</v>
          </cell>
        </row>
        <row r="2058">
          <cell r="R2058">
            <v>0</v>
          </cell>
          <cell r="S2058">
            <v>0</v>
          </cell>
          <cell r="T2058">
            <v>0</v>
          </cell>
        </row>
        <row r="2059">
          <cell r="R2059">
            <v>0</v>
          </cell>
          <cell r="S2059">
            <v>0</v>
          </cell>
          <cell r="T2059">
            <v>0</v>
          </cell>
        </row>
        <row r="2060">
          <cell r="R2060">
            <v>0</v>
          </cell>
          <cell r="S2060">
            <v>0</v>
          </cell>
          <cell r="T2060">
            <v>0</v>
          </cell>
        </row>
        <row r="2061">
          <cell r="R2061">
            <v>0</v>
          </cell>
          <cell r="S2061">
            <v>0</v>
          </cell>
          <cell r="T2061">
            <v>0</v>
          </cell>
        </row>
        <row r="2062">
          <cell r="R2062">
            <v>0</v>
          </cell>
          <cell r="S2062">
            <v>0</v>
          </cell>
          <cell r="T2062">
            <v>0</v>
          </cell>
        </row>
        <row r="2063">
          <cell r="R2063">
            <v>0</v>
          </cell>
          <cell r="S2063">
            <v>0</v>
          </cell>
          <cell r="T2063">
            <v>0</v>
          </cell>
        </row>
        <row r="2064">
          <cell r="R2064">
            <v>0</v>
          </cell>
          <cell r="S2064">
            <v>0</v>
          </cell>
          <cell r="T2064">
            <v>0</v>
          </cell>
        </row>
        <row r="2065">
          <cell r="R2065">
            <v>0</v>
          </cell>
          <cell r="S2065">
            <v>0</v>
          </cell>
          <cell r="T2065">
            <v>0</v>
          </cell>
        </row>
        <row r="2066">
          <cell r="R2066">
            <v>0</v>
          </cell>
          <cell r="S2066">
            <v>0</v>
          </cell>
          <cell r="T2066">
            <v>0</v>
          </cell>
        </row>
        <row r="2067">
          <cell r="R2067">
            <v>0</v>
          </cell>
          <cell r="S2067">
            <v>0</v>
          </cell>
          <cell r="T2067">
            <v>0</v>
          </cell>
        </row>
        <row r="2068">
          <cell r="R2068">
            <v>0</v>
          </cell>
          <cell r="S2068">
            <v>0</v>
          </cell>
          <cell r="T2068">
            <v>0</v>
          </cell>
        </row>
        <row r="2069">
          <cell r="R2069">
            <v>0</v>
          </cell>
          <cell r="S2069">
            <v>0</v>
          </cell>
          <cell r="T2069">
            <v>0</v>
          </cell>
        </row>
        <row r="2070">
          <cell r="R2070">
            <v>0</v>
          </cell>
          <cell r="S2070">
            <v>0</v>
          </cell>
          <cell r="T2070">
            <v>0</v>
          </cell>
        </row>
        <row r="2071">
          <cell r="R2071">
            <v>0</v>
          </cell>
          <cell r="S2071">
            <v>0</v>
          </cell>
          <cell r="T2071">
            <v>0</v>
          </cell>
        </row>
        <row r="2072">
          <cell r="R2072">
            <v>0</v>
          </cell>
          <cell r="S2072">
            <v>0</v>
          </cell>
          <cell r="T2072">
            <v>0</v>
          </cell>
        </row>
        <row r="2073">
          <cell r="R2073">
            <v>0</v>
          </cell>
          <cell r="S2073">
            <v>0</v>
          </cell>
          <cell r="T2073">
            <v>0</v>
          </cell>
        </row>
        <row r="2074">
          <cell r="R2074">
            <v>0</v>
          </cell>
          <cell r="S2074">
            <v>0</v>
          </cell>
          <cell r="T2074">
            <v>0</v>
          </cell>
        </row>
        <row r="2075">
          <cell r="R2075">
            <v>0</v>
          </cell>
          <cell r="S2075">
            <v>0</v>
          </cell>
          <cell r="T2075">
            <v>0</v>
          </cell>
        </row>
        <row r="2076">
          <cell r="R2076">
            <v>0</v>
          </cell>
          <cell r="S2076">
            <v>0</v>
          </cell>
          <cell r="T2076">
            <v>0</v>
          </cell>
        </row>
        <row r="2077">
          <cell r="R2077">
            <v>0</v>
          </cell>
          <cell r="S2077">
            <v>0</v>
          </cell>
          <cell r="T2077">
            <v>0</v>
          </cell>
        </row>
        <row r="2078">
          <cell r="R2078">
            <v>0</v>
          </cell>
          <cell r="S2078">
            <v>0</v>
          </cell>
          <cell r="T2078">
            <v>0</v>
          </cell>
        </row>
        <row r="2079">
          <cell r="R2079">
            <v>0</v>
          </cell>
          <cell r="S2079">
            <v>0</v>
          </cell>
          <cell r="T2079">
            <v>0</v>
          </cell>
        </row>
        <row r="2080">
          <cell r="R2080">
            <v>0</v>
          </cell>
          <cell r="S2080">
            <v>0</v>
          </cell>
          <cell r="T2080">
            <v>0</v>
          </cell>
        </row>
        <row r="2081">
          <cell r="R2081">
            <v>0</v>
          </cell>
          <cell r="S2081">
            <v>0</v>
          </cell>
          <cell r="T2081">
            <v>0</v>
          </cell>
        </row>
        <row r="2082">
          <cell r="R2082">
            <v>0</v>
          </cell>
          <cell r="S2082">
            <v>0</v>
          </cell>
          <cell r="T2082">
            <v>0</v>
          </cell>
        </row>
        <row r="2083">
          <cell r="R2083">
            <v>0</v>
          </cell>
          <cell r="S2083">
            <v>0</v>
          </cell>
          <cell r="T2083">
            <v>0</v>
          </cell>
        </row>
        <row r="2084">
          <cell r="R2084">
            <v>0</v>
          </cell>
          <cell r="S2084">
            <v>0</v>
          </cell>
          <cell r="T2084">
            <v>0</v>
          </cell>
        </row>
        <row r="2085">
          <cell r="R2085">
            <v>0</v>
          </cell>
          <cell r="S2085">
            <v>0</v>
          </cell>
          <cell r="T2085">
            <v>0</v>
          </cell>
        </row>
        <row r="2086">
          <cell r="R2086">
            <v>0</v>
          </cell>
          <cell r="S2086">
            <v>0</v>
          </cell>
          <cell r="T2086">
            <v>0</v>
          </cell>
        </row>
        <row r="2087">
          <cell r="R2087">
            <v>0</v>
          </cell>
          <cell r="S2087">
            <v>0</v>
          </cell>
          <cell r="T2087">
            <v>0</v>
          </cell>
        </row>
        <row r="2088">
          <cell r="R2088">
            <v>0</v>
          </cell>
          <cell r="S2088">
            <v>0</v>
          </cell>
          <cell r="T2088">
            <v>0</v>
          </cell>
        </row>
        <row r="2089">
          <cell r="R2089">
            <v>0</v>
          </cell>
          <cell r="S2089">
            <v>0</v>
          </cell>
          <cell r="T2089">
            <v>0</v>
          </cell>
        </row>
        <row r="2090">
          <cell r="R2090">
            <v>0</v>
          </cell>
          <cell r="S2090">
            <v>0</v>
          </cell>
          <cell r="T2090">
            <v>0</v>
          </cell>
        </row>
        <row r="2091">
          <cell r="R2091">
            <v>0</v>
          </cell>
          <cell r="S2091">
            <v>0</v>
          </cell>
          <cell r="T2091">
            <v>0</v>
          </cell>
        </row>
        <row r="2092">
          <cell r="R2092">
            <v>0</v>
          </cell>
          <cell r="S2092">
            <v>0</v>
          </cell>
          <cell r="T2092">
            <v>0</v>
          </cell>
        </row>
        <row r="2093">
          <cell r="R2093">
            <v>0</v>
          </cell>
          <cell r="S2093">
            <v>0</v>
          </cell>
          <cell r="T2093">
            <v>0</v>
          </cell>
        </row>
        <row r="2094">
          <cell r="R2094">
            <v>0</v>
          </cell>
          <cell r="S2094">
            <v>0</v>
          </cell>
          <cell r="T2094">
            <v>0</v>
          </cell>
        </row>
        <row r="2095">
          <cell r="R2095">
            <v>0</v>
          </cell>
          <cell r="S2095">
            <v>0</v>
          </cell>
          <cell r="T2095">
            <v>0</v>
          </cell>
        </row>
        <row r="2096">
          <cell r="R2096">
            <v>0</v>
          </cell>
          <cell r="S2096">
            <v>0</v>
          </cell>
          <cell r="T2096">
            <v>0</v>
          </cell>
        </row>
        <row r="2097">
          <cell r="R2097">
            <v>0</v>
          </cell>
          <cell r="S2097">
            <v>0</v>
          </cell>
          <cell r="T2097">
            <v>0</v>
          </cell>
        </row>
        <row r="2098">
          <cell r="R2098">
            <v>0</v>
          </cell>
          <cell r="S2098">
            <v>0</v>
          </cell>
          <cell r="T2098">
            <v>0</v>
          </cell>
        </row>
        <row r="2099">
          <cell r="R2099">
            <v>0</v>
          </cell>
          <cell r="S2099">
            <v>0</v>
          </cell>
          <cell r="T2099">
            <v>0</v>
          </cell>
        </row>
        <row r="2100">
          <cell r="R2100">
            <v>0</v>
          </cell>
          <cell r="S2100">
            <v>0</v>
          </cell>
          <cell r="T2100">
            <v>0</v>
          </cell>
        </row>
        <row r="2101">
          <cell r="R2101">
            <v>0</v>
          </cell>
          <cell r="S2101">
            <v>0</v>
          </cell>
          <cell r="T2101">
            <v>0</v>
          </cell>
        </row>
        <row r="2102">
          <cell r="R2102">
            <v>0</v>
          </cell>
          <cell r="S2102">
            <v>0</v>
          </cell>
          <cell r="T2102">
            <v>0</v>
          </cell>
        </row>
        <row r="2103">
          <cell r="R2103">
            <v>0</v>
          </cell>
          <cell r="S2103">
            <v>0</v>
          </cell>
          <cell r="T2103">
            <v>0</v>
          </cell>
        </row>
        <row r="2104">
          <cell r="R2104">
            <v>0</v>
          </cell>
          <cell r="S2104">
            <v>0</v>
          </cell>
          <cell r="T2104">
            <v>0</v>
          </cell>
        </row>
        <row r="2105">
          <cell r="R2105">
            <v>0</v>
          </cell>
          <cell r="S2105">
            <v>0</v>
          </cell>
          <cell r="T2105">
            <v>0</v>
          </cell>
        </row>
        <row r="2106">
          <cell r="R2106">
            <v>0</v>
          </cell>
          <cell r="S2106">
            <v>0</v>
          </cell>
          <cell r="T2106">
            <v>0</v>
          </cell>
        </row>
        <row r="2107">
          <cell r="R2107">
            <v>0</v>
          </cell>
          <cell r="S2107">
            <v>0</v>
          </cell>
          <cell r="T2107">
            <v>0</v>
          </cell>
        </row>
        <row r="2108">
          <cell r="R2108">
            <v>0</v>
          </cell>
          <cell r="S2108">
            <v>0</v>
          </cell>
          <cell r="T2108">
            <v>0</v>
          </cell>
        </row>
        <row r="2109">
          <cell r="R2109">
            <v>0</v>
          </cell>
          <cell r="S2109">
            <v>0</v>
          </cell>
          <cell r="T2109">
            <v>0</v>
          </cell>
        </row>
        <row r="2110">
          <cell r="R2110">
            <v>0</v>
          </cell>
          <cell r="S2110">
            <v>0</v>
          </cell>
          <cell r="T2110">
            <v>0</v>
          </cell>
        </row>
        <row r="2111">
          <cell r="R2111">
            <v>0</v>
          </cell>
          <cell r="S2111">
            <v>0</v>
          </cell>
          <cell r="T2111">
            <v>0</v>
          </cell>
        </row>
        <row r="2112">
          <cell r="R2112">
            <v>0</v>
          </cell>
          <cell r="S2112">
            <v>0</v>
          </cell>
          <cell r="T2112">
            <v>0</v>
          </cell>
        </row>
        <row r="2113">
          <cell r="R2113">
            <v>0</v>
          </cell>
          <cell r="S2113">
            <v>0</v>
          </cell>
          <cell r="T2113">
            <v>0</v>
          </cell>
        </row>
        <row r="2114">
          <cell r="R2114">
            <v>0</v>
          </cell>
          <cell r="S2114">
            <v>0</v>
          </cell>
          <cell r="T2114">
            <v>0</v>
          </cell>
        </row>
        <row r="2115">
          <cell r="R2115">
            <v>0</v>
          </cell>
          <cell r="S2115">
            <v>0</v>
          </cell>
          <cell r="T2115">
            <v>0</v>
          </cell>
        </row>
        <row r="2116">
          <cell r="R2116">
            <v>0</v>
          </cell>
          <cell r="S2116">
            <v>0</v>
          </cell>
          <cell r="T2116">
            <v>0</v>
          </cell>
        </row>
        <row r="2117">
          <cell r="R2117">
            <v>0</v>
          </cell>
          <cell r="S2117">
            <v>0</v>
          </cell>
          <cell r="T2117">
            <v>0</v>
          </cell>
        </row>
        <row r="2118">
          <cell r="R2118">
            <v>0</v>
          </cell>
          <cell r="S2118">
            <v>0</v>
          </cell>
          <cell r="T2118">
            <v>0</v>
          </cell>
        </row>
        <row r="2119">
          <cell r="R2119">
            <v>0</v>
          </cell>
          <cell r="S2119">
            <v>0</v>
          </cell>
          <cell r="T2119">
            <v>0</v>
          </cell>
        </row>
        <row r="2120">
          <cell r="R2120">
            <v>0</v>
          </cell>
          <cell r="S2120">
            <v>0</v>
          </cell>
          <cell r="T2120">
            <v>0</v>
          </cell>
        </row>
        <row r="2121">
          <cell r="R2121">
            <v>0</v>
          </cell>
          <cell r="S2121">
            <v>0</v>
          </cell>
          <cell r="T2121">
            <v>0</v>
          </cell>
        </row>
        <row r="2122">
          <cell r="R2122">
            <v>0</v>
          </cell>
          <cell r="S2122">
            <v>0</v>
          </cell>
          <cell r="T2122">
            <v>0</v>
          </cell>
        </row>
        <row r="2123">
          <cell r="R2123">
            <v>0</v>
          </cell>
          <cell r="S2123">
            <v>0</v>
          </cell>
          <cell r="T2123">
            <v>0</v>
          </cell>
        </row>
        <row r="2124">
          <cell r="R2124">
            <v>0</v>
          </cell>
          <cell r="S2124">
            <v>0</v>
          </cell>
          <cell r="T2124">
            <v>0</v>
          </cell>
        </row>
        <row r="2125">
          <cell r="R2125">
            <v>0</v>
          </cell>
          <cell r="S2125">
            <v>0</v>
          </cell>
          <cell r="T2125">
            <v>0</v>
          </cell>
        </row>
        <row r="2126">
          <cell r="R2126">
            <v>0</v>
          </cell>
          <cell r="S2126">
            <v>0</v>
          </cell>
          <cell r="T2126">
            <v>0</v>
          </cell>
        </row>
        <row r="2127">
          <cell r="R2127">
            <v>0</v>
          </cell>
          <cell r="S2127">
            <v>0</v>
          </cell>
          <cell r="T2127">
            <v>0</v>
          </cell>
        </row>
        <row r="2128">
          <cell r="R2128">
            <v>0</v>
          </cell>
          <cell r="S2128">
            <v>0</v>
          </cell>
          <cell r="T2128">
            <v>0</v>
          </cell>
        </row>
        <row r="2129">
          <cell r="R2129">
            <v>0</v>
          </cell>
          <cell r="S2129">
            <v>0</v>
          </cell>
          <cell r="T2129">
            <v>0</v>
          </cell>
        </row>
        <row r="2130">
          <cell r="R2130">
            <v>0</v>
          </cell>
          <cell r="S2130">
            <v>0</v>
          </cell>
          <cell r="T2130">
            <v>0</v>
          </cell>
        </row>
        <row r="2131">
          <cell r="R2131">
            <v>0</v>
          </cell>
          <cell r="S2131">
            <v>0</v>
          </cell>
          <cell r="T2131">
            <v>0</v>
          </cell>
        </row>
        <row r="2132">
          <cell r="R2132">
            <v>0</v>
          </cell>
          <cell r="S2132">
            <v>0</v>
          </cell>
          <cell r="T2132">
            <v>0</v>
          </cell>
        </row>
        <row r="2133">
          <cell r="R2133">
            <v>0</v>
          </cell>
          <cell r="S2133">
            <v>0</v>
          </cell>
          <cell r="T2133">
            <v>0</v>
          </cell>
        </row>
        <row r="2134">
          <cell r="R2134">
            <v>0</v>
          </cell>
          <cell r="S2134">
            <v>0</v>
          </cell>
          <cell r="T2134">
            <v>0</v>
          </cell>
        </row>
        <row r="2135">
          <cell r="R2135">
            <v>0</v>
          </cell>
          <cell r="S2135">
            <v>0</v>
          </cell>
          <cell r="T2135">
            <v>0</v>
          </cell>
        </row>
        <row r="2136">
          <cell r="R2136">
            <v>0</v>
          </cell>
          <cell r="S2136">
            <v>0</v>
          </cell>
          <cell r="T2136">
            <v>0</v>
          </cell>
        </row>
        <row r="2137">
          <cell r="R2137">
            <v>0</v>
          </cell>
          <cell r="S2137">
            <v>0</v>
          </cell>
          <cell r="T2137">
            <v>0</v>
          </cell>
        </row>
        <row r="2138">
          <cell r="R2138">
            <v>0</v>
          </cell>
          <cell r="S2138">
            <v>0</v>
          </cell>
          <cell r="T2138">
            <v>0</v>
          </cell>
        </row>
        <row r="2139">
          <cell r="R2139">
            <v>0</v>
          </cell>
          <cell r="S2139">
            <v>0</v>
          </cell>
          <cell r="T2139">
            <v>0</v>
          </cell>
        </row>
        <row r="2140">
          <cell r="R2140">
            <v>0</v>
          </cell>
          <cell r="S2140">
            <v>0</v>
          </cell>
          <cell r="T2140">
            <v>0</v>
          </cell>
        </row>
        <row r="2141">
          <cell r="R2141">
            <v>0</v>
          </cell>
          <cell r="S2141">
            <v>0</v>
          </cell>
          <cell r="T2141">
            <v>0</v>
          </cell>
        </row>
        <row r="2142">
          <cell r="R2142">
            <v>0</v>
          </cell>
          <cell r="S2142">
            <v>0</v>
          </cell>
          <cell r="T2142">
            <v>0</v>
          </cell>
        </row>
        <row r="2143">
          <cell r="R2143">
            <v>0</v>
          </cell>
          <cell r="S2143">
            <v>0</v>
          </cell>
          <cell r="T2143">
            <v>0</v>
          </cell>
        </row>
        <row r="2144">
          <cell r="R2144">
            <v>0</v>
          </cell>
          <cell r="S2144">
            <v>0</v>
          </cell>
          <cell r="T2144">
            <v>0</v>
          </cell>
        </row>
        <row r="2145">
          <cell r="R2145">
            <v>0</v>
          </cell>
          <cell r="S2145">
            <v>0</v>
          </cell>
          <cell r="T2145">
            <v>0</v>
          </cell>
        </row>
        <row r="2146">
          <cell r="R2146">
            <v>0</v>
          </cell>
          <cell r="S2146">
            <v>0</v>
          </cell>
          <cell r="T2146">
            <v>0</v>
          </cell>
        </row>
        <row r="2147">
          <cell r="R2147">
            <v>0</v>
          </cell>
          <cell r="S2147">
            <v>0</v>
          </cell>
          <cell r="T2147">
            <v>0</v>
          </cell>
        </row>
        <row r="2148">
          <cell r="R2148">
            <v>0</v>
          </cell>
          <cell r="S2148">
            <v>0</v>
          </cell>
          <cell r="T2148">
            <v>0</v>
          </cell>
        </row>
        <row r="2149">
          <cell r="R2149">
            <v>0</v>
          </cell>
          <cell r="S2149">
            <v>0</v>
          </cell>
          <cell r="T2149">
            <v>0</v>
          </cell>
        </row>
        <row r="2150">
          <cell r="R2150">
            <v>0</v>
          </cell>
          <cell r="S2150">
            <v>0</v>
          </cell>
          <cell r="T2150">
            <v>0</v>
          </cell>
        </row>
        <row r="2151">
          <cell r="R2151">
            <v>0</v>
          </cell>
          <cell r="S2151">
            <v>0</v>
          </cell>
          <cell r="T2151">
            <v>0</v>
          </cell>
        </row>
        <row r="2152">
          <cell r="R2152">
            <v>0</v>
          </cell>
          <cell r="S2152">
            <v>0</v>
          </cell>
          <cell r="T2152">
            <v>0</v>
          </cell>
        </row>
        <row r="2153">
          <cell r="R2153">
            <v>0</v>
          </cell>
          <cell r="S2153">
            <v>0</v>
          </cell>
          <cell r="T2153">
            <v>0</v>
          </cell>
        </row>
        <row r="2154">
          <cell r="R2154">
            <v>0</v>
          </cell>
          <cell r="S2154">
            <v>0</v>
          </cell>
          <cell r="T2154">
            <v>0</v>
          </cell>
        </row>
        <row r="2155">
          <cell r="R2155">
            <v>0</v>
          </cell>
          <cell r="S2155">
            <v>0</v>
          </cell>
          <cell r="T2155">
            <v>0</v>
          </cell>
        </row>
        <row r="2156">
          <cell r="R2156">
            <v>0</v>
          </cell>
          <cell r="S2156">
            <v>0</v>
          </cell>
          <cell r="T2156">
            <v>0</v>
          </cell>
        </row>
        <row r="2157">
          <cell r="R2157">
            <v>0</v>
          </cell>
          <cell r="S2157">
            <v>0</v>
          </cell>
          <cell r="T2157">
            <v>0</v>
          </cell>
        </row>
        <row r="2158">
          <cell r="R2158">
            <v>0</v>
          </cell>
          <cell r="S2158">
            <v>0</v>
          </cell>
          <cell r="T2158">
            <v>0</v>
          </cell>
        </row>
        <row r="2159">
          <cell r="R2159">
            <v>0</v>
          </cell>
          <cell r="S2159">
            <v>0</v>
          </cell>
          <cell r="T2159">
            <v>0</v>
          </cell>
        </row>
        <row r="2160">
          <cell r="R2160">
            <v>0</v>
          </cell>
          <cell r="S2160">
            <v>0</v>
          </cell>
          <cell r="T2160">
            <v>0</v>
          </cell>
        </row>
        <row r="2161">
          <cell r="R2161">
            <v>0</v>
          </cell>
          <cell r="S2161">
            <v>0</v>
          </cell>
          <cell r="T2161">
            <v>0</v>
          </cell>
        </row>
        <row r="2162">
          <cell r="R2162">
            <v>0</v>
          </cell>
          <cell r="S2162">
            <v>0</v>
          </cell>
          <cell r="T2162">
            <v>0</v>
          </cell>
        </row>
        <row r="2163">
          <cell r="R2163">
            <v>0</v>
          </cell>
          <cell r="S2163">
            <v>0</v>
          </cell>
          <cell r="T2163">
            <v>0</v>
          </cell>
        </row>
        <row r="2164">
          <cell r="R2164">
            <v>0</v>
          </cell>
          <cell r="S2164">
            <v>0</v>
          </cell>
          <cell r="T2164">
            <v>0</v>
          </cell>
        </row>
        <row r="2165">
          <cell r="R2165">
            <v>0</v>
          </cell>
          <cell r="S2165">
            <v>0</v>
          </cell>
          <cell r="T2165">
            <v>0</v>
          </cell>
        </row>
        <row r="2166">
          <cell r="R2166">
            <v>0</v>
          </cell>
          <cell r="S2166">
            <v>0</v>
          </cell>
          <cell r="T2166">
            <v>0</v>
          </cell>
        </row>
        <row r="2167">
          <cell r="R2167">
            <v>0</v>
          </cell>
          <cell r="S2167">
            <v>0</v>
          </cell>
          <cell r="T2167">
            <v>0</v>
          </cell>
        </row>
        <row r="2168">
          <cell r="R2168">
            <v>0</v>
          </cell>
          <cell r="S2168">
            <v>0</v>
          </cell>
          <cell r="T2168">
            <v>0</v>
          </cell>
        </row>
        <row r="2169">
          <cell r="R2169">
            <v>0</v>
          </cell>
          <cell r="S2169">
            <v>0</v>
          </cell>
          <cell r="T2169">
            <v>0</v>
          </cell>
        </row>
        <row r="2170">
          <cell r="R2170">
            <v>0</v>
          </cell>
          <cell r="S2170">
            <v>0</v>
          </cell>
          <cell r="T2170">
            <v>0</v>
          </cell>
        </row>
        <row r="2171">
          <cell r="R2171">
            <v>0</v>
          </cell>
          <cell r="S2171">
            <v>0</v>
          </cell>
          <cell r="T2171">
            <v>0</v>
          </cell>
        </row>
        <row r="2172">
          <cell r="R2172">
            <v>0</v>
          </cell>
          <cell r="S2172">
            <v>0</v>
          </cell>
          <cell r="T2172">
            <v>0</v>
          </cell>
        </row>
        <row r="2173">
          <cell r="R2173">
            <v>0</v>
          </cell>
          <cell r="S2173">
            <v>0</v>
          </cell>
          <cell r="T2173">
            <v>0</v>
          </cell>
        </row>
        <row r="2174">
          <cell r="R2174">
            <v>0</v>
          </cell>
          <cell r="S2174">
            <v>0</v>
          </cell>
          <cell r="T2174">
            <v>0</v>
          </cell>
        </row>
        <row r="2175">
          <cell r="R2175">
            <v>0</v>
          </cell>
          <cell r="S2175">
            <v>0</v>
          </cell>
          <cell r="T2175">
            <v>0</v>
          </cell>
        </row>
        <row r="2176">
          <cell r="R2176">
            <v>0</v>
          </cell>
          <cell r="S2176">
            <v>0</v>
          </cell>
          <cell r="T2176">
            <v>0</v>
          </cell>
        </row>
        <row r="2177">
          <cell r="R2177">
            <v>0</v>
          </cell>
          <cell r="S2177">
            <v>0</v>
          </cell>
          <cell r="T2177">
            <v>0</v>
          </cell>
        </row>
        <row r="2178">
          <cell r="R2178">
            <v>0</v>
          </cell>
          <cell r="S2178">
            <v>0</v>
          </cell>
          <cell r="T2178">
            <v>0</v>
          </cell>
        </row>
        <row r="2179">
          <cell r="R2179">
            <v>0</v>
          </cell>
          <cell r="S2179">
            <v>0</v>
          </cell>
          <cell r="T2179">
            <v>0</v>
          </cell>
        </row>
        <row r="2180">
          <cell r="R2180">
            <v>0</v>
          </cell>
          <cell r="S2180">
            <v>0</v>
          </cell>
          <cell r="T2180">
            <v>0</v>
          </cell>
        </row>
        <row r="2181">
          <cell r="R2181">
            <v>0</v>
          </cell>
          <cell r="S2181">
            <v>0</v>
          </cell>
          <cell r="T2181">
            <v>0</v>
          </cell>
        </row>
        <row r="2182">
          <cell r="R2182">
            <v>0</v>
          </cell>
          <cell r="S2182">
            <v>0</v>
          </cell>
          <cell r="T2182">
            <v>0</v>
          </cell>
        </row>
        <row r="2183">
          <cell r="R2183">
            <v>0</v>
          </cell>
          <cell r="S2183">
            <v>0</v>
          </cell>
          <cell r="T2183">
            <v>0</v>
          </cell>
        </row>
        <row r="2184">
          <cell r="R2184">
            <v>0</v>
          </cell>
          <cell r="S2184">
            <v>0</v>
          </cell>
          <cell r="T2184">
            <v>0</v>
          </cell>
        </row>
        <row r="2185">
          <cell r="R2185">
            <v>0</v>
          </cell>
          <cell r="S2185">
            <v>0</v>
          </cell>
          <cell r="T2185">
            <v>0</v>
          </cell>
        </row>
        <row r="2186">
          <cell r="R2186">
            <v>0</v>
          </cell>
          <cell r="S2186">
            <v>0</v>
          </cell>
          <cell r="T2186">
            <v>0</v>
          </cell>
        </row>
        <row r="2187">
          <cell r="R2187">
            <v>0</v>
          </cell>
          <cell r="S2187">
            <v>0</v>
          </cell>
          <cell r="T2187">
            <v>0</v>
          </cell>
        </row>
        <row r="2188">
          <cell r="R2188">
            <v>0</v>
          </cell>
          <cell r="S2188">
            <v>0</v>
          </cell>
          <cell r="T2188">
            <v>0</v>
          </cell>
        </row>
        <row r="2189">
          <cell r="R2189">
            <v>0</v>
          </cell>
          <cell r="S2189">
            <v>0</v>
          </cell>
          <cell r="T2189">
            <v>0</v>
          </cell>
        </row>
        <row r="2190">
          <cell r="R2190">
            <v>0</v>
          </cell>
          <cell r="S2190">
            <v>0</v>
          </cell>
          <cell r="T2190">
            <v>0</v>
          </cell>
        </row>
        <row r="2191">
          <cell r="R2191">
            <v>0</v>
          </cell>
          <cell r="S2191">
            <v>0</v>
          </cell>
          <cell r="T2191">
            <v>0</v>
          </cell>
        </row>
        <row r="2192">
          <cell r="R2192">
            <v>0</v>
          </cell>
          <cell r="S2192">
            <v>0</v>
          </cell>
          <cell r="T2192">
            <v>0</v>
          </cell>
        </row>
        <row r="2193">
          <cell r="R2193">
            <v>0</v>
          </cell>
          <cell r="S2193">
            <v>0</v>
          </cell>
          <cell r="T2193">
            <v>0</v>
          </cell>
        </row>
        <row r="2194">
          <cell r="R2194">
            <v>0</v>
          </cell>
          <cell r="S2194">
            <v>0</v>
          </cell>
          <cell r="T2194">
            <v>0</v>
          </cell>
        </row>
        <row r="2195">
          <cell r="R2195">
            <v>0</v>
          </cell>
          <cell r="S2195">
            <v>0</v>
          </cell>
          <cell r="T2195">
            <v>0</v>
          </cell>
        </row>
        <row r="2196">
          <cell r="R2196">
            <v>0</v>
          </cell>
          <cell r="S2196">
            <v>0</v>
          </cell>
          <cell r="T2196">
            <v>0</v>
          </cell>
        </row>
        <row r="2197">
          <cell r="R2197">
            <v>0</v>
          </cell>
          <cell r="S2197">
            <v>0</v>
          </cell>
          <cell r="T2197">
            <v>0</v>
          </cell>
        </row>
        <row r="2198">
          <cell r="R2198">
            <v>0</v>
          </cell>
          <cell r="S2198">
            <v>0</v>
          </cell>
          <cell r="T2198">
            <v>0</v>
          </cell>
        </row>
        <row r="2199">
          <cell r="R2199">
            <v>0</v>
          </cell>
          <cell r="S2199">
            <v>0</v>
          </cell>
          <cell r="T2199">
            <v>0</v>
          </cell>
        </row>
        <row r="2200">
          <cell r="R2200">
            <v>0</v>
          </cell>
          <cell r="S2200">
            <v>0</v>
          </cell>
          <cell r="T2200">
            <v>0</v>
          </cell>
        </row>
        <row r="2201">
          <cell r="R2201">
            <v>0</v>
          </cell>
          <cell r="S2201">
            <v>0</v>
          </cell>
          <cell r="T2201">
            <v>0</v>
          </cell>
        </row>
        <row r="2202">
          <cell r="R2202">
            <v>0</v>
          </cell>
          <cell r="S2202">
            <v>0</v>
          </cell>
          <cell r="T2202">
            <v>0</v>
          </cell>
        </row>
        <row r="2203">
          <cell r="R2203">
            <v>0</v>
          </cell>
          <cell r="S2203">
            <v>0</v>
          </cell>
          <cell r="T2203">
            <v>0</v>
          </cell>
        </row>
        <row r="2204">
          <cell r="R2204">
            <v>0</v>
          </cell>
          <cell r="S2204">
            <v>0</v>
          </cell>
          <cell r="T2204">
            <v>0</v>
          </cell>
        </row>
        <row r="2205">
          <cell r="R2205">
            <v>0</v>
          </cell>
          <cell r="S2205">
            <v>0</v>
          </cell>
          <cell r="T2205">
            <v>0</v>
          </cell>
        </row>
        <row r="2206">
          <cell r="R2206">
            <v>0</v>
          </cell>
          <cell r="S2206">
            <v>0</v>
          </cell>
          <cell r="T2206">
            <v>0</v>
          </cell>
        </row>
        <row r="2207">
          <cell r="R2207">
            <v>0</v>
          </cell>
          <cell r="S2207">
            <v>0</v>
          </cell>
          <cell r="T2207">
            <v>0</v>
          </cell>
        </row>
        <row r="2208">
          <cell r="R2208">
            <v>0</v>
          </cell>
          <cell r="S2208">
            <v>0</v>
          </cell>
          <cell r="T2208">
            <v>0</v>
          </cell>
        </row>
        <row r="2209">
          <cell r="R2209">
            <v>0</v>
          </cell>
          <cell r="S2209">
            <v>0</v>
          </cell>
          <cell r="T2209">
            <v>0</v>
          </cell>
        </row>
        <row r="2210">
          <cell r="R2210">
            <v>0</v>
          </cell>
          <cell r="S2210">
            <v>0</v>
          </cell>
          <cell r="T2210">
            <v>0</v>
          </cell>
        </row>
        <row r="2211">
          <cell r="R2211">
            <v>0</v>
          </cell>
          <cell r="S2211">
            <v>0</v>
          </cell>
          <cell r="T2211">
            <v>0</v>
          </cell>
        </row>
        <row r="2212">
          <cell r="R2212">
            <v>0</v>
          </cell>
          <cell r="S2212">
            <v>0</v>
          </cell>
          <cell r="T2212">
            <v>0</v>
          </cell>
        </row>
        <row r="2213">
          <cell r="R2213">
            <v>0</v>
          </cell>
          <cell r="S2213">
            <v>0</v>
          </cell>
          <cell r="T2213">
            <v>0</v>
          </cell>
        </row>
        <row r="2214">
          <cell r="R2214">
            <v>0</v>
          </cell>
          <cell r="S2214">
            <v>0</v>
          </cell>
          <cell r="T2214">
            <v>0</v>
          </cell>
        </row>
        <row r="2215">
          <cell r="R2215">
            <v>0</v>
          </cell>
          <cell r="S2215">
            <v>0</v>
          </cell>
          <cell r="T2215">
            <v>0</v>
          </cell>
        </row>
        <row r="2216">
          <cell r="R2216">
            <v>0</v>
          </cell>
          <cell r="S2216">
            <v>0</v>
          </cell>
          <cell r="T2216">
            <v>0</v>
          </cell>
        </row>
        <row r="2217">
          <cell r="R2217">
            <v>0</v>
          </cell>
          <cell r="S2217">
            <v>0</v>
          </cell>
          <cell r="T2217">
            <v>0</v>
          </cell>
        </row>
        <row r="2218">
          <cell r="R2218">
            <v>0</v>
          </cell>
          <cell r="S2218">
            <v>0</v>
          </cell>
          <cell r="T2218">
            <v>0</v>
          </cell>
        </row>
        <row r="2219">
          <cell r="R2219">
            <v>0</v>
          </cell>
          <cell r="S2219">
            <v>0</v>
          </cell>
          <cell r="T2219">
            <v>0</v>
          </cell>
        </row>
        <row r="2220">
          <cell r="R2220">
            <v>0</v>
          </cell>
          <cell r="S2220">
            <v>0</v>
          </cell>
          <cell r="T2220">
            <v>0</v>
          </cell>
        </row>
        <row r="2221">
          <cell r="R2221">
            <v>0</v>
          </cell>
          <cell r="S2221">
            <v>0</v>
          </cell>
          <cell r="T2221">
            <v>0</v>
          </cell>
        </row>
        <row r="2222">
          <cell r="R2222">
            <v>0</v>
          </cell>
          <cell r="S2222">
            <v>0</v>
          </cell>
          <cell r="T2222">
            <v>0</v>
          </cell>
        </row>
        <row r="2223">
          <cell r="R2223">
            <v>0</v>
          </cell>
          <cell r="S2223">
            <v>0</v>
          </cell>
          <cell r="T2223">
            <v>0</v>
          </cell>
        </row>
        <row r="2224">
          <cell r="R2224">
            <v>0</v>
          </cell>
          <cell r="S2224">
            <v>0</v>
          </cell>
          <cell r="T2224">
            <v>0</v>
          </cell>
        </row>
        <row r="2225">
          <cell r="R2225">
            <v>0</v>
          </cell>
          <cell r="S2225">
            <v>0</v>
          </cell>
          <cell r="T2225">
            <v>0</v>
          </cell>
        </row>
        <row r="2226">
          <cell r="R2226">
            <v>0</v>
          </cell>
          <cell r="S2226">
            <v>0</v>
          </cell>
          <cell r="T2226">
            <v>0</v>
          </cell>
        </row>
        <row r="2227">
          <cell r="R2227">
            <v>0</v>
          </cell>
          <cell r="S2227">
            <v>0</v>
          </cell>
          <cell r="T2227">
            <v>0</v>
          </cell>
        </row>
        <row r="2228">
          <cell r="R2228">
            <v>0</v>
          </cell>
          <cell r="S2228">
            <v>0</v>
          </cell>
          <cell r="T2228">
            <v>0</v>
          </cell>
        </row>
        <row r="2229">
          <cell r="R2229">
            <v>0</v>
          </cell>
          <cell r="S2229">
            <v>0</v>
          </cell>
          <cell r="T2229">
            <v>0</v>
          </cell>
        </row>
        <row r="2230">
          <cell r="R2230">
            <v>0</v>
          </cell>
          <cell r="S2230">
            <v>0</v>
          </cell>
          <cell r="T2230">
            <v>0</v>
          </cell>
        </row>
        <row r="2231">
          <cell r="R2231">
            <v>0</v>
          </cell>
          <cell r="S2231">
            <v>0</v>
          </cell>
          <cell r="T2231">
            <v>0</v>
          </cell>
        </row>
        <row r="2232">
          <cell r="R2232">
            <v>0</v>
          </cell>
          <cell r="S2232">
            <v>0</v>
          </cell>
          <cell r="T2232">
            <v>0</v>
          </cell>
        </row>
        <row r="2233">
          <cell r="R2233">
            <v>0</v>
          </cell>
          <cell r="S2233">
            <v>0</v>
          </cell>
          <cell r="T2233">
            <v>0</v>
          </cell>
        </row>
        <row r="2234">
          <cell r="R2234">
            <v>0</v>
          </cell>
          <cell r="S2234">
            <v>0</v>
          </cell>
          <cell r="T2234">
            <v>0</v>
          </cell>
        </row>
        <row r="2235">
          <cell r="R2235">
            <v>0</v>
          </cell>
          <cell r="S2235">
            <v>0</v>
          </cell>
          <cell r="T2235">
            <v>0</v>
          </cell>
        </row>
        <row r="2236">
          <cell r="R2236">
            <v>0</v>
          </cell>
          <cell r="S2236">
            <v>0</v>
          </cell>
          <cell r="T2236">
            <v>0</v>
          </cell>
        </row>
        <row r="2237">
          <cell r="R2237">
            <v>0</v>
          </cell>
          <cell r="S2237">
            <v>0</v>
          </cell>
          <cell r="T2237">
            <v>0</v>
          </cell>
        </row>
        <row r="2238">
          <cell r="R2238">
            <v>0</v>
          </cell>
          <cell r="S2238">
            <v>0</v>
          </cell>
          <cell r="T2238">
            <v>0</v>
          </cell>
        </row>
        <row r="2239">
          <cell r="R2239">
            <v>0</v>
          </cell>
          <cell r="S2239">
            <v>0</v>
          </cell>
          <cell r="T2239">
            <v>0</v>
          </cell>
        </row>
        <row r="2240">
          <cell r="R2240">
            <v>0</v>
          </cell>
          <cell r="S2240">
            <v>0</v>
          </cell>
          <cell r="T2240">
            <v>0</v>
          </cell>
        </row>
        <row r="2241">
          <cell r="R2241">
            <v>0</v>
          </cell>
          <cell r="S2241">
            <v>0</v>
          </cell>
          <cell r="T2241">
            <v>0</v>
          </cell>
        </row>
        <row r="2242">
          <cell r="R2242">
            <v>0</v>
          </cell>
          <cell r="S2242">
            <v>0</v>
          </cell>
          <cell r="T2242">
            <v>0</v>
          </cell>
        </row>
        <row r="2243">
          <cell r="R2243">
            <v>0</v>
          </cell>
          <cell r="S2243">
            <v>0</v>
          </cell>
          <cell r="T2243">
            <v>0</v>
          </cell>
        </row>
        <row r="2244">
          <cell r="R2244">
            <v>0</v>
          </cell>
          <cell r="S2244">
            <v>0</v>
          </cell>
          <cell r="T2244">
            <v>0</v>
          </cell>
        </row>
        <row r="2245">
          <cell r="R2245">
            <v>0</v>
          </cell>
          <cell r="S2245">
            <v>0</v>
          </cell>
          <cell r="T2245">
            <v>0</v>
          </cell>
        </row>
        <row r="2246">
          <cell r="R2246">
            <v>0</v>
          </cell>
          <cell r="S2246">
            <v>0</v>
          </cell>
          <cell r="T2246">
            <v>0</v>
          </cell>
        </row>
        <row r="2247">
          <cell r="R2247">
            <v>0</v>
          </cell>
          <cell r="S2247">
            <v>0</v>
          </cell>
          <cell r="T2247">
            <v>0</v>
          </cell>
        </row>
        <row r="2248">
          <cell r="R2248">
            <v>0</v>
          </cell>
          <cell r="S2248">
            <v>0</v>
          </cell>
          <cell r="T2248">
            <v>0</v>
          </cell>
        </row>
        <row r="2249">
          <cell r="R2249">
            <v>0</v>
          </cell>
          <cell r="S2249">
            <v>0</v>
          </cell>
          <cell r="T2249">
            <v>0</v>
          </cell>
        </row>
        <row r="2250">
          <cell r="R2250">
            <v>0</v>
          </cell>
          <cell r="S2250">
            <v>0</v>
          </cell>
          <cell r="T2250">
            <v>0</v>
          </cell>
        </row>
        <row r="2251">
          <cell r="R2251">
            <v>0</v>
          </cell>
          <cell r="S2251">
            <v>0</v>
          </cell>
          <cell r="T2251">
            <v>0</v>
          </cell>
        </row>
        <row r="2252">
          <cell r="R2252">
            <v>0</v>
          </cell>
          <cell r="S2252">
            <v>0</v>
          </cell>
          <cell r="T2252">
            <v>0</v>
          </cell>
        </row>
        <row r="2253">
          <cell r="R2253">
            <v>0</v>
          </cell>
          <cell r="S2253">
            <v>0</v>
          </cell>
          <cell r="T2253">
            <v>0</v>
          </cell>
        </row>
        <row r="2254">
          <cell r="R2254">
            <v>0</v>
          </cell>
          <cell r="S2254">
            <v>0</v>
          </cell>
          <cell r="T2254">
            <v>0</v>
          </cell>
        </row>
        <row r="2255">
          <cell r="R2255">
            <v>0</v>
          </cell>
          <cell r="S2255">
            <v>0</v>
          </cell>
          <cell r="T2255">
            <v>0</v>
          </cell>
        </row>
        <row r="2256">
          <cell r="R2256">
            <v>0</v>
          </cell>
          <cell r="S2256">
            <v>0</v>
          </cell>
          <cell r="T2256">
            <v>0</v>
          </cell>
        </row>
        <row r="2257">
          <cell r="R2257">
            <v>0</v>
          </cell>
          <cell r="S2257">
            <v>0</v>
          </cell>
          <cell r="T2257">
            <v>0</v>
          </cell>
        </row>
        <row r="2258">
          <cell r="R2258">
            <v>0</v>
          </cell>
          <cell r="S2258">
            <v>0</v>
          </cell>
          <cell r="T2258">
            <v>0</v>
          </cell>
        </row>
        <row r="2259">
          <cell r="R2259">
            <v>0</v>
          </cell>
          <cell r="S2259">
            <v>0</v>
          </cell>
          <cell r="T2259">
            <v>0</v>
          </cell>
        </row>
        <row r="2260">
          <cell r="R2260">
            <v>0</v>
          </cell>
          <cell r="S2260">
            <v>0</v>
          </cell>
          <cell r="T2260">
            <v>0</v>
          </cell>
        </row>
        <row r="2261">
          <cell r="R2261">
            <v>0</v>
          </cell>
          <cell r="S2261">
            <v>0</v>
          </cell>
          <cell r="T2261">
            <v>0</v>
          </cell>
        </row>
        <row r="2262">
          <cell r="R2262">
            <v>0</v>
          </cell>
          <cell r="S2262">
            <v>0</v>
          </cell>
          <cell r="T2262">
            <v>0</v>
          </cell>
        </row>
        <row r="2263">
          <cell r="R2263">
            <v>0</v>
          </cell>
          <cell r="S2263">
            <v>0</v>
          </cell>
          <cell r="T2263">
            <v>0</v>
          </cell>
        </row>
        <row r="2264">
          <cell r="R2264">
            <v>0</v>
          </cell>
          <cell r="S2264">
            <v>0</v>
          </cell>
          <cell r="T2264">
            <v>0</v>
          </cell>
        </row>
        <row r="2265">
          <cell r="R2265">
            <v>0</v>
          </cell>
          <cell r="S2265">
            <v>0</v>
          </cell>
          <cell r="T2265">
            <v>0</v>
          </cell>
        </row>
        <row r="2266">
          <cell r="R2266">
            <v>0</v>
          </cell>
          <cell r="S2266">
            <v>0</v>
          </cell>
          <cell r="T2266">
            <v>0</v>
          </cell>
        </row>
        <row r="2267">
          <cell r="R2267">
            <v>0</v>
          </cell>
          <cell r="S2267">
            <v>0</v>
          </cell>
          <cell r="T2267">
            <v>0</v>
          </cell>
        </row>
        <row r="2268">
          <cell r="R2268">
            <v>0</v>
          </cell>
          <cell r="S2268">
            <v>0</v>
          </cell>
          <cell r="T2268">
            <v>0</v>
          </cell>
        </row>
        <row r="2269">
          <cell r="R2269">
            <v>0</v>
          </cell>
          <cell r="S2269">
            <v>0</v>
          </cell>
          <cell r="T2269">
            <v>0</v>
          </cell>
        </row>
        <row r="2270">
          <cell r="R2270">
            <v>0</v>
          </cell>
          <cell r="S2270">
            <v>0</v>
          </cell>
          <cell r="T2270">
            <v>0</v>
          </cell>
        </row>
        <row r="2271">
          <cell r="R2271">
            <v>0</v>
          </cell>
          <cell r="S2271">
            <v>0</v>
          </cell>
          <cell r="T2271">
            <v>0</v>
          </cell>
        </row>
        <row r="2272">
          <cell r="R2272">
            <v>0</v>
          </cell>
          <cell r="S2272">
            <v>0</v>
          </cell>
          <cell r="T2272">
            <v>0</v>
          </cell>
        </row>
        <row r="2273">
          <cell r="R2273">
            <v>0</v>
          </cell>
          <cell r="S2273">
            <v>0</v>
          </cell>
          <cell r="T2273">
            <v>0</v>
          </cell>
        </row>
        <row r="2274">
          <cell r="R2274">
            <v>0</v>
          </cell>
          <cell r="S2274">
            <v>0</v>
          </cell>
          <cell r="T2274">
            <v>0</v>
          </cell>
        </row>
        <row r="2275">
          <cell r="R2275">
            <v>0</v>
          </cell>
          <cell r="S2275">
            <v>0</v>
          </cell>
          <cell r="T2275">
            <v>0</v>
          </cell>
        </row>
        <row r="2276">
          <cell r="R2276">
            <v>0</v>
          </cell>
          <cell r="S2276">
            <v>0</v>
          </cell>
          <cell r="T2276">
            <v>0</v>
          </cell>
        </row>
        <row r="2277">
          <cell r="R2277">
            <v>0</v>
          </cell>
          <cell r="S2277">
            <v>0</v>
          </cell>
          <cell r="T2277">
            <v>0</v>
          </cell>
        </row>
        <row r="2278">
          <cell r="R2278">
            <v>0</v>
          </cell>
          <cell r="S2278">
            <v>0</v>
          </cell>
          <cell r="T2278">
            <v>0</v>
          </cell>
        </row>
        <row r="2279">
          <cell r="R2279">
            <v>0</v>
          </cell>
          <cell r="S2279">
            <v>0</v>
          </cell>
          <cell r="T2279">
            <v>0</v>
          </cell>
        </row>
        <row r="2280">
          <cell r="R2280">
            <v>0</v>
          </cell>
          <cell r="S2280">
            <v>0</v>
          </cell>
          <cell r="T2280">
            <v>0</v>
          </cell>
        </row>
        <row r="2281">
          <cell r="R2281">
            <v>0</v>
          </cell>
          <cell r="S2281">
            <v>0</v>
          </cell>
          <cell r="T2281">
            <v>0</v>
          </cell>
        </row>
        <row r="2282">
          <cell r="R2282">
            <v>0</v>
          </cell>
          <cell r="S2282">
            <v>0</v>
          </cell>
          <cell r="T2282">
            <v>0</v>
          </cell>
        </row>
        <row r="2283">
          <cell r="R2283">
            <v>0</v>
          </cell>
          <cell r="S2283">
            <v>0</v>
          </cell>
          <cell r="T2283">
            <v>0</v>
          </cell>
        </row>
        <row r="2284">
          <cell r="R2284">
            <v>0</v>
          </cell>
          <cell r="S2284">
            <v>0</v>
          </cell>
          <cell r="T2284">
            <v>0</v>
          </cell>
        </row>
        <row r="2285">
          <cell r="R2285">
            <v>0</v>
          </cell>
          <cell r="S2285">
            <v>0</v>
          </cell>
          <cell r="T2285">
            <v>0</v>
          </cell>
        </row>
        <row r="2286">
          <cell r="R2286">
            <v>0</v>
          </cell>
          <cell r="S2286">
            <v>0</v>
          </cell>
          <cell r="T2286">
            <v>0</v>
          </cell>
        </row>
        <row r="2287">
          <cell r="R2287">
            <v>0</v>
          </cell>
          <cell r="S2287">
            <v>0</v>
          </cell>
          <cell r="T2287">
            <v>0</v>
          </cell>
        </row>
        <row r="2288">
          <cell r="R2288">
            <v>0</v>
          </cell>
          <cell r="S2288">
            <v>0</v>
          </cell>
          <cell r="T2288">
            <v>0</v>
          </cell>
        </row>
        <row r="2289">
          <cell r="R2289">
            <v>0</v>
          </cell>
          <cell r="S2289">
            <v>0</v>
          </cell>
          <cell r="T2289">
            <v>0</v>
          </cell>
        </row>
        <row r="2290">
          <cell r="R2290">
            <v>0</v>
          </cell>
          <cell r="S2290">
            <v>0</v>
          </cell>
          <cell r="T2290">
            <v>0</v>
          </cell>
        </row>
        <row r="2291">
          <cell r="R2291">
            <v>0</v>
          </cell>
          <cell r="S2291">
            <v>0</v>
          </cell>
          <cell r="T2291">
            <v>0</v>
          </cell>
        </row>
        <row r="2292">
          <cell r="R2292">
            <v>0</v>
          </cell>
          <cell r="S2292">
            <v>0</v>
          </cell>
          <cell r="T2292">
            <v>0</v>
          </cell>
        </row>
        <row r="2293">
          <cell r="R2293">
            <v>0</v>
          </cell>
          <cell r="S2293">
            <v>0</v>
          </cell>
          <cell r="T2293">
            <v>0</v>
          </cell>
        </row>
        <row r="2294">
          <cell r="R2294">
            <v>0</v>
          </cell>
          <cell r="S2294">
            <v>0</v>
          </cell>
          <cell r="T2294">
            <v>0</v>
          </cell>
        </row>
        <row r="2295">
          <cell r="R2295">
            <v>0</v>
          </cell>
          <cell r="S2295">
            <v>0</v>
          </cell>
          <cell r="T2295">
            <v>0</v>
          </cell>
        </row>
        <row r="2296">
          <cell r="R2296">
            <v>0</v>
          </cell>
          <cell r="S2296">
            <v>0</v>
          </cell>
          <cell r="T2296">
            <v>0</v>
          </cell>
        </row>
        <row r="2297">
          <cell r="R2297">
            <v>0</v>
          </cell>
          <cell r="S2297">
            <v>0</v>
          </cell>
          <cell r="T2297">
            <v>0</v>
          </cell>
        </row>
        <row r="2298">
          <cell r="R2298">
            <v>0</v>
          </cell>
          <cell r="S2298">
            <v>0</v>
          </cell>
          <cell r="T2298">
            <v>0</v>
          </cell>
        </row>
        <row r="2299">
          <cell r="R2299">
            <v>0</v>
          </cell>
          <cell r="S2299">
            <v>0</v>
          </cell>
          <cell r="T2299">
            <v>0</v>
          </cell>
        </row>
        <row r="2300">
          <cell r="R2300">
            <v>0</v>
          </cell>
          <cell r="S2300">
            <v>0</v>
          </cell>
          <cell r="T2300">
            <v>0</v>
          </cell>
        </row>
        <row r="2301">
          <cell r="R2301">
            <v>0</v>
          </cell>
          <cell r="S2301">
            <v>0</v>
          </cell>
          <cell r="T2301">
            <v>0</v>
          </cell>
        </row>
        <row r="2302">
          <cell r="R2302">
            <v>0</v>
          </cell>
          <cell r="S2302">
            <v>0</v>
          </cell>
          <cell r="T2302">
            <v>0</v>
          </cell>
        </row>
        <row r="2303">
          <cell r="R2303">
            <v>0</v>
          </cell>
          <cell r="S2303">
            <v>0</v>
          </cell>
          <cell r="T2303">
            <v>0</v>
          </cell>
        </row>
        <row r="2304">
          <cell r="R2304">
            <v>0</v>
          </cell>
          <cell r="S2304">
            <v>0</v>
          </cell>
          <cell r="T2304">
            <v>0</v>
          </cell>
        </row>
        <row r="2305">
          <cell r="R2305">
            <v>0</v>
          </cell>
          <cell r="S2305">
            <v>0</v>
          </cell>
          <cell r="T2305">
            <v>0</v>
          </cell>
        </row>
        <row r="2306">
          <cell r="R2306">
            <v>0</v>
          </cell>
          <cell r="S2306">
            <v>0</v>
          </cell>
          <cell r="T2306">
            <v>0</v>
          </cell>
        </row>
        <row r="2307">
          <cell r="R2307">
            <v>0</v>
          </cell>
          <cell r="S2307">
            <v>0</v>
          </cell>
          <cell r="T2307">
            <v>0</v>
          </cell>
        </row>
        <row r="2308">
          <cell r="R2308">
            <v>0</v>
          </cell>
          <cell r="S2308">
            <v>0</v>
          </cell>
          <cell r="T2308">
            <v>0</v>
          </cell>
        </row>
        <row r="2309">
          <cell r="R2309">
            <v>0</v>
          </cell>
          <cell r="S2309">
            <v>0</v>
          </cell>
          <cell r="T2309">
            <v>0</v>
          </cell>
        </row>
        <row r="2310">
          <cell r="R2310">
            <v>0</v>
          </cell>
          <cell r="S2310">
            <v>0</v>
          </cell>
          <cell r="T2310">
            <v>0</v>
          </cell>
        </row>
        <row r="2311">
          <cell r="R2311">
            <v>0</v>
          </cell>
          <cell r="S2311">
            <v>0</v>
          </cell>
          <cell r="T2311">
            <v>0</v>
          </cell>
        </row>
        <row r="2312">
          <cell r="R2312">
            <v>0</v>
          </cell>
          <cell r="S2312">
            <v>0</v>
          </cell>
          <cell r="T2312">
            <v>0</v>
          </cell>
        </row>
        <row r="2313">
          <cell r="R2313">
            <v>0</v>
          </cell>
          <cell r="S2313">
            <v>0</v>
          </cell>
          <cell r="T2313">
            <v>0</v>
          </cell>
        </row>
        <row r="2314">
          <cell r="R2314">
            <v>0</v>
          </cell>
          <cell r="S2314">
            <v>0</v>
          </cell>
          <cell r="T2314">
            <v>0</v>
          </cell>
        </row>
        <row r="2315">
          <cell r="R2315">
            <v>0</v>
          </cell>
          <cell r="S2315">
            <v>0</v>
          </cell>
          <cell r="T2315">
            <v>0</v>
          </cell>
        </row>
        <row r="2316">
          <cell r="R2316">
            <v>0</v>
          </cell>
          <cell r="S2316">
            <v>0</v>
          </cell>
          <cell r="T2316">
            <v>0</v>
          </cell>
        </row>
        <row r="2317">
          <cell r="R2317">
            <v>0</v>
          </cell>
          <cell r="S2317">
            <v>0</v>
          </cell>
          <cell r="T2317">
            <v>0</v>
          </cell>
        </row>
        <row r="2318">
          <cell r="R2318">
            <v>0</v>
          </cell>
          <cell r="S2318">
            <v>0</v>
          </cell>
          <cell r="T2318">
            <v>0</v>
          </cell>
        </row>
        <row r="2319">
          <cell r="R2319">
            <v>0</v>
          </cell>
          <cell r="S2319">
            <v>0</v>
          </cell>
          <cell r="T2319">
            <v>0</v>
          </cell>
        </row>
        <row r="2320">
          <cell r="R2320">
            <v>0</v>
          </cell>
          <cell r="S2320">
            <v>0</v>
          </cell>
          <cell r="T2320">
            <v>0</v>
          </cell>
        </row>
        <row r="2321">
          <cell r="R2321">
            <v>0</v>
          </cell>
          <cell r="S2321">
            <v>0</v>
          </cell>
          <cell r="T2321">
            <v>0</v>
          </cell>
        </row>
        <row r="2322">
          <cell r="R2322">
            <v>0</v>
          </cell>
          <cell r="S2322">
            <v>0</v>
          </cell>
          <cell r="T2322">
            <v>0</v>
          </cell>
        </row>
        <row r="2323">
          <cell r="R2323">
            <v>0</v>
          </cell>
          <cell r="S2323">
            <v>0</v>
          </cell>
          <cell r="T2323">
            <v>0</v>
          </cell>
        </row>
        <row r="2324">
          <cell r="R2324">
            <v>0</v>
          </cell>
          <cell r="S2324">
            <v>0</v>
          </cell>
          <cell r="T2324">
            <v>0</v>
          </cell>
        </row>
        <row r="2325">
          <cell r="R2325">
            <v>0</v>
          </cell>
          <cell r="S2325">
            <v>0</v>
          </cell>
          <cell r="T2325">
            <v>0</v>
          </cell>
        </row>
        <row r="2326">
          <cell r="R2326">
            <v>0</v>
          </cell>
          <cell r="S2326">
            <v>0</v>
          </cell>
          <cell r="T2326">
            <v>0</v>
          </cell>
        </row>
        <row r="2327">
          <cell r="R2327">
            <v>0</v>
          </cell>
          <cell r="S2327">
            <v>0</v>
          </cell>
          <cell r="T2327">
            <v>0</v>
          </cell>
        </row>
        <row r="2328">
          <cell r="R2328">
            <v>0</v>
          </cell>
          <cell r="S2328">
            <v>0</v>
          </cell>
          <cell r="T2328">
            <v>0</v>
          </cell>
        </row>
        <row r="2329">
          <cell r="R2329">
            <v>0</v>
          </cell>
          <cell r="S2329">
            <v>0</v>
          </cell>
          <cell r="T2329">
            <v>0</v>
          </cell>
        </row>
        <row r="2330">
          <cell r="R2330">
            <v>0</v>
          </cell>
          <cell r="S2330">
            <v>0</v>
          </cell>
          <cell r="T2330">
            <v>0</v>
          </cell>
        </row>
        <row r="2331">
          <cell r="R2331">
            <v>0</v>
          </cell>
          <cell r="S2331">
            <v>0</v>
          </cell>
          <cell r="T2331">
            <v>0</v>
          </cell>
        </row>
        <row r="2332">
          <cell r="R2332">
            <v>0</v>
          </cell>
          <cell r="S2332">
            <v>0</v>
          </cell>
          <cell r="T2332">
            <v>0</v>
          </cell>
        </row>
        <row r="2333">
          <cell r="R2333">
            <v>0</v>
          </cell>
          <cell r="S2333">
            <v>0</v>
          </cell>
          <cell r="T2333">
            <v>0</v>
          </cell>
        </row>
        <row r="2334">
          <cell r="R2334">
            <v>0</v>
          </cell>
          <cell r="S2334">
            <v>0</v>
          </cell>
          <cell r="T2334">
            <v>0</v>
          </cell>
        </row>
        <row r="2335">
          <cell r="R2335">
            <v>0</v>
          </cell>
          <cell r="S2335">
            <v>0</v>
          </cell>
          <cell r="T2335">
            <v>0</v>
          </cell>
        </row>
        <row r="2336">
          <cell r="R2336">
            <v>0</v>
          </cell>
          <cell r="S2336">
            <v>0</v>
          </cell>
          <cell r="T2336">
            <v>0</v>
          </cell>
        </row>
        <row r="2337">
          <cell r="R2337">
            <v>0</v>
          </cell>
          <cell r="S2337">
            <v>0</v>
          </cell>
          <cell r="T2337">
            <v>0</v>
          </cell>
        </row>
        <row r="2338">
          <cell r="R2338">
            <v>0</v>
          </cell>
          <cell r="S2338">
            <v>0</v>
          </cell>
          <cell r="T2338">
            <v>0</v>
          </cell>
        </row>
        <row r="2339">
          <cell r="R2339">
            <v>0</v>
          </cell>
          <cell r="S2339">
            <v>0</v>
          </cell>
          <cell r="T2339">
            <v>0</v>
          </cell>
        </row>
        <row r="2340">
          <cell r="R2340">
            <v>0</v>
          </cell>
          <cell r="S2340">
            <v>0</v>
          </cell>
          <cell r="T2340">
            <v>0</v>
          </cell>
        </row>
        <row r="2341">
          <cell r="R2341">
            <v>0</v>
          </cell>
          <cell r="S2341">
            <v>0</v>
          </cell>
          <cell r="T2341">
            <v>0</v>
          </cell>
        </row>
        <row r="2342">
          <cell r="R2342">
            <v>0</v>
          </cell>
          <cell r="S2342">
            <v>0</v>
          </cell>
          <cell r="T2342">
            <v>0</v>
          </cell>
        </row>
        <row r="2343">
          <cell r="R2343">
            <v>0</v>
          </cell>
          <cell r="S2343">
            <v>0</v>
          </cell>
          <cell r="T2343">
            <v>0</v>
          </cell>
        </row>
        <row r="2344">
          <cell r="R2344">
            <v>0</v>
          </cell>
          <cell r="S2344">
            <v>0</v>
          </cell>
          <cell r="T2344">
            <v>0</v>
          </cell>
        </row>
        <row r="2345">
          <cell r="R2345">
            <v>0</v>
          </cell>
          <cell r="S2345">
            <v>0</v>
          </cell>
          <cell r="T2345">
            <v>0</v>
          </cell>
        </row>
        <row r="2346">
          <cell r="R2346">
            <v>0</v>
          </cell>
          <cell r="S2346">
            <v>0</v>
          </cell>
          <cell r="T2346">
            <v>0</v>
          </cell>
        </row>
        <row r="2347">
          <cell r="R2347">
            <v>0</v>
          </cell>
          <cell r="S2347">
            <v>0</v>
          </cell>
          <cell r="T2347">
            <v>0</v>
          </cell>
        </row>
        <row r="2348">
          <cell r="R2348">
            <v>0</v>
          </cell>
          <cell r="S2348">
            <v>0</v>
          </cell>
          <cell r="T2348">
            <v>0</v>
          </cell>
        </row>
        <row r="2349">
          <cell r="R2349">
            <v>0</v>
          </cell>
          <cell r="S2349">
            <v>0</v>
          </cell>
          <cell r="T2349">
            <v>0</v>
          </cell>
        </row>
        <row r="2350">
          <cell r="R2350">
            <v>0</v>
          </cell>
          <cell r="S2350">
            <v>0</v>
          </cell>
          <cell r="T2350">
            <v>0</v>
          </cell>
        </row>
        <row r="2351">
          <cell r="R2351">
            <v>0</v>
          </cell>
          <cell r="S2351">
            <v>0</v>
          </cell>
          <cell r="T2351">
            <v>0</v>
          </cell>
        </row>
        <row r="2352">
          <cell r="R2352">
            <v>0</v>
          </cell>
          <cell r="S2352">
            <v>0</v>
          </cell>
          <cell r="T2352">
            <v>0</v>
          </cell>
        </row>
        <row r="2353">
          <cell r="R2353">
            <v>0</v>
          </cell>
          <cell r="S2353">
            <v>0</v>
          </cell>
          <cell r="T2353">
            <v>0</v>
          </cell>
        </row>
        <row r="2354">
          <cell r="R2354">
            <v>0</v>
          </cell>
          <cell r="S2354">
            <v>0</v>
          </cell>
          <cell r="T2354">
            <v>0</v>
          </cell>
        </row>
        <row r="2355">
          <cell r="R2355">
            <v>0</v>
          </cell>
          <cell r="S2355">
            <v>0</v>
          </cell>
          <cell r="T2355">
            <v>0</v>
          </cell>
        </row>
        <row r="2356">
          <cell r="R2356">
            <v>0</v>
          </cell>
          <cell r="S2356">
            <v>0</v>
          </cell>
          <cell r="T2356">
            <v>0</v>
          </cell>
        </row>
        <row r="2357">
          <cell r="R2357">
            <v>0</v>
          </cell>
          <cell r="S2357">
            <v>0</v>
          </cell>
          <cell r="T2357">
            <v>0</v>
          </cell>
        </row>
        <row r="2358">
          <cell r="R2358">
            <v>0</v>
          </cell>
          <cell r="S2358">
            <v>0</v>
          </cell>
          <cell r="T2358">
            <v>0</v>
          </cell>
        </row>
        <row r="2359">
          <cell r="R2359">
            <v>0</v>
          </cell>
          <cell r="S2359">
            <v>0</v>
          </cell>
          <cell r="T2359">
            <v>0</v>
          </cell>
        </row>
        <row r="2360">
          <cell r="R2360">
            <v>0</v>
          </cell>
          <cell r="S2360">
            <v>0</v>
          </cell>
          <cell r="T2360">
            <v>0</v>
          </cell>
        </row>
        <row r="2361">
          <cell r="R2361">
            <v>0</v>
          </cell>
          <cell r="S2361">
            <v>0</v>
          </cell>
          <cell r="T2361">
            <v>0</v>
          </cell>
        </row>
        <row r="2362">
          <cell r="R2362">
            <v>0</v>
          </cell>
          <cell r="S2362">
            <v>0</v>
          </cell>
          <cell r="T2362">
            <v>0</v>
          </cell>
        </row>
        <row r="2363">
          <cell r="R2363">
            <v>0</v>
          </cell>
          <cell r="S2363">
            <v>0</v>
          </cell>
          <cell r="T2363">
            <v>0</v>
          </cell>
        </row>
        <row r="2364">
          <cell r="R2364">
            <v>0</v>
          </cell>
          <cell r="S2364">
            <v>0</v>
          </cell>
          <cell r="T2364">
            <v>0</v>
          </cell>
        </row>
        <row r="2365">
          <cell r="R2365">
            <v>0</v>
          </cell>
          <cell r="S2365">
            <v>0</v>
          </cell>
          <cell r="T2365">
            <v>0</v>
          </cell>
        </row>
        <row r="2366">
          <cell r="R2366">
            <v>0</v>
          </cell>
          <cell r="S2366">
            <v>0</v>
          </cell>
          <cell r="T2366">
            <v>0</v>
          </cell>
        </row>
        <row r="2367">
          <cell r="R2367">
            <v>0</v>
          </cell>
          <cell r="S2367">
            <v>0</v>
          </cell>
          <cell r="T2367">
            <v>0</v>
          </cell>
        </row>
        <row r="2368">
          <cell r="R2368">
            <v>0</v>
          </cell>
          <cell r="S2368">
            <v>0</v>
          </cell>
          <cell r="T2368">
            <v>0</v>
          </cell>
        </row>
        <row r="2369">
          <cell r="R2369">
            <v>0</v>
          </cell>
          <cell r="S2369">
            <v>0</v>
          </cell>
          <cell r="T2369">
            <v>0</v>
          </cell>
        </row>
        <row r="2370">
          <cell r="R2370">
            <v>0</v>
          </cell>
          <cell r="S2370">
            <v>0</v>
          </cell>
          <cell r="T2370">
            <v>0</v>
          </cell>
        </row>
        <row r="2371">
          <cell r="R2371">
            <v>0</v>
          </cell>
          <cell r="S2371">
            <v>0</v>
          </cell>
          <cell r="T2371">
            <v>0</v>
          </cell>
        </row>
        <row r="2372">
          <cell r="R2372">
            <v>0</v>
          </cell>
          <cell r="S2372">
            <v>0</v>
          </cell>
          <cell r="T2372">
            <v>0</v>
          </cell>
        </row>
        <row r="2373">
          <cell r="R2373">
            <v>0</v>
          </cell>
          <cell r="S2373">
            <v>0</v>
          </cell>
          <cell r="T2373">
            <v>0</v>
          </cell>
        </row>
        <row r="2374">
          <cell r="R2374">
            <v>0</v>
          </cell>
          <cell r="S2374">
            <v>0</v>
          </cell>
          <cell r="T2374">
            <v>0</v>
          </cell>
        </row>
        <row r="2375">
          <cell r="R2375">
            <v>0</v>
          </cell>
          <cell r="S2375">
            <v>0</v>
          </cell>
          <cell r="T2375">
            <v>0</v>
          </cell>
        </row>
        <row r="2376">
          <cell r="R2376">
            <v>0</v>
          </cell>
          <cell r="S2376">
            <v>0</v>
          </cell>
          <cell r="T2376">
            <v>0</v>
          </cell>
        </row>
        <row r="2377">
          <cell r="R2377">
            <v>0</v>
          </cell>
          <cell r="S2377">
            <v>0</v>
          </cell>
          <cell r="T2377">
            <v>0</v>
          </cell>
        </row>
        <row r="2378">
          <cell r="R2378">
            <v>0</v>
          </cell>
          <cell r="S2378">
            <v>0</v>
          </cell>
          <cell r="T2378">
            <v>0</v>
          </cell>
        </row>
        <row r="2379">
          <cell r="R2379">
            <v>0</v>
          </cell>
          <cell r="S2379">
            <v>0</v>
          </cell>
          <cell r="T2379">
            <v>0</v>
          </cell>
        </row>
        <row r="2380">
          <cell r="R2380">
            <v>0</v>
          </cell>
          <cell r="S2380">
            <v>0</v>
          </cell>
          <cell r="T2380">
            <v>0</v>
          </cell>
        </row>
        <row r="2381">
          <cell r="R2381">
            <v>0</v>
          </cell>
          <cell r="S2381">
            <v>0</v>
          </cell>
          <cell r="T2381">
            <v>0</v>
          </cell>
        </row>
        <row r="2382">
          <cell r="R2382">
            <v>0</v>
          </cell>
          <cell r="S2382">
            <v>0</v>
          </cell>
          <cell r="T2382">
            <v>0</v>
          </cell>
        </row>
        <row r="2383">
          <cell r="R2383">
            <v>0</v>
          </cell>
          <cell r="S2383">
            <v>0</v>
          </cell>
          <cell r="T2383">
            <v>0</v>
          </cell>
        </row>
        <row r="2384">
          <cell r="R2384">
            <v>0</v>
          </cell>
          <cell r="S2384">
            <v>0</v>
          </cell>
          <cell r="T2384">
            <v>0</v>
          </cell>
        </row>
        <row r="2385">
          <cell r="R2385">
            <v>0</v>
          </cell>
          <cell r="S2385">
            <v>0</v>
          </cell>
          <cell r="T2385">
            <v>0</v>
          </cell>
        </row>
        <row r="2386">
          <cell r="R2386">
            <v>0</v>
          </cell>
          <cell r="S2386">
            <v>0</v>
          </cell>
          <cell r="T2386">
            <v>0</v>
          </cell>
        </row>
        <row r="2387">
          <cell r="R2387">
            <v>0</v>
          </cell>
          <cell r="S2387">
            <v>0</v>
          </cell>
          <cell r="T2387">
            <v>0</v>
          </cell>
        </row>
        <row r="2388">
          <cell r="R2388">
            <v>0</v>
          </cell>
          <cell r="S2388">
            <v>0</v>
          </cell>
          <cell r="T2388">
            <v>0</v>
          </cell>
        </row>
        <row r="2389">
          <cell r="R2389">
            <v>0</v>
          </cell>
          <cell r="S2389">
            <v>0</v>
          </cell>
          <cell r="T2389">
            <v>0</v>
          </cell>
        </row>
        <row r="2390">
          <cell r="R2390">
            <v>0</v>
          </cell>
          <cell r="S2390">
            <v>0</v>
          </cell>
          <cell r="T2390">
            <v>0</v>
          </cell>
        </row>
        <row r="2391">
          <cell r="R2391">
            <v>0</v>
          </cell>
          <cell r="S2391">
            <v>0</v>
          </cell>
          <cell r="T2391">
            <v>0</v>
          </cell>
        </row>
        <row r="2392">
          <cell r="R2392">
            <v>0</v>
          </cell>
          <cell r="S2392">
            <v>0</v>
          </cell>
          <cell r="T2392">
            <v>0</v>
          </cell>
        </row>
        <row r="2393">
          <cell r="R2393">
            <v>0</v>
          </cell>
          <cell r="S2393">
            <v>0</v>
          </cell>
          <cell r="T2393">
            <v>0</v>
          </cell>
        </row>
        <row r="2394">
          <cell r="R2394">
            <v>0</v>
          </cell>
          <cell r="S2394">
            <v>0</v>
          </cell>
          <cell r="T2394">
            <v>0</v>
          </cell>
        </row>
        <row r="2395">
          <cell r="R2395">
            <v>0</v>
          </cell>
          <cell r="S2395">
            <v>0</v>
          </cell>
          <cell r="T2395">
            <v>0</v>
          </cell>
        </row>
        <row r="2396">
          <cell r="R2396">
            <v>0</v>
          </cell>
          <cell r="S2396">
            <v>0</v>
          </cell>
          <cell r="T2396">
            <v>0</v>
          </cell>
        </row>
        <row r="2397">
          <cell r="R2397">
            <v>0</v>
          </cell>
          <cell r="S2397">
            <v>0</v>
          </cell>
          <cell r="T2397">
            <v>0</v>
          </cell>
        </row>
        <row r="2398">
          <cell r="R2398">
            <v>0</v>
          </cell>
          <cell r="S2398">
            <v>0</v>
          </cell>
          <cell r="T2398">
            <v>0</v>
          </cell>
        </row>
        <row r="2399">
          <cell r="R2399">
            <v>0</v>
          </cell>
          <cell r="S2399">
            <v>0</v>
          </cell>
          <cell r="T2399">
            <v>0</v>
          </cell>
        </row>
        <row r="2400">
          <cell r="R2400">
            <v>0</v>
          </cell>
          <cell r="S2400">
            <v>0</v>
          </cell>
          <cell r="T2400">
            <v>0</v>
          </cell>
        </row>
        <row r="2401">
          <cell r="R2401">
            <v>0</v>
          </cell>
          <cell r="S2401">
            <v>0</v>
          </cell>
          <cell r="T2401">
            <v>0</v>
          </cell>
        </row>
        <row r="2402">
          <cell r="R2402">
            <v>0</v>
          </cell>
          <cell r="S2402">
            <v>0</v>
          </cell>
          <cell r="T2402">
            <v>0</v>
          </cell>
        </row>
        <row r="2403">
          <cell r="R2403">
            <v>0</v>
          </cell>
          <cell r="S2403">
            <v>0</v>
          </cell>
          <cell r="T2403">
            <v>0</v>
          </cell>
        </row>
        <row r="2404">
          <cell r="R2404">
            <v>0</v>
          </cell>
          <cell r="S2404">
            <v>0</v>
          </cell>
          <cell r="T2404">
            <v>0</v>
          </cell>
        </row>
        <row r="2405">
          <cell r="R2405">
            <v>0</v>
          </cell>
          <cell r="S2405">
            <v>0</v>
          </cell>
          <cell r="T2405">
            <v>0</v>
          </cell>
        </row>
        <row r="2406">
          <cell r="R2406">
            <v>0</v>
          </cell>
          <cell r="S2406">
            <v>0</v>
          </cell>
          <cell r="T2406">
            <v>0</v>
          </cell>
        </row>
        <row r="2407">
          <cell r="R2407">
            <v>0</v>
          </cell>
          <cell r="S2407">
            <v>0</v>
          </cell>
          <cell r="T2407">
            <v>0</v>
          </cell>
        </row>
        <row r="2408">
          <cell r="R2408">
            <v>0</v>
          </cell>
          <cell r="S2408">
            <v>0</v>
          </cell>
          <cell r="T2408">
            <v>0</v>
          </cell>
        </row>
        <row r="2409">
          <cell r="R2409">
            <v>0</v>
          </cell>
          <cell r="S2409">
            <v>0</v>
          </cell>
          <cell r="T2409">
            <v>0</v>
          </cell>
        </row>
        <row r="2410">
          <cell r="R2410">
            <v>0</v>
          </cell>
          <cell r="S2410">
            <v>0</v>
          </cell>
          <cell r="T2410">
            <v>0</v>
          </cell>
        </row>
        <row r="2411">
          <cell r="R2411">
            <v>0</v>
          </cell>
          <cell r="S2411">
            <v>0</v>
          </cell>
          <cell r="T2411">
            <v>0</v>
          </cell>
        </row>
        <row r="2412">
          <cell r="R2412">
            <v>0</v>
          </cell>
          <cell r="S2412">
            <v>0</v>
          </cell>
          <cell r="T2412">
            <v>0</v>
          </cell>
        </row>
        <row r="2413">
          <cell r="R2413">
            <v>0</v>
          </cell>
          <cell r="S2413">
            <v>0</v>
          </cell>
          <cell r="T2413">
            <v>0</v>
          </cell>
        </row>
        <row r="2414">
          <cell r="R2414">
            <v>0</v>
          </cell>
          <cell r="S2414">
            <v>0</v>
          </cell>
          <cell r="T2414">
            <v>0</v>
          </cell>
        </row>
        <row r="2415">
          <cell r="R2415">
            <v>0</v>
          </cell>
          <cell r="S2415">
            <v>0</v>
          </cell>
          <cell r="T2415">
            <v>0</v>
          </cell>
        </row>
        <row r="2416">
          <cell r="R2416">
            <v>0</v>
          </cell>
          <cell r="S2416">
            <v>0</v>
          </cell>
          <cell r="T2416">
            <v>0</v>
          </cell>
        </row>
        <row r="2417">
          <cell r="R2417">
            <v>0</v>
          </cell>
          <cell r="S2417">
            <v>0</v>
          </cell>
          <cell r="T2417">
            <v>0</v>
          </cell>
        </row>
        <row r="2418">
          <cell r="R2418">
            <v>0</v>
          </cell>
          <cell r="S2418">
            <v>0</v>
          </cell>
          <cell r="T2418">
            <v>0</v>
          </cell>
        </row>
        <row r="2419">
          <cell r="R2419">
            <v>0</v>
          </cell>
          <cell r="S2419">
            <v>0</v>
          </cell>
          <cell r="T2419">
            <v>0</v>
          </cell>
        </row>
        <row r="2420">
          <cell r="R2420">
            <v>0</v>
          </cell>
          <cell r="S2420">
            <v>0</v>
          </cell>
          <cell r="T2420">
            <v>0</v>
          </cell>
        </row>
        <row r="2421">
          <cell r="R2421">
            <v>0</v>
          </cell>
          <cell r="S2421">
            <v>0</v>
          </cell>
          <cell r="T2421">
            <v>0</v>
          </cell>
        </row>
        <row r="2422">
          <cell r="R2422">
            <v>0</v>
          </cell>
          <cell r="S2422">
            <v>0</v>
          </cell>
          <cell r="T2422">
            <v>0</v>
          </cell>
        </row>
        <row r="2423">
          <cell r="R2423">
            <v>0</v>
          </cell>
          <cell r="S2423">
            <v>0</v>
          </cell>
          <cell r="T2423">
            <v>0</v>
          </cell>
        </row>
        <row r="2424">
          <cell r="R2424">
            <v>0</v>
          </cell>
          <cell r="S2424">
            <v>0</v>
          </cell>
          <cell r="T2424">
            <v>0</v>
          </cell>
        </row>
        <row r="2425">
          <cell r="R2425">
            <v>0</v>
          </cell>
          <cell r="S2425">
            <v>0</v>
          </cell>
          <cell r="T2425">
            <v>0</v>
          </cell>
        </row>
        <row r="2426">
          <cell r="R2426">
            <v>0</v>
          </cell>
          <cell r="S2426">
            <v>0</v>
          </cell>
          <cell r="T2426">
            <v>0</v>
          </cell>
        </row>
        <row r="2427">
          <cell r="R2427">
            <v>0</v>
          </cell>
          <cell r="S2427">
            <v>0</v>
          </cell>
          <cell r="T2427">
            <v>0</v>
          </cell>
        </row>
        <row r="2428">
          <cell r="R2428">
            <v>0</v>
          </cell>
          <cell r="S2428">
            <v>0</v>
          </cell>
          <cell r="T2428">
            <v>0</v>
          </cell>
        </row>
        <row r="2429">
          <cell r="R2429">
            <v>0</v>
          </cell>
          <cell r="S2429">
            <v>0</v>
          </cell>
          <cell r="T2429">
            <v>0</v>
          </cell>
        </row>
        <row r="2430">
          <cell r="R2430">
            <v>0</v>
          </cell>
          <cell r="S2430">
            <v>0</v>
          </cell>
          <cell r="T2430">
            <v>0</v>
          </cell>
        </row>
        <row r="2431">
          <cell r="R2431">
            <v>0</v>
          </cell>
          <cell r="S2431">
            <v>0</v>
          </cell>
          <cell r="T2431">
            <v>0</v>
          </cell>
        </row>
        <row r="2432">
          <cell r="R2432">
            <v>0</v>
          </cell>
          <cell r="S2432">
            <v>0</v>
          </cell>
          <cell r="T2432">
            <v>0</v>
          </cell>
        </row>
        <row r="2433">
          <cell r="R2433">
            <v>0</v>
          </cell>
          <cell r="S2433">
            <v>0</v>
          </cell>
          <cell r="T2433">
            <v>0</v>
          </cell>
        </row>
        <row r="2434">
          <cell r="R2434">
            <v>0</v>
          </cell>
          <cell r="S2434">
            <v>0</v>
          </cell>
          <cell r="T2434">
            <v>0</v>
          </cell>
        </row>
        <row r="2435">
          <cell r="R2435">
            <v>0</v>
          </cell>
          <cell r="S2435">
            <v>0</v>
          </cell>
          <cell r="T2435">
            <v>0</v>
          </cell>
        </row>
        <row r="2436">
          <cell r="R2436">
            <v>0</v>
          </cell>
          <cell r="S2436">
            <v>0</v>
          </cell>
          <cell r="T2436">
            <v>0</v>
          </cell>
        </row>
        <row r="2437">
          <cell r="R2437">
            <v>0</v>
          </cell>
          <cell r="S2437">
            <v>0</v>
          </cell>
          <cell r="T2437">
            <v>0</v>
          </cell>
        </row>
        <row r="2438">
          <cell r="R2438">
            <v>0</v>
          </cell>
          <cell r="S2438">
            <v>0</v>
          </cell>
          <cell r="T2438">
            <v>0</v>
          </cell>
        </row>
        <row r="2439">
          <cell r="R2439">
            <v>0</v>
          </cell>
          <cell r="S2439">
            <v>0</v>
          </cell>
          <cell r="T2439">
            <v>0</v>
          </cell>
        </row>
        <row r="2440">
          <cell r="R2440">
            <v>0</v>
          </cell>
          <cell r="S2440">
            <v>0</v>
          </cell>
          <cell r="T2440">
            <v>0</v>
          </cell>
        </row>
        <row r="2441">
          <cell r="R2441">
            <v>0</v>
          </cell>
          <cell r="S2441">
            <v>0</v>
          </cell>
          <cell r="T2441">
            <v>0</v>
          </cell>
        </row>
        <row r="2442">
          <cell r="R2442">
            <v>0</v>
          </cell>
          <cell r="S2442">
            <v>0</v>
          </cell>
          <cell r="T2442">
            <v>0</v>
          </cell>
        </row>
        <row r="2443">
          <cell r="R2443">
            <v>0</v>
          </cell>
          <cell r="S2443">
            <v>0</v>
          </cell>
          <cell r="T2443">
            <v>0</v>
          </cell>
        </row>
        <row r="2444">
          <cell r="R2444">
            <v>0</v>
          </cell>
          <cell r="S2444">
            <v>0</v>
          </cell>
          <cell r="T2444">
            <v>0</v>
          </cell>
        </row>
        <row r="2445">
          <cell r="R2445">
            <v>0</v>
          </cell>
          <cell r="S2445">
            <v>0</v>
          </cell>
          <cell r="T2445">
            <v>0</v>
          </cell>
        </row>
        <row r="2446">
          <cell r="R2446">
            <v>0</v>
          </cell>
          <cell r="S2446">
            <v>0</v>
          </cell>
          <cell r="T2446">
            <v>0</v>
          </cell>
        </row>
        <row r="2447">
          <cell r="R2447">
            <v>0</v>
          </cell>
          <cell r="S2447">
            <v>0</v>
          </cell>
          <cell r="T2447">
            <v>0</v>
          </cell>
        </row>
        <row r="2448">
          <cell r="R2448">
            <v>0</v>
          </cell>
          <cell r="S2448">
            <v>0</v>
          </cell>
          <cell r="T2448">
            <v>0</v>
          </cell>
        </row>
        <row r="2449">
          <cell r="R2449">
            <v>0</v>
          </cell>
          <cell r="S2449">
            <v>0</v>
          </cell>
          <cell r="T2449">
            <v>0</v>
          </cell>
        </row>
        <row r="2450">
          <cell r="R2450">
            <v>0</v>
          </cell>
          <cell r="S2450">
            <v>0</v>
          </cell>
          <cell r="T2450">
            <v>0</v>
          </cell>
        </row>
        <row r="2451">
          <cell r="R2451">
            <v>0</v>
          </cell>
          <cell r="S2451">
            <v>0</v>
          </cell>
          <cell r="T2451">
            <v>0</v>
          </cell>
        </row>
        <row r="2452">
          <cell r="R2452">
            <v>0</v>
          </cell>
          <cell r="S2452">
            <v>0</v>
          </cell>
          <cell r="T2452">
            <v>0</v>
          </cell>
        </row>
        <row r="2453">
          <cell r="R2453">
            <v>0</v>
          </cell>
          <cell r="S2453">
            <v>0</v>
          </cell>
          <cell r="T2453">
            <v>0</v>
          </cell>
        </row>
        <row r="2454">
          <cell r="R2454">
            <v>0</v>
          </cell>
          <cell r="S2454">
            <v>0</v>
          </cell>
          <cell r="T2454">
            <v>0</v>
          </cell>
        </row>
        <row r="2455">
          <cell r="R2455">
            <v>0</v>
          </cell>
          <cell r="S2455">
            <v>0</v>
          </cell>
          <cell r="T2455">
            <v>0</v>
          </cell>
        </row>
        <row r="2456">
          <cell r="R2456">
            <v>0</v>
          </cell>
          <cell r="S2456">
            <v>0</v>
          </cell>
          <cell r="T2456">
            <v>0</v>
          </cell>
        </row>
        <row r="2457">
          <cell r="R2457">
            <v>0</v>
          </cell>
          <cell r="S2457">
            <v>0</v>
          </cell>
          <cell r="T2457">
            <v>0</v>
          </cell>
        </row>
        <row r="2458">
          <cell r="R2458">
            <v>0</v>
          </cell>
          <cell r="S2458">
            <v>0</v>
          </cell>
          <cell r="T2458">
            <v>0</v>
          </cell>
        </row>
        <row r="2459">
          <cell r="R2459">
            <v>0</v>
          </cell>
          <cell r="S2459">
            <v>0</v>
          </cell>
          <cell r="T2459">
            <v>0</v>
          </cell>
        </row>
        <row r="2460">
          <cell r="R2460">
            <v>0</v>
          </cell>
          <cell r="S2460">
            <v>0</v>
          </cell>
          <cell r="T2460">
            <v>0</v>
          </cell>
        </row>
        <row r="2461">
          <cell r="R2461">
            <v>0</v>
          </cell>
          <cell r="S2461">
            <v>0</v>
          </cell>
          <cell r="T2461">
            <v>0</v>
          </cell>
        </row>
        <row r="2462">
          <cell r="R2462">
            <v>0</v>
          </cell>
          <cell r="S2462">
            <v>0</v>
          </cell>
          <cell r="T2462">
            <v>0</v>
          </cell>
        </row>
        <row r="2463">
          <cell r="R2463">
            <v>0</v>
          </cell>
          <cell r="S2463">
            <v>0</v>
          </cell>
          <cell r="T2463">
            <v>0</v>
          </cell>
        </row>
        <row r="2464">
          <cell r="R2464">
            <v>0</v>
          </cell>
          <cell r="S2464">
            <v>0</v>
          </cell>
          <cell r="T2464">
            <v>0</v>
          </cell>
        </row>
        <row r="2465">
          <cell r="R2465">
            <v>0</v>
          </cell>
          <cell r="S2465">
            <v>0</v>
          </cell>
          <cell r="T2465">
            <v>0</v>
          </cell>
        </row>
        <row r="2466">
          <cell r="R2466">
            <v>0</v>
          </cell>
          <cell r="S2466">
            <v>0</v>
          </cell>
          <cell r="T2466">
            <v>0</v>
          </cell>
        </row>
        <row r="2467">
          <cell r="R2467">
            <v>0</v>
          </cell>
          <cell r="S2467">
            <v>0</v>
          </cell>
          <cell r="T2467">
            <v>0</v>
          </cell>
        </row>
        <row r="2468">
          <cell r="R2468">
            <v>0</v>
          </cell>
          <cell r="S2468">
            <v>0</v>
          </cell>
          <cell r="T2468">
            <v>0</v>
          </cell>
        </row>
        <row r="2469">
          <cell r="R2469">
            <v>0</v>
          </cell>
          <cell r="S2469">
            <v>0</v>
          </cell>
          <cell r="T2469">
            <v>0</v>
          </cell>
        </row>
        <row r="2470">
          <cell r="R2470">
            <v>0</v>
          </cell>
          <cell r="S2470">
            <v>0</v>
          </cell>
          <cell r="T2470">
            <v>0</v>
          </cell>
        </row>
        <row r="2471">
          <cell r="R2471">
            <v>0</v>
          </cell>
          <cell r="S2471">
            <v>0</v>
          </cell>
          <cell r="T2471">
            <v>0</v>
          </cell>
        </row>
        <row r="2472">
          <cell r="R2472">
            <v>0</v>
          </cell>
          <cell r="S2472">
            <v>0</v>
          </cell>
          <cell r="T2472">
            <v>0</v>
          </cell>
        </row>
        <row r="2473">
          <cell r="R2473">
            <v>0</v>
          </cell>
          <cell r="S2473">
            <v>0</v>
          </cell>
          <cell r="T2473">
            <v>0</v>
          </cell>
        </row>
        <row r="2474">
          <cell r="R2474">
            <v>0</v>
          </cell>
          <cell r="S2474">
            <v>0</v>
          </cell>
          <cell r="T2474">
            <v>0</v>
          </cell>
        </row>
        <row r="2475">
          <cell r="R2475">
            <v>0</v>
          </cell>
          <cell r="S2475">
            <v>0</v>
          </cell>
          <cell r="T2475">
            <v>0</v>
          </cell>
        </row>
        <row r="2476">
          <cell r="R2476">
            <v>0</v>
          </cell>
          <cell r="S2476">
            <v>0</v>
          </cell>
          <cell r="T2476">
            <v>0</v>
          </cell>
        </row>
        <row r="2477">
          <cell r="R2477">
            <v>0</v>
          </cell>
          <cell r="S2477">
            <v>0</v>
          </cell>
          <cell r="T2477">
            <v>0</v>
          </cell>
        </row>
        <row r="2478">
          <cell r="R2478">
            <v>0</v>
          </cell>
          <cell r="S2478">
            <v>0</v>
          </cell>
          <cell r="T2478">
            <v>0</v>
          </cell>
        </row>
        <row r="2479">
          <cell r="R2479">
            <v>0</v>
          </cell>
          <cell r="S2479">
            <v>0</v>
          </cell>
          <cell r="T2479">
            <v>0</v>
          </cell>
        </row>
        <row r="2480">
          <cell r="R2480">
            <v>0</v>
          </cell>
          <cell r="S2480">
            <v>0</v>
          </cell>
          <cell r="T2480">
            <v>0</v>
          </cell>
        </row>
        <row r="2481">
          <cell r="R2481">
            <v>0</v>
          </cell>
          <cell r="S2481">
            <v>0</v>
          </cell>
          <cell r="T2481">
            <v>0</v>
          </cell>
        </row>
        <row r="2482">
          <cell r="R2482">
            <v>0</v>
          </cell>
          <cell r="S2482">
            <v>0</v>
          </cell>
          <cell r="T2482">
            <v>0</v>
          </cell>
        </row>
        <row r="2483">
          <cell r="R2483">
            <v>0</v>
          </cell>
          <cell r="S2483">
            <v>0</v>
          </cell>
          <cell r="T2483">
            <v>0</v>
          </cell>
        </row>
        <row r="2484">
          <cell r="R2484">
            <v>0</v>
          </cell>
          <cell r="S2484">
            <v>0</v>
          </cell>
          <cell r="T2484">
            <v>0</v>
          </cell>
        </row>
        <row r="2485">
          <cell r="R2485">
            <v>0</v>
          </cell>
          <cell r="S2485">
            <v>0</v>
          </cell>
          <cell r="T2485">
            <v>0</v>
          </cell>
        </row>
        <row r="2486">
          <cell r="R2486">
            <v>0</v>
          </cell>
          <cell r="S2486">
            <v>0</v>
          </cell>
          <cell r="T2486">
            <v>0</v>
          </cell>
        </row>
        <row r="2487">
          <cell r="R2487">
            <v>0</v>
          </cell>
          <cell r="S2487">
            <v>0</v>
          </cell>
          <cell r="T2487">
            <v>0</v>
          </cell>
        </row>
        <row r="2488">
          <cell r="R2488">
            <v>0</v>
          </cell>
          <cell r="S2488">
            <v>0</v>
          </cell>
          <cell r="T2488">
            <v>0</v>
          </cell>
        </row>
        <row r="2489">
          <cell r="R2489">
            <v>0</v>
          </cell>
          <cell r="S2489">
            <v>0</v>
          </cell>
          <cell r="T2489">
            <v>0</v>
          </cell>
        </row>
        <row r="2490">
          <cell r="R2490">
            <v>0</v>
          </cell>
          <cell r="S2490">
            <v>0</v>
          </cell>
          <cell r="T2490">
            <v>0</v>
          </cell>
        </row>
        <row r="2491">
          <cell r="R2491">
            <v>0</v>
          </cell>
          <cell r="S2491">
            <v>0</v>
          </cell>
          <cell r="T2491">
            <v>0</v>
          </cell>
        </row>
        <row r="2492">
          <cell r="R2492">
            <v>0</v>
          </cell>
          <cell r="S2492">
            <v>0</v>
          </cell>
          <cell r="T2492">
            <v>0</v>
          </cell>
        </row>
        <row r="2493">
          <cell r="R2493">
            <v>0</v>
          </cell>
          <cell r="S2493">
            <v>0</v>
          </cell>
          <cell r="T2493">
            <v>0</v>
          </cell>
        </row>
        <row r="2494">
          <cell r="R2494">
            <v>0</v>
          </cell>
          <cell r="S2494">
            <v>0</v>
          </cell>
          <cell r="T2494">
            <v>0</v>
          </cell>
        </row>
        <row r="2495">
          <cell r="R2495">
            <v>0</v>
          </cell>
          <cell r="S2495">
            <v>0</v>
          </cell>
          <cell r="T2495">
            <v>0</v>
          </cell>
        </row>
        <row r="2496">
          <cell r="R2496">
            <v>0</v>
          </cell>
          <cell r="S2496">
            <v>0</v>
          </cell>
          <cell r="T2496">
            <v>0</v>
          </cell>
        </row>
        <row r="2497">
          <cell r="R2497">
            <v>0</v>
          </cell>
          <cell r="S2497">
            <v>0</v>
          </cell>
          <cell r="T2497">
            <v>0</v>
          </cell>
        </row>
        <row r="2498">
          <cell r="R2498">
            <v>0</v>
          </cell>
          <cell r="S2498">
            <v>0</v>
          </cell>
          <cell r="T2498">
            <v>0</v>
          </cell>
        </row>
        <row r="2499">
          <cell r="R2499">
            <v>0</v>
          </cell>
          <cell r="S2499">
            <v>0</v>
          </cell>
          <cell r="T2499">
            <v>0</v>
          </cell>
        </row>
        <row r="2500">
          <cell r="R2500">
            <v>0</v>
          </cell>
          <cell r="S2500">
            <v>0</v>
          </cell>
          <cell r="T2500">
            <v>0</v>
          </cell>
        </row>
        <row r="2501">
          <cell r="R2501">
            <v>0</v>
          </cell>
          <cell r="S2501">
            <v>0</v>
          </cell>
          <cell r="T2501">
            <v>0</v>
          </cell>
        </row>
        <row r="2502">
          <cell r="R2502">
            <v>0</v>
          </cell>
          <cell r="S2502">
            <v>0</v>
          </cell>
          <cell r="T2502">
            <v>0</v>
          </cell>
        </row>
        <row r="2503">
          <cell r="R2503">
            <v>0</v>
          </cell>
          <cell r="S2503">
            <v>0</v>
          </cell>
          <cell r="T2503">
            <v>0</v>
          </cell>
        </row>
        <row r="2504">
          <cell r="R2504">
            <v>0</v>
          </cell>
          <cell r="S2504">
            <v>0</v>
          </cell>
          <cell r="T2504">
            <v>0</v>
          </cell>
        </row>
        <row r="2505">
          <cell r="R2505">
            <v>0</v>
          </cell>
          <cell r="S2505">
            <v>0</v>
          </cell>
          <cell r="T2505">
            <v>0</v>
          </cell>
        </row>
        <row r="2506">
          <cell r="R2506">
            <v>0</v>
          </cell>
          <cell r="S2506">
            <v>0</v>
          </cell>
          <cell r="T2506">
            <v>0</v>
          </cell>
        </row>
        <row r="2507">
          <cell r="R2507">
            <v>0</v>
          </cell>
          <cell r="S2507">
            <v>0</v>
          </cell>
          <cell r="T2507">
            <v>0</v>
          </cell>
        </row>
        <row r="2508">
          <cell r="R2508">
            <v>0</v>
          </cell>
          <cell r="S2508">
            <v>0</v>
          </cell>
          <cell r="T2508">
            <v>0</v>
          </cell>
        </row>
        <row r="2509">
          <cell r="R2509">
            <v>0</v>
          </cell>
          <cell r="S2509">
            <v>0</v>
          </cell>
          <cell r="T2509">
            <v>0</v>
          </cell>
        </row>
        <row r="2510">
          <cell r="R2510">
            <v>0</v>
          </cell>
          <cell r="S2510">
            <v>0</v>
          </cell>
          <cell r="T2510">
            <v>0</v>
          </cell>
        </row>
        <row r="2511">
          <cell r="R2511">
            <v>0</v>
          </cell>
          <cell r="S2511">
            <v>0</v>
          </cell>
          <cell r="T2511">
            <v>0</v>
          </cell>
        </row>
        <row r="2512">
          <cell r="R2512">
            <v>0</v>
          </cell>
          <cell r="S2512">
            <v>0</v>
          </cell>
          <cell r="T2512">
            <v>0</v>
          </cell>
        </row>
        <row r="2513">
          <cell r="R2513">
            <v>0</v>
          </cell>
          <cell r="S2513">
            <v>0</v>
          </cell>
          <cell r="T2513">
            <v>0</v>
          </cell>
        </row>
        <row r="2514">
          <cell r="R2514">
            <v>0</v>
          </cell>
          <cell r="S2514">
            <v>0</v>
          </cell>
          <cell r="T2514">
            <v>0</v>
          </cell>
        </row>
        <row r="2515">
          <cell r="R2515">
            <v>0</v>
          </cell>
          <cell r="S2515">
            <v>0</v>
          </cell>
          <cell r="T2515">
            <v>0</v>
          </cell>
        </row>
        <row r="2516">
          <cell r="R2516">
            <v>0</v>
          </cell>
          <cell r="S2516">
            <v>0</v>
          </cell>
          <cell r="T2516">
            <v>0</v>
          </cell>
        </row>
        <row r="2517">
          <cell r="R2517">
            <v>0</v>
          </cell>
          <cell r="S2517">
            <v>0</v>
          </cell>
          <cell r="T2517">
            <v>0</v>
          </cell>
        </row>
        <row r="2518">
          <cell r="R2518">
            <v>0</v>
          </cell>
          <cell r="S2518">
            <v>0</v>
          </cell>
          <cell r="T2518">
            <v>0</v>
          </cell>
        </row>
        <row r="2519">
          <cell r="R2519">
            <v>0</v>
          </cell>
          <cell r="S2519">
            <v>0</v>
          </cell>
          <cell r="T2519">
            <v>0</v>
          </cell>
        </row>
        <row r="2520">
          <cell r="R2520">
            <v>0</v>
          </cell>
          <cell r="S2520">
            <v>0</v>
          </cell>
          <cell r="T2520">
            <v>0</v>
          </cell>
        </row>
        <row r="2521">
          <cell r="R2521">
            <v>0</v>
          </cell>
          <cell r="S2521">
            <v>0</v>
          </cell>
          <cell r="T2521">
            <v>0</v>
          </cell>
        </row>
        <row r="2522">
          <cell r="R2522">
            <v>0</v>
          </cell>
          <cell r="S2522">
            <v>0</v>
          </cell>
          <cell r="T2522">
            <v>0</v>
          </cell>
        </row>
        <row r="2523">
          <cell r="R2523">
            <v>0</v>
          </cell>
          <cell r="S2523">
            <v>0</v>
          </cell>
          <cell r="T2523">
            <v>0</v>
          </cell>
        </row>
        <row r="2524">
          <cell r="R2524">
            <v>0</v>
          </cell>
          <cell r="S2524">
            <v>0</v>
          </cell>
          <cell r="T2524">
            <v>0</v>
          </cell>
        </row>
        <row r="2525">
          <cell r="R2525">
            <v>0</v>
          </cell>
          <cell r="S2525">
            <v>0</v>
          </cell>
          <cell r="T2525">
            <v>0</v>
          </cell>
        </row>
        <row r="2526">
          <cell r="R2526">
            <v>0</v>
          </cell>
          <cell r="S2526">
            <v>0</v>
          </cell>
          <cell r="T2526">
            <v>0</v>
          </cell>
        </row>
        <row r="2527">
          <cell r="R2527">
            <v>0</v>
          </cell>
          <cell r="S2527">
            <v>0</v>
          </cell>
          <cell r="T2527">
            <v>0</v>
          </cell>
        </row>
        <row r="2528">
          <cell r="R2528">
            <v>0</v>
          </cell>
          <cell r="S2528">
            <v>0</v>
          </cell>
          <cell r="T2528">
            <v>0</v>
          </cell>
        </row>
        <row r="2529">
          <cell r="R2529">
            <v>0</v>
          </cell>
          <cell r="S2529">
            <v>0</v>
          </cell>
          <cell r="T2529">
            <v>0</v>
          </cell>
        </row>
        <row r="2530">
          <cell r="R2530">
            <v>0</v>
          </cell>
          <cell r="S2530">
            <v>0</v>
          </cell>
          <cell r="T2530">
            <v>0</v>
          </cell>
        </row>
        <row r="2531">
          <cell r="R2531">
            <v>0</v>
          </cell>
          <cell r="S2531">
            <v>0</v>
          </cell>
          <cell r="T2531">
            <v>0</v>
          </cell>
        </row>
        <row r="2532">
          <cell r="R2532">
            <v>0</v>
          </cell>
          <cell r="S2532">
            <v>0</v>
          </cell>
          <cell r="T2532">
            <v>0</v>
          </cell>
        </row>
        <row r="2533">
          <cell r="R2533">
            <v>0</v>
          </cell>
          <cell r="S2533">
            <v>0</v>
          </cell>
          <cell r="T2533">
            <v>0</v>
          </cell>
        </row>
        <row r="2534">
          <cell r="R2534">
            <v>0</v>
          </cell>
          <cell r="S2534">
            <v>0</v>
          </cell>
          <cell r="T2534">
            <v>0</v>
          </cell>
        </row>
        <row r="2535">
          <cell r="R2535">
            <v>0</v>
          </cell>
          <cell r="S2535">
            <v>0</v>
          </cell>
          <cell r="T2535">
            <v>0</v>
          </cell>
        </row>
        <row r="2536">
          <cell r="R2536">
            <v>0</v>
          </cell>
          <cell r="S2536">
            <v>0</v>
          </cell>
          <cell r="T2536">
            <v>0</v>
          </cell>
        </row>
        <row r="2537">
          <cell r="R2537">
            <v>0</v>
          </cell>
          <cell r="S2537">
            <v>0</v>
          </cell>
          <cell r="T2537">
            <v>0</v>
          </cell>
        </row>
        <row r="2538">
          <cell r="R2538">
            <v>0</v>
          </cell>
          <cell r="S2538">
            <v>0</v>
          </cell>
          <cell r="T2538">
            <v>0</v>
          </cell>
        </row>
        <row r="2539">
          <cell r="R2539">
            <v>0</v>
          </cell>
          <cell r="S2539">
            <v>0</v>
          </cell>
          <cell r="T2539">
            <v>0</v>
          </cell>
        </row>
        <row r="2540">
          <cell r="R2540">
            <v>0</v>
          </cell>
          <cell r="S2540">
            <v>0</v>
          </cell>
          <cell r="T2540">
            <v>0</v>
          </cell>
        </row>
        <row r="2541">
          <cell r="R2541">
            <v>0</v>
          </cell>
          <cell r="S2541">
            <v>0</v>
          </cell>
          <cell r="T2541">
            <v>0</v>
          </cell>
        </row>
        <row r="2542">
          <cell r="R2542">
            <v>0</v>
          </cell>
          <cell r="S2542">
            <v>0</v>
          </cell>
          <cell r="T2542">
            <v>0</v>
          </cell>
        </row>
        <row r="2543">
          <cell r="R2543">
            <v>0</v>
          </cell>
          <cell r="S2543">
            <v>0</v>
          </cell>
          <cell r="T2543">
            <v>0</v>
          </cell>
        </row>
        <row r="2544">
          <cell r="R2544">
            <v>0</v>
          </cell>
          <cell r="S2544">
            <v>0</v>
          </cell>
          <cell r="T2544">
            <v>0</v>
          </cell>
        </row>
        <row r="2545">
          <cell r="R2545">
            <v>0</v>
          </cell>
          <cell r="S2545">
            <v>0</v>
          </cell>
          <cell r="T2545">
            <v>0</v>
          </cell>
        </row>
        <row r="2546">
          <cell r="R2546">
            <v>0</v>
          </cell>
          <cell r="S2546">
            <v>0</v>
          </cell>
          <cell r="T2546">
            <v>0</v>
          </cell>
        </row>
        <row r="2547">
          <cell r="R2547">
            <v>0</v>
          </cell>
          <cell r="S2547">
            <v>0</v>
          </cell>
          <cell r="T2547">
            <v>0</v>
          </cell>
        </row>
        <row r="2548">
          <cell r="R2548">
            <v>0</v>
          </cell>
          <cell r="S2548">
            <v>0</v>
          </cell>
          <cell r="T2548">
            <v>0</v>
          </cell>
        </row>
        <row r="2549">
          <cell r="R2549">
            <v>0</v>
          </cell>
          <cell r="S2549">
            <v>0</v>
          </cell>
          <cell r="T2549">
            <v>0</v>
          </cell>
        </row>
        <row r="2550">
          <cell r="R2550">
            <v>0</v>
          </cell>
          <cell r="S2550">
            <v>0</v>
          </cell>
          <cell r="T2550">
            <v>0</v>
          </cell>
        </row>
        <row r="2551">
          <cell r="R2551">
            <v>0</v>
          </cell>
          <cell r="S2551">
            <v>0</v>
          </cell>
          <cell r="T2551">
            <v>0</v>
          </cell>
        </row>
        <row r="2552">
          <cell r="R2552">
            <v>0</v>
          </cell>
          <cell r="S2552">
            <v>0</v>
          </cell>
          <cell r="T2552">
            <v>0</v>
          </cell>
        </row>
        <row r="2553">
          <cell r="R2553">
            <v>0</v>
          </cell>
          <cell r="S2553">
            <v>0</v>
          </cell>
          <cell r="T2553">
            <v>0</v>
          </cell>
        </row>
        <row r="2554">
          <cell r="R2554">
            <v>0</v>
          </cell>
          <cell r="S2554">
            <v>0</v>
          </cell>
          <cell r="T2554">
            <v>0</v>
          </cell>
        </row>
        <row r="2555">
          <cell r="R2555">
            <v>0</v>
          </cell>
          <cell r="S2555">
            <v>0</v>
          </cell>
          <cell r="T2555">
            <v>0</v>
          </cell>
        </row>
        <row r="2556">
          <cell r="R2556">
            <v>0</v>
          </cell>
          <cell r="S2556">
            <v>0</v>
          </cell>
          <cell r="T2556">
            <v>0</v>
          </cell>
        </row>
        <row r="2557">
          <cell r="R2557">
            <v>0</v>
          </cell>
          <cell r="S2557">
            <v>0</v>
          </cell>
          <cell r="T2557">
            <v>0</v>
          </cell>
        </row>
        <row r="2558">
          <cell r="R2558">
            <v>0</v>
          </cell>
          <cell r="S2558">
            <v>0</v>
          </cell>
          <cell r="T2558">
            <v>0</v>
          </cell>
        </row>
        <row r="2559">
          <cell r="R2559">
            <v>0</v>
          </cell>
          <cell r="S2559">
            <v>0</v>
          </cell>
          <cell r="T2559">
            <v>0</v>
          </cell>
        </row>
        <row r="2560">
          <cell r="R2560">
            <v>0</v>
          </cell>
          <cell r="S2560">
            <v>0</v>
          </cell>
          <cell r="T2560">
            <v>0</v>
          </cell>
        </row>
        <row r="2561">
          <cell r="R2561">
            <v>0</v>
          </cell>
          <cell r="S2561">
            <v>0</v>
          </cell>
          <cell r="T2561">
            <v>0</v>
          </cell>
        </row>
        <row r="2562">
          <cell r="R2562">
            <v>0</v>
          </cell>
          <cell r="S2562">
            <v>0</v>
          </cell>
          <cell r="T2562">
            <v>0</v>
          </cell>
        </row>
        <row r="2563">
          <cell r="R2563">
            <v>0</v>
          </cell>
          <cell r="S2563">
            <v>0</v>
          </cell>
          <cell r="T2563">
            <v>0</v>
          </cell>
        </row>
        <row r="2564">
          <cell r="R2564">
            <v>0</v>
          </cell>
          <cell r="S2564">
            <v>0</v>
          </cell>
          <cell r="T2564">
            <v>0</v>
          </cell>
        </row>
        <row r="2565">
          <cell r="R2565">
            <v>0</v>
          </cell>
          <cell r="S2565">
            <v>0</v>
          </cell>
          <cell r="T2565">
            <v>0</v>
          </cell>
        </row>
        <row r="2566">
          <cell r="R2566">
            <v>0</v>
          </cell>
          <cell r="S2566">
            <v>0</v>
          </cell>
          <cell r="T2566">
            <v>0</v>
          </cell>
        </row>
        <row r="2567">
          <cell r="R2567">
            <v>0</v>
          </cell>
          <cell r="S2567">
            <v>0</v>
          </cell>
          <cell r="T2567">
            <v>0</v>
          </cell>
        </row>
        <row r="2568">
          <cell r="R2568">
            <v>0</v>
          </cell>
          <cell r="S2568">
            <v>0</v>
          </cell>
          <cell r="T2568">
            <v>0</v>
          </cell>
        </row>
        <row r="2569">
          <cell r="R2569">
            <v>0</v>
          </cell>
          <cell r="S2569">
            <v>0</v>
          </cell>
          <cell r="T2569">
            <v>0</v>
          </cell>
        </row>
        <row r="2570">
          <cell r="R2570">
            <v>0</v>
          </cell>
          <cell r="S2570">
            <v>0</v>
          </cell>
          <cell r="T2570">
            <v>0</v>
          </cell>
        </row>
        <row r="2571">
          <cell r="R2571">
            <v>0</v>
          </cell>
          <cell r="S2571">
            <v>0</v>
          </cell>
          <cell r="T2571">
            <v>0</v>
          </cell>
        </row>
        <row r="2572">
          <cell r="R2572">
            <v>0</v>
          </cell>
          <cell r="S2572">
            <v>0</v>
          </cell>
          <cell r="T2572">
            <v>0</v>
          </cell>
        </row>
        <row r="2573">
          <cell r="R2573">
            <v>0</v>
          </cell>
          <cell r="S2573">
            <v>0</v>
          </cell>
          <cell r="T2573">
            <v>0</v>
          </cell>
        </row>
        <row r="2574">
          <cell r="R2574">
            <v>0</v>
          </cell>
          <cell r="S2574">
            <v>0</v>
          </cell>
          <cell r="T2574">
            <v>0</v>
          </cell>
        </row>
        <row r="2575">
          <cell r="R2575">
            <v>0</v>
          </cell>
          <cell r="S2575">
            <v>0</v>
          </cell>
          <cell r="T2575">
            <v>0</v>
          </cell>
        </row>
        <row r="2576">
          <cell r="R2576">
            <v>0</v>
          </cell>
          <cell r="S2576">
            <v>0</v>
          </cell>
          <cell r="T2576">
            <v>0</v>
          </cell>
        </row>
        <row r="2577">
          <cell r="R2577">
            <v>0</v>
          </cell>
          <cell r="S2577">
            <v>0</v>
          </cell>
          <cell r="T2577">
            <v>0</v>
          </cell>
        </row>
        <row r="2578">
          <cell r="R2578">
            <v>0</v>
          </cell>
          <cell r="S2578">
            <v>0</v>
          </cell>
          <cell r="T2578">
            <v>0</v>
          </cell>
        </row>
        <row r="2579">
          <cell r="R2579">
            <v>0</v>
          </cell>
          <cell r="S2579">
            <v>0</v>
          </cell>
          <cell r="T2579">
            <v>0</v>
          </cell>
        </row>
        <row r="2580">
          <cell r="R2580">
            <v>0</v>
          </cell>
          <cell r="S2580">
            <v>0</v>
          </cell>
          <cell r="T2580">
            <v>0</v>
          </cell>
        </row>
        <row r="2581">
          <cell r="R2581">
            <v>0</v>
          </cell>
          <cell r="S2581">
            <v>0</v>
          </cell>
          <cell r="T2581">
            <v>0</v>
          </cell>
        </row>
        <row r="2582">
          <cell r="R2582">
            <v>0</v>
          </cell>
          <cell r="S2582">
            <v>0</v>
          </cell>
          <cell r="T2582">
            <v>0</v>
          </cell>
        </row>
        <row r="2583">
          <cell r="R2583">
            <v>0</v>
          </cell>
          <cell r="S2583">
            <v>0</v>
          </cell>
          <cell r="T2583">
            <v>0</v>
          </cell>
        </row>
        <row r="2584">
          <cell r="R2584">
            <v>0</v>
          </cell>
          <cell r="S2584">
            <v>0</v>
          </cell>
          <cell r="T2584">
            <v>0</v>
          </cell>
        </row>
        <row r="2585">
          <cell r="R2585">
            <v>0</v>
          </cell>
          <cell r="S2585">
            <v>0</v>
          </cell>
          <cell r="T2585">
            <v>0</v>
          </cell>
        </row>
        <row r="2586">
          <cell r="R2586">
            <v>0</v>
          </cell>
          <cell r="S2586">
            <v>0</v>
          </cell>
          <cell r="T2586">
            <v>0</v>
          </cell>
        </row>
        <row r="2587">
          <cell r="R2587">
            <v>0</v>
          </cell>
          <cell r="S2587">
            <v>0</v>
          </cell>
          <cell r="T2587">
            <v>0</v>
          </cell>
        </row>
        <row r="2588">
          <cell r="R2588">
            <v>0</v>
          </cell>
          <cell r="S2588">
            <v>0</v>
          </cell>
          <cell r="T2588">
            <v>0</v>
          </cell>
        </row>
        <row r="2589">
          <cell r="R2589">
            <v>0</v>
          </cell>
          <cell r="S2589">
            <v>0</v>
          </cell>
          <cell r="T2589">
            <v>0</v>
          </cell>
        </row>
        <row r="2590">
          <cell r="R2590">
            <v>0</v>
          </cell>
          <cell r="S2590">
            <v>0</v>
          </cell>
          <cell r="T2590">
            <v>0</v>
          </cell>
        </row>
        <row r="2591">
          <cell r="R2591">
            <v>0</v>
          </cell>
          <cell r="S2591">
            <v>0</v>
          </cell>
          <cell r="T2591">
            <v>0</v>
          </cell>
        </row>
        <row r="2592">
          <cell r="R2592">
            <v>0</v>
          </cell>
          <cell r="S2592">
            <v>0</v>
          </cell>
          <cell r="T2592">
            <v>0</v>
          </cell>
        </row>
        <row r="2593">
          <cell r="R2593">
            <v>0</v>
          </cell>
          <cell r="S2593">
            <v>0</v>
          </cell>
          <cell r="T2593">
            <v>0</v>
          </cell>
        </row>
        <row r="2594">
          <cell r="R2594">
            <v>0</v>
          </cell>
          <cell r="S2594">
            <v>0</v>
          </cell>
          <cell r="T2594">
            <v>0</v>
          </cell>
        </row>
        <row r="2595">
          <cell r="R2595">
            <v>0</v>
          </cell>
          <cell r="S2595">
            <v>0</v>
          </cell>
          <cell r="T2595">
            <v>0</v>
          </cell>
        </row>
        <row r="2596">
          <cell r="R2596">
            <v>0</v>
          </cell>
          <cell r="S2596">
            <v>0</v>
          </cell>
          <cell r="T2596">
            <v>0</v>
          </cell>
        </row>
        <row r="2597">
          <cell r="R2597">
            <v>0</v>
          </cell>
          <cell r="S2597">
            <v>0</v>
          </cell>
          <cell r="T2597">
            <v>0</v>
          </cell>
        </row>
        <row r="2598">
          <cell r="R2598">
            <v>0</v>
          </cell>
          <cell r="S2598">
            <v>0</v>
          </cell>
          <cell r="T2598">
            <v>0</v>
          </cell>
        </row>
        <row r="2599">
          <cell r="R2599">
            <v>0</v>
          </cell>
          <cell r="S2599">
            <v>0</v>
          </cell>
          <cell r="T2599">
            <v>0</v>
          </cell>
        </row>
        <row r="2600">
          <cell r="R2600">
            <v>0</v>
          </cell>
          <cell r="S2600">
            <v>0</v>
          </cell>
          <cell r="T2600">
            <v>0</v>
          </cell>
        </row>
        <row r="2601">
          <cell r="R2601">
            <v>0</v>
          </cell>
          <cell r="S2601">
            <v>0</v>
          </cell>
          <cell r="T2601">
            <v>0</v>
          </cell>
        </row>
        <row r="2602">
          <cell r="R2602">
            <v>0</v>
          </cell>
          <cell r="S2602">
            <v>0</v>
          </cell>
          <cell r="T2602">
            <v>0</v>
          </cell>
        </row>
        <row r="2603">
          <cell r="R2603">
            <v>0</v>
          </cell>
          <cell r="S2603">
            <v>0</v>
          </cell>
          <cell r="T2603">
            <v>0</v>
          </cell>
        </row>
        <row r="2604">
          <cell r="R2604">
            <v>0</v>
          </cell>
          <cell r="S2604">
            <v>0</v>
          </cell>
          <cell r="T2604">
            <v>0</v>
          </cell>
        </row>
        <row r="2605">
          <cell r="R2605">
            <v>0</v>
          </cell>
          <cell r="S2605">
            <v>0</v>
          </cell>
          <cell r="T2605">
            <v>0</v>
          </cell>
        </row>
        <row r="2606">
          <cell r="R2606">
            <v>0</v>
          </cell>
          <cell r="S2606">
            <v>0</v>
          </cell>
          <cell r="T2606">
            <v>0</v>
          </cell>
        </row>
        <row r="2607">
          <cell r="R2607">
            <v>0</v>
          </cell>
          <cell r="S2607">
            <v>0</v>
          </cell>
          <cell r="T2607">
            <v>0</v>
          </cell>
        </row>
        <row r="2608">
          <cell r="R2608">
            <v>0</v>
          </cell>
          <cell r="S2608">
            <v>0</v>
          </cell>
          <cell r="T2608">
            <v>0</v>
          </cell>
        </row>
        <row r="2609">
          <cell r="R2609">
            <v>0</v>
          </cell>
          <cell r="S2609">
            <v>0</v>
          </cell>
          <cell r="T2609">
            <v>0</v>
          </cell>
        </row>
        <row r="2610">
          <cell r="R2610">
            <v>0</v>
          </cell>
          <cell r="S2610">
            <v>0</v>
          </cell>
          <cell r="T2610">
            <v>0</v>
          </cell>
        </row>
        <row r="2611">
          <cell r="R2611">
            <v>0</v>
          </cell>
          <cell r="S2611">
            <v>0</v>
          </cell>
          <cell r="T2611">
            <v>0</v>
          </cell>
        </row>
        <row r="2612">
          <cell r="R2612">
            <v>0</v>
          </cell>
          <cell r="S2612">
            <v>0</v>
          </cell>
          <cell r="T2612">
            <v>0</v>
          </cell>
        </row>
        <row r="2613">
          <cell r="R2613">
            <v>0</v>
          </cell>
          <cell r="S2613">
            <v>0</v>
          </cell>
          <cell r="T2613">
            <v>0</v>
          </cell>
        </row>
        <row r="2614">
          <cell r="R2614">
            <v>0</v>
          </cell>
          <cell r="S2614">
            <v>0</v>
          </cell>
          <cell r="T2614">
            <v>0</v>
          </cell>
        </row>
        <row r="2615">
          <cell r="R2615">
            <v>0</v>
          </cell>
          <cell r="S2615">
            <v>0</v>
          </cell>
          <cell r="T2615">
            <v>0</v>
          </cell>
        </row>
        <row r="2616">
          <cell r="R2616">
            <v>0</v>
          </cell>
          <cell r="S2616">
            <v>0</v>
          </cell>
          <cell r="T2616">
            <v>0</v>
          </cell>
        </row>
        <row r="2617">
          <cell r="R2617">
            <v>0</v>
          </cell>
          <cell r="S2617">
            <v>0</v>
          </cell>
          <cell r="T2617">
            <v>0</v>
          </cell>
        </row>
        <row r="2618">
          <cell r="R2618">
            <v>0</v>
          </cell>
          <cell r="S2618">
            <v>0</v>
          </cell>
          <cell r="T2618">
            <v>0</v>
          </cell>
        </row>
        <row r="2619">
          <cell r="R2619">
            <v>0</v>
          </cell>
          <cell r="S2619">
            <v>0</v>
          </cell>
          <cell r="T2619">
            <v>0</v>
          </cell>
        </row>
        <row r="2620">
          <cell r="R2620">
            <v>0</v>
          </cell>
          <cell r="S2620">
            <v>0</v>
          </cell>
          <cell r="T2620">
            <v>0</v>
          </cell>
        </row>
        <row r="2621">
          <cell r="R2621">
            <v>0</v>
          </cell>
          <cell r="S2621">
            <v>0</v>
          </cell>
          <cell r="T2621">
            <v>0</v>
          </cell>
        </row>
        <row r="2622">
          <cell r="R2622">
            <v>0</v>
          </cell>
          <cell r="S2622">
            <v>0</v>
          </cell>
          <cell r="T2622">
            <v>0</v>
          </cell>
        </row>
        <row r="2623">
          <cell r="R2623">
            <v>0</v>
          </cell>
          <cell r="S2623">
            <v>0</v>
          </cell>
          <cell r="T2623">
            <v>0</v>
          </cell>
        </row>
        <row r="2624">
          <cell r="R2624">
            <v>0</v>
          </cell>
          <cell r="S2624">
            <v>0</v>
          </cell>
          <cell r="T2624">
            <v>0</v>
          </cell>
        </row>
        <row r="2625">
          <cell r="R2625">
            <v>0</v>
          </cell>
          <cell r="S2625">
            <v>0</v>
          </cell>
          <cell r="T2625">
            <v>0</v>
          </cell>
        </row>
        <row r="2626">
          <cell r="R2626">
            <v>0</v>
          </cell>
          <cell r="S2626">
            <v>0</v>
          </cell>
          <cell r="T2626">
            <v>0</v>
          </cell>
        </row>
        <row r="2627">
          <cell r="R2627">
            <v>0</v>
          </cell>
          <cell r="S2627">
            <v>0</v>
          </cell>
          <cell r="T2627">
            <v>0</v>
          </cell>
        </row>
        <row r="2628">
          <cell r="R2628">
            <v>0</v>
          </cell>
          <cell r="S2628">
            <v>0</v>
          </cell>
          <cell r="T2628">
            <v>0</v>
          </cell>
        </row>
        <row r="2629">
          <cell r="R2629">
            <v>0</v>
          </cell>
          <cell r="S2629">
            <v>0</v>
          </cell>
          <cell r="T2629">
            <v>0</v>
          </cell>
        </row>
        <row r="2630">
          <cell r="R2630">
            <v>0</v>
          </cell>
          <cell r="S2630">
            <v>0</v>
          </cell>
          <cell r="T2630">
            <v>0</v>
          </cell>
        </row>
        <row r="2631">
          <cell r="R2631">
            <v>0</v>
          </cell>
          <cell r="S2631">
            <v>0</v>
          </cell>
          <cell r="T2631">
            <v>0</v>
          </cell>
        </row>
        <row r="2632">
          <cell r="R2632">
            <v>0</v>
          </cell>
          <cell r="S2632">
            <v>0</v>
          </cell>
          <cell r="T2632">
            <v>0</v>
          </cell>
        </row>
        <row r="2633">
          <cell r="R2633">
            <v>0</v>
          </cell>
          <cell r="S2633">
            <v>0</v>
          </cell>
          <cell r="T2633">
            <v>0</v>
          </cell>
        </row>
        <row r="2634">
          <cell r="R2634">
            <v>0</v>
          </cell>
          <cell r="S2634">
            <v>0</v>
          </cell>
          <cell r="T2634">
            <v>0</v>
          </cell>
        </row>
        <row r="2635">
          <cell r="R2635">
            <v>0</v>
          </cell>
          <cell r="S2635">
            <v>0</v>
          </cell>
          <cell r="T2635">
            <v>0</v>
          </cell>
        </row>
        <row r="2636">
          <cell r="R2636">
            <v>0</v>
          </cell>
          <cell r="S2636">
            <v>0</v>
          </cell>
          <cell r="T2636">
            <v>0</v>
          </cell>
        </row>
        <row r="2637">
          <cell r="R2637">
            <v>0</v>
          </cell>
          <cell r="S2637">
            <v>0</v>
          </cell>
          <cell r="T2637">
            <v>0</v>
          </cell>
        </row>
        <row r="2638">
          <cell r="R2638">
            <v>0</v>
          </cell>
          <cell r="S2638">
            <v>0</v>
          </cell>
          <cell r="T2638">
            <v>0</v>
          </cell>
        </row>
        <row r="2639">
          <cell r="R2639">
            <v>0</v>
          </cell>
          <cell r="S2639">
            <v>0</v>
          </cell>
          <cell r="T2639">
            <v>0</v>
          </cell>
        </row>
        <row r="2640">
          <cell r="R2640">
            <v>0</v>
          </cell>
          <cell r="S2640">
            <v>0</v>
          </cell>
          <cell r="T2640">
            <v>0</v>
          </cell>
        </row>
        <row r="2641">
          <cell r="R2641">
            <v>0</v>
          </cell>
          <cell r="S2641">
            <v>0</v>
          </cell>
          <cell r="T2641">
            <v>0</v>
          </cell>
        </row>
        <row r="2642">
          <cell r="R2642">
            <v>0</v>
          </cell>
          <cell r="S2642">
            <v>0</v>
          </cell>
          <cell r="T2642">
            <v>0</v>
          </cell>
        </row>
        <row r="2643">
          <cell r="R2643">
            <v>0</v>
          </cell>
          <cell r="S2643">
            <v>0</v>
          </cell>
          <cell r="T2643">
            <v>0</v>
          </cell>
        </row>
        <row r="2644">
          <cell r="R2644">
            <v>0</v>
          </cell>
          <cell r="S2644">
            <v>0</v>
          </cell>
          <cell r="T2644">
            <v>0</v>
          </cell>
        </row>
        <row r="2645">
          <cell r="R2645">
            <v>0</v>
          </cell>
          <cell r="S2645">
            <v>0</v>
          </cell>
          <cell r="T2645">
            <v>0</v>
          </cell>
        </row>
        <row r="2646">
          <cell r="R2646">
            <v>0</v>
          </cell>
          <cell r="S2646">
            <v>0</v>
          </cell>
          <cell r="T2646">
            <v>0</v>
          </cell>
        </row>
        <row r="2647">
          <cell r="R2647">
            <v>0</v>
          </cell>
          <cell r="S2647">
            <v>0</v>
          </cell>
          <cell r="T2647">
            <v>0</v>
          </cell>
        </row>
        <row r="2648">
          <cell r="R2648">
            <v>0</v>
          </cell>
          <cell r="S2648">
            <v>0</v>
          </cell>
          <cell r="T2648">
            <v>0</v>
          </cell>
        </row>
        <row r="2649">
          <cell r="R2649">
            <v>0</v>
          </cell>
          <cell r="S2649">
            <v>0</v>
          </cell>
          <cell r="T2649">
            <v>0</v>
          </cell>
        </row>
        <row r="2650">
          <cell r="R2650">
            <v>0</v>
          </cell>
          <cell r="S2650">
            <v>0</v>
          </cell>
          <cell r="T2650">
            <v>0</v>
          </cell>
        </row>
        <row r="2651">
          <cell r="R2651">
            <v>0</v>
          </cell>
          <cell r="S2651">
            <v>0</v>
          </cell>
          <cell r="T2651">
            <v>0</v>
          </cell>
        </row>
        <row r="2652">
          <cell r="R2652">
            <v>0</v>
          </cell>
          <cell r="S2652">
            <v>0</v>
          </cell>
          <cell r="T2652">
            <v>0</v>
          </cell>
        </row>
        <row r="2653">
          <cell r="R2653">
            <v>0</v>
          </cell>
          <cell r="S2653">
            <v>0</v>
          </cell>
          <cell r="T2653">
            <v>0</v>
          </cell>
        </row>
        <row r="2654">
          <cell r="R2654">
            <v>0</v>
          </cell>
          <cell r="S2654">
            <v>0</v>
          </cell>
          <cell r="T2654">
            <v>0</v>
          </cell>
        </row>
        <row r="2655">
          <cell r="R2655">
            <v>0</v>
          </cell>
          <cell r="S2655">
            <v>0</v>
          </cell>
          <cell r="T2655">
            <v>0</v>
          </cell>
        </row>
        <row r="2656">
          <cell r="R2656">
            <v>0</v>
          </cell>
          <cell r="S2656">
            <v>0</v>
          </cell>
          <cell r="T2656">
            <v>0</v>
          </cell>
        </row>
        <row r="2657">
          <cell r="R2657">
            <v>0</v>
          </cell>
          <cell r="S2657">
            <v>0</v>
          </cell>
          <cell r="T2657">
            <v>0</v>
          </cell>
        </row>
        <row r="2658">
          <cell r="R2658">
            <v>0</v>
          </cell>
          <cell r="S2658">
            <v>0</v>
          </cell>
          <cell r="T2658">
            <v>0</v>
          </cell>
        </row>
        <row r="2659">
          <cell r="R2659">
            <v>0</v>
          </cell>
          <cell r="S2659">
            <v>0</v>
          </cell>
          <cell r="T2659">
            <v>0</v>
          </cell>
        </row>
        <row r="2660">
          <cell r="R2660">
            <v>0</v>
          </cell>
          <cell r="S2660">
            <v>0</v>
          </cell>
          <cell r="T2660">
            <v>0</v>
          </cell>
        </row>
        <row r="2661">
          <cell r="R2661">
            <v>0</v>
          </cell>
          <cell r="S2661">
            <v>0</v>
          </cell>
          <cell r="T2661">
            <v>0</v>
          </cell>
        </row>
        <row r="2662">
          <cell r="R2662">
            <v>0</v>
          </cell>
          <cell r="S2662">
            <v>0</v>
          </cell>
          <cell r="T2662">
            <v>0</v>
          </cell>
        </row>
        <row r="2663">
          <cell r="R2663">
            <v>0</v>
          </cell>
          <cell r="S2663">
            <v>0</v>
          </cell>
          <cell r="T2663">
            <v>0</v>
          </cell>
        </row>
        <row r="2664">
          <cell r="R2664">
            <v>0</v>
          </cell>
          <cell r="S2664">
            <v>0</v>
          </cell>
          <cell r="T2664">
            <v>0</v>
          </cell>
        </row>
        <row r="2665">
          <cell r="R2665">
            <v>0</v>
          </cell>
          <cell r="S2665">
            <v>0</v>
          </cell>
          <cell r="T2665">
            <v>0</v>
          </cell>
        </row>
        <row r="2666">
          <cell r="R2666">
            <v>0</v>
          </cell>
          <cell r="S2666">
            <v>0</v>
          </cell>
          <cell r="T2666">
            <v>0</v>
          </cell>
        </row>
        <row r="2667">
          <cell r="R2667">
            <v>0</v>
          </cell>
          <cell r="S2667">
            <v>0</v>
          </cell>
          <cell r="T2667">
            <v>0</v>
          </cell>
        </row>
        <row r="2668">
          <cell r="R2668">
            <v>0</v>
          </cell>
          <cell r="S2668">
            <v>0</v>
          </cell>
          <cell r="T2668">
            <v>0</v>
          </cell>
        </row>
        <row r="2669">
          <cell r="R2669">
            <v>0</v>
          </cell>
          <cell r="S2669">
            <v>0</v>
          </cell>
          <cell r="T2669">
            <v>0</v>
          </cell>
        </row>
        <row r="2670">
          <cell r="R2670">
            <v>0</v>
          </cell>
          <cell r="S2670">
            <v>0</v>
          </cell>
          <cell r="T2670">
            <v>0</v>
          </cell>
        </row>
        <row r="2671">
          <cell r="R2671">
            <v>0</v>
          </cell>
          <cell r="S2671">
            <v>0</v>
          </cell>
          <cell r="T2671">
            <v>0</v>
          </cell>
        </row>
        <row r="2672">
          <cell r="R2672">
            <v>0</v>
          </cell>
          <cell r="S2672">
            <v>0</v>
          </cell>
          <cell r="T2672">
            <v>0</v>
          </cell>
        </row>
        <row r="2673">
          <cell r="R2673">
            <v>0</v>
          </cell>
          <cell r="S2673">
            <v>0</v>
          </cell>
          <cell r="T2673">
            <v>0</v>
          </cell>
        </row>
        <row r="2674">
          <cell r="R2674">
            <v>0</v>
          </cell>
          <cell r="S2674">
            <v>0</v>
          </cell>
          <cell r="T2674">
            <v>0</v>
          </cell>
        </row>
        <row r="2675">
          <cell r="R2675">
            <v>0</v>
          </cell>
          <cell r="S2675">
            <v>0</v>
          </cell>
          <cell r="T2675">
            <v>0</v>
          </cell>
        </row>
        <row r="2676">
          <cell r="R2676">
            <v>0</v>
          </cell>
          <cell r="S2676">
            <v>0</v>
          </cell>
          <cell r="T2676">
            <v>0</v>
          </cell>
        </row>
        <row r="2677">
          <cell r="R2677">
            <v>0</v>
          </cell>
          <cell r="S2677">
            <v>0</v>
          </cell>
          <cell r="T2677">
            <v>0</v>
          </cell>
        </row>
        <row r="2678">
          <cell r="R2678">
            <v>0</v>
          </cell>
          <cell r="S2678">
            <v>0</v>
          </cell>
          <cell r="T2678">
            <v>0</v>
          </cell>
        </row>
        <row r="2679">
          <cell r="R2679">
            <v>0</v>
          </cell>
          <cell r="S2679">
            <v>0</v>
          </cell>
          <cell r="T2679">
            <v>0</v>
          </cell>
        </row>
        <row r="2680">
          <cell r="R2680">
            <v>0</v>
          </cell>
          <cell r="S2680">
            <v>0</v>
          </cell>
          <cell r="T2680">
            <v>0</v>
          </cell>
        </row>
        <row r="2681">
          <cell r="R2681">
            <v>0</v>
          </cell>
          <cell r="S2681">
            <v>0</v>
          </cell>
          <cell r="T2681">
            <v>0</v>
          </cell>
        </row>
        <row r="2682">
          <cell r="R2682">
            <v>0</v>
          </cell>
          <cell r="S2682">
            <v>0</v>
          </cell>
          <cell r="T2682">
            <v>0</v>
          </cell>
        </row>
        <row r="2683">
          <cell r="R2683">
            <v>0</v>
          </cell>
          <cell r="S2683">
            <v>0</v>
          </cell>
          <cell r="T2683">
            <v>0</v>
          </cell>
        </row>
        <row r="2684">
          <cell r="R2684">
            <v>0</v>
          </cell>
          <cell r="S2684">
            <v>0</v>
          </cell>
          <cell r="T2684">
            <v>0</v>
          </cell>
        </row>
        <row r="2685">
          <cell r="R2685">
            <v>0</v>
          </cell>
          <cell r="S2685">
            <v>0</v>
          </cell>
          <cell r="T2685">
            <v>0</v>
          </cell>
        </row>
        <row r="2686">
          <cell r="R2686">
            <v>0</v>
          </cell>
          <cell r="S2686">
            <v>0</v>
          </cell>
          <cell r="T2686">
            <v>0</v>
          </cell>
        </row>
        <row r="2687">
          <cell r="R2687">
            <v>0</v>
          </cell>
          <cell r="S2687">
            <v>0</v>
          </cell>
          <cell r="T2687">
            <v>0</v>
          </cell>
        </row>
        <row r="2688">
          <cell r="R2688">
            <v>0</v>
          </cell>
          <cell r="S2688">
            <v>0</v>
          </cell>
          <cell r="T2688">
            <v>0</v>
          </cell>
        </row>
        <row r="2689">
          <cell r="R2689">
            <v>0</v>
          </cell>
          <cell r="S2689">
            <v>0</v>
          </cell>
          <cell r="T2689">
            <v>0</v>
          </cell>
        </row>
        <row r="2690">
          <cell r="R2690">
            <v>0</v>
          </cell>
          <cell r="S2690">
            <v>0</v>
          </cell>
          <cell r="T2690">
            <v>0</v>
          </cell>
        </row>
        <row r="2691">
          <cell r="R2691">
            <v>0</v>
          </cell>
          <cell r="S2691">
            <v>0</v>
          </cell>
          <cell r="T2691">
            <v>0</v>
          </cell>
        </row>
        <row r="2692">
          <cell r="R2692">
            <v>0</v>
          </cell>
          <cell r="S2692">
            <v>0</v>
          </cell>
          <cell r="T2692">
            <v>0</v>
          </cell>
        </row>
        <row r="2693">
          <cell r="R2693">
            <v>0</v>
          </cell>
          <cell r="S2693">
            <v>0</v>
          </cell>
          <cell r="T2693">
            <v>0</v>
          </cell>
        </row>
        <row r="2694">
          <cell r="R2694">
            <v>0</v>
          </cell>
          <cell r="S2694">
            <v>0</v>
          </cell>
          <cell r="T2694">
            <v>0</v>
          </cell>
        </row>
        <row r="2695">
          <cell r="R2695">
            <v>0</v>
          </cell>
          <cell r="S2695">
            <v>0</v>
          </cell>
          <cell r="T2695">
            <v>0</v>
          </cell>
        </row>
        <row r="2696">
          <cell r="R2696">
            <v>0</v>
          </cell>
          <cell r="S2696">
            <v>0</v>
          </cell>
          <cell r="T2696">
            <v>0</v>
          </cell>
        </row>
        <row r="2697">
          <cell r="R2697">
            <v>0</v>
          </cell>
          <cell r="S2697">
            <v>0</v>
          </cell>
          <cell r="T2697">
            <v>0</v>
          </cell>
        </row>
        <row r="2698">
          <cell r="R2698">
            <v>0</v>
          </cell>
          <cell r="S2698">
            <v>0</v>
          </cell>
          <cell r="T2698">
            <v>0</v>
          </cell>
        </row>
        <row r="2699">
          <cell r="R2699">
            <v>0</v>
          </cell>
          <cell r="S2699">
            <v>0</v>
          </cell>
          <cell r="T2699">
            <v>0</v>
          </cell>
        </row>
        <row r="2700">
          <cell r="R2700">
            <v>0</v>
          </cell>
          <cell r="S2700">
            <v>0</v>
          </cell>
          <cell r="T2700">
            <v>0</v>
          </cell>
        </row>
        <row r="2701">
          <cell r="R2701">
            <v>0</v>
          </cell>
          <cell r="S2701">
            <v>0</v>
          </cell>
          <cell r="T2701">
            <v>0</v>
          </cell>
        </row>
        <row r="2702">
          <cell r="R2702">
            <v>0</v>
          </cell>
          <cell r="S2702">
            <v>0</v>
          </cell>
          <cell r="T2702">
            <v>0</v>
          </cell>
        </row>
        <row r="2703">
          <cell r="R2703">
            <v>0</v>
          </cell>
          <cell r="S2703">
            <v>0</v>
          </cell>
          <cell r="T2703">
            <v>0</v>
          </cell>
        </row>
        <row r="2704">
          <cell r="R2704">
            <v>0</v>
          </cell>
          <cell r="S2704">
            <v>0</v>
          </cell>
          <cell r="T2704">
            <v>0</v>
          </cell>
        </row>
        <row r="2705">
          <cell r="R2705">
            <v>0</v>
          </cell>
          <cell r="S2705">
            <v>0</v>
          </cell>
          <cell r="T2705">
            <v>0</v>
          </cell>
        </row>
        <row r="2706">
          <cell r="R2706">
            <v>0</v>
          </cell>
          <cell r="S2706">
            <v>0</v>
          </cell>
          <cell r="T2706">
            <v>0</v>
          </cell>
        </row>
        <row r="2707">
          <cell r="R2707">
            <v>0</v>
          </cell>
          <cell r="S2707">
            <v>0</v>
          </cell>
          <cell r="T2707">
            <v>0</v>
          </cell>
        </row>
        <row r="2708">
          <cell r="R2708">
            <v>0</v>
          </cell>
          <cell r="S2708">
            <v>0</v>
          </cell>
          <cell r="T2708">
            <v>0</v>
          </cell>
        </row>
        <row r="2709">
          <cell r="R2709">
            <v>0</v>
          </cell>
          <cell r="S2709">
            <v>0</v>
          </cell>
          <cell r="T2709">
            <v>0</v>
          </cell>
        </row>
        <row r="2710">
          <cell r="R2710">
            <v>0</v>
          </cell>
          <cell r="S2710">
            <v>0</v>
          </cell>
          <cell r="T2710">
            <v>0</v>
          </cell>
        </row>
        <row r="2711">
          <cell r="R2711">
            <v>0</v>
          </cell>
          <cell r="S2711">
            <v>0</v>
          </cell>
          <cell r="T2711">
            <v>0</v>
          </cell>
        </row>
        <row r="2712">
          <cell r="R2712">
            <v>0</v>
          </cell>
          <cell r="S2712">
            <v>0</v>
          </cell>
          <cell r="T2712">
            <v>0</v>
          </cell>
        </row>
        <row r="2713">
          <cell r="R2713">
            <v>0</v>
          </cell>
          <cell r="S2713">
            <v>0</v>
          </cell>
          <cell r="T2713">
            <v>0</v>
          </cell>
        </row>
        <row r="2714">
          <cell r="R2714">
            <v>0</v>
          </cell>
          <cell r="S2714">
            <v>0</v>
          </cell>
          <cell r="T2714">
            <v>0</v>
          </cell>
        </row>
        <row r="2715">
          <cell r="R2715">
            <v>0</v>
          </cell>
          <cell r="S2715">
            <v>0</v>
          </cell>
          <cell r="T2715">
            <v>0</v>
          </cell>
        </row>
        <row r="2716">
          <cell r="R2716">
            <v>0</v>
          </cell>
          <cell r="S2716">
            <v>0</v>
          </cell>
          <cell r="T2716">
            <v>0</v>
          </cell>
        </row>
        <row r="2717">
          <cell r="R2717">
            <v>0</v>
          </cell>
          <cell r="S2717">
            <v>0</v>
          </cell>
          <cell r="T2717">
            <v>0</v>
          </cell>
        </row>
        <row r="2718">
          <cell r="R2718">
            <v>0</v>
          </cell>
          <cell r="S2718">
            <v>0</v>
          </cell>
          <cell r="T2718">
            <v>0</v>
          </cell>
        </row>
        <row r="2719">
          <cell r="R2719">
            <v>0</v>
          </cell>
          <cell r="S2719">
            <v>0</v>
          </cell>
          <cell r="T2719">
            <v>0</v>
          </cell>
        </row>
        <row r="2720">
          <cell r="R2720">
            <v>0</v>
          </cell>
          <cell r="S2720">
            <v>0</v>
          </cell>
          <cell r="T2720">
            <v>0</v>
          </cell>
        </row>
        <row r="2721">
          <cell r="R2721">
            <v>0</v>
          </cell>
          <cell r="S2721">
            <v>0</v>
          </cell>
          <cell r="T2721">
            <v>0</v>
          </cell>
        </row>
        <row r="2722">
          <cell r="R2722">
            <v>0</v>
          </cell>
          <cell r="S2722">
            <v>0</v>
          </cell>
          <cell r="T2722">
            <v>0</v>
          </cell>
        </row>
        <row r="2723">
          <cell r="R2723">
            <v>0</v>
          </cell>
          <cell r="S2723">
            <v>0</v>
          </cell>
          <cell r="T2723">
            <v>0</v>
          </cell>
        </row>
        <row r="2724">
          <cell r="R2724">
            <v>0</v>
          </cell>
          <cell r="S2724">
            <v>0</v>
          </cell>
          <cell r="T2724">
            <v>0</v>
          </cell>
        </row>
        <row r="2725">
          <cell r="R2725">
            <v>0</v>
          </cell>
          <cell r="S2725">
            <v>0</v>
          </cell>
          <cell r="T2725">
            <v>0</v>
          </cell>
        </row>
        <row r="2726">
          <cell r="R2726">
            <v>0</v>
          </cell>
          <cell r="S2726">
            <v>0</v>
          </cell>
          <cell r="T2726">
            <v>0</v>
          </cell>
        </row>
        <row r="2727">
          <cell r="R2727">
            <v>0</v>
          </cell>
          <cell r="S2727">
            <v>0</v>
          </cell>
          <cell r="T2727">
            <v>0</v>
          </cell>
        </row>
        <row r="2728">
          <cell r="R2728">
            <v>0</v>
          </cell>
          <cell r="S2728">
            <v>0</v>
          </cell>
          <cell r="T2728">
            <v>0</v>
          </cell>
        </row>
        <row r="2729">
          <cell r="R2729">
            <v>0</v>
          </cell>
          <cell r="S2729">
            <v>0</v>
          </cell>
          <cell r="T2729">
            <v>0</v>
          </cell>
        </row>
        <row r="2730">
          <cell r="R2730">
            <v>0</v>
          </cell>
          <cell r="S2730">
            <v>0</v>
          </cell>
          <cell r="T2730">
            <v>0</v>
          </cell>
        </row>
        <row r="2731">
          <cell r="R2731">
            <v>0</v>
          </cell>
          <cell r="S2731">
            <v>0</v>
          </cell>
          <cell r="T2731">
            <v>0</v>
          </cell>
        </row>
        <row r="2732">
          <cell r="R2732">
            <v>0</v>
          </cell>
          <cell r="S2732">
            <v>0</v>
          </cell>
          <cell r="T2732">
            <v>0</v>
          </cell>
        </row>
        <row r="2733">
          <cell r="R2733">
            <v>0</v>
          </cell>
          <cell r="S2733">
            <v>0</v>
          </cell>
          <cell r="T2733">
            <v>0</v>
          </cell>
        </row>
        <row r="2734">
          <cell r="R2734">
            <v>0</v>
          </cell>
          <cell r="S2734">
            <v>0</v>
          </cell>
          <cell r="T2734">
            <v>0</v>
          </cell>
        </row>
        <row r="2735">
          <cell r="R2735">
            <v>0</v>
          </cell>
          <cell r="S2735">
            <v>0</v>
          </cell>
          <cell r="T2735">
            <v>0</v>
          </cell>
        </row>
        <row r="2736">
          <cell r="R2736">
            <v>0</v>
          </cell>
          <cell r="S2736">
            <v>0</v>
          </cell>
          <cell r="T2736">
            <v>0</v>
          </cell>
        </row>
        <row r="2737">
          <cell r="R2737">
            <v>0</v>
          </cell>
          <cell r="S2737">
            <v>0</v>
          </cell>
          <cell r="T2737">
            <v>0</v>
          </cell>
        </row>
        <row r="2738">
          <cell r="R2738">
            <v>0</v>
          </cell>
          <cell r="S2738">
            <v>0</v>
          </cell>
          <cell r="T2738">
            <v>0</v>
          </cell>
        </row>
        <row r="2739">
          <cell r="R2739">
            <v>0</v>
          </cell>
          <cell r="S2739">
            <v>0</v>
          </cell>
          <cell r="T2739">
            <v>0</v>
          </cell>
        </row>
        <row r="2740">
          <cell r="R2740">
            <v>0</v>
          </cell>
          <cell r="S2740">
            <v>0</v>
          </cell>
          <cell r="T2740">
            <v>0</v>
          </cell>
        </row>
        <row r="2741">
          <cell r="R2741">
            <v>0</v>
          </cell>
          <cell r="S2741">
            <v>0</v>
          </cell>
          <cell r="T2741">
            <v>0</v>
          </cell>
        </row>
        <row r="2742">
          <cell r="R2742">
            <v>0</v>
          </cell>
          <cell r="S2742">
            <v>0</v>
          </cell>
          <cell r="T2742">
            <v>0</v>
          </cell>
        </row>
        <row r="2743">
          <cell r="R2743">
            <v>0</v>
          </cell>
          <cell r="S2743">
            <v>0</v>
          </cell>
          <cell r="T2743">
            <v>0</v>
          </cell>
        </row>
        <row r="2744">
          <cell r="R2744">
            <v>0</v>
          </cell>
          <cell r="S2744">
            <v>0</v>
          </cell>
          <cell r="T2744">
            <v>0</v>
          </cell>
        </row>
        <row r="2745">
          <cell r="R2745">
            <v>0</v>
          </cell>
          <cell r="S2745">
            <v>0</v>
          </cell>
          <cell r="T2745">
            <v>0</v>
          </cell>
        </row>
        <row r="2746">
          <cell r="R2746">
            <v>0</v>
          </cell>
          <cell r="S2746">
            <v>0</v>
          </cell>
          <cell r="T2746">
            <v>0</v>
          </cell>
        </row>
        <row r="2747">
          <cell r="R2747">
            <v>0</v>
          </cell>
          <cell r="S2747">
            <v>0</v>
          </cell>
          <cell r="T2747">
            <v>0</v>
          </cell>
        </row>
        <row r="2748">
          <cell r="R2748">
            <v>0</v>
          </cell>
          <cell r="S2748">
            <v>0</v>
          </cell>
          <cell r="T2748">
            <v>0</v>
          </cell>
        </row>
        <row r="2749">
          <cell r="R2749">
            <v>0</v>
          </cell>
          <cell r="S2749">
            <v>0</v>
          </cell>
          <cell r="T2749">
            <v>0</v>
          </cell>
        </row>
        <row r="2750">
          <cell r="R2750">
            <v>0</v>
          </cell>
          <cell r="S2750">
            <v>0</v>
          </cell>
          <cell r="T2750">
            <v>0</v>
          </cell>
        </row>
        <row r="2751">
          <cell r="R2751">
            <v>0</v>
          </cell>
          <cell r="S2751">
            <v>0</v>
          </cell>
          <cell r="T2751">
            <v>0</v>
          </cell>
        </row>
        <row r="2752">
          <cell r="R2752">
            <v>0</v>
          </cell>
          <cell r="S2752">
            <v>0</v>
          </cell>
          <cell r="T2752">
            <v>0</v>
          </cell>
        </row>
        <row r="2753">
          <cell r="R2753">
            <v>0</v>
          </cell>
          <cell r="S2753">
            <v>0</v>
          </cell>
          <cell r="T2753">
            <v>0</v>
          </cell>
        </row>
        <row r="2754">
          <cell r="R2754">
            <v>0</v>
          </cell>
          <cell r="S2754">
            <v>0</v>
          </cell>
          <cell r="T2754">
            <v>0</v>
          </cell>
        </row>
        <row r="2755">
          <cell r="R2755">
            <v>0</v>
          </cell>
          <cell r="S2755">
            <v>0</v>
          </cell>
          <cell r="T2755">
            <v>0</v>
          </cell>
        </row>
        <row r="2756">
          <cell r="R2756">
            <v>0</v>
          </cell>
          <cell r="S2756">
            <v>0</v>
          </cell>
          <cell r="T2756">
            <v>0</v>
          </cell>
        </row>
        <row r="2757">
          <cell r="R2757">
            <v>0</v>
          </cell>
          <cell r="S2757">
            <v>0</v>
          </cell>
          <cell r="T2757">
            <v>0</v>
          </cell>
        </row>
        <row r="2758">
          <cell r="R2758">
            <v>0</v>
          </cell>
          <cell r="S2758">
            <v>0</v>
          </cell>
          <cell r="T2758">
            <v>0</v>
          </cell>
        </row>
        <row r="2759">
          <cell r="R2759">
            <v>0</v>
          </cell>
          <cell r="S2759">
            <v>0</v>
          </cell>
          <cell r="T2759">
            <v>0</v>
          </cell>
        </row>
        <row r="2760">
          <cell r="R2760">
            <v>0</v>
          </cell>
          <cell r="S2760">
            <v>0</v>
          </cell>
          <cell r="T2760">
            <v>0</v>
          </cell>
        </row>
        <row r="2761">
          <cell r="R2761">
            <v>0</v>
          </cell>
          <cell r="S2761">
            <v>0</v>
          </cell>
          <cell r="T2761">
            <v>0</v>
          </cell>
        </row>
        <row r="2762">
          <cell r="R2762">
            <v>0</v>
          </cell>
          <cell r="S2762">
            <v>0</v>
          </cell>
          <cell r="T2762">
            <v>0</v>
          </cell>
        </row>
        <row r="2763">
          <cell r="R2763">
            <v>0</v>
          </cell>
          <cell r="S2763">
            <v>0</v>
          </cell>
          <cell r="T2763">
            <v>0</v>
          </cell>
        </row>
        <row r="2764">
          <cell r="R2764">
            <v>0</v>
          </cell>
          <cell r="S2764">
            <v>0</v>
          </cell>
          <cell r="T2764">
            <v>0</v>
          </cell>
        </row>
        <row r="2765">
          <cell r="R2765">
            <v>0</v>
          </cell>
          <cell r="S2765">
            <v>0</v>
          </cell>
          <cell r="T2765">
            <v>0</v>
          </cell>
        </row>
        <row r="2766">
          <cell r="R2766">
            <v>0</v>
          </cell>
          <cell r="S2766">
            <v>0</v>
          </cell>
          <cell r="T2766">
            <v>0</v>
          </cell>
        </row>
        <row r="2767">
          <cell r="R2767">
            <v>0</v>
          </cell>
          <cell r="S2767">
            <v>0</v>
          </cell>
          <cell r="T2767">
            <v>0</v>
          </cell>
        </row>
        <row r="2768">
          <cell r="R2768">
            <v>0</v>
          </cell>
          <cell r="S2768">
            <v>0</v>
          </cell>
          <cell r="T2768">
            <v>0</v>
          </cell>
        </row>
        <row r="2769">
          <cell r="R2769">
            <v>0</v>
          </cell>
          <cell r="S2769">
            <v>0</v>
          </cell>
          <cell r="T2769">
            <v>0</v>
          </cell>
        </row>
        <row r="2770">
          <cell r="R2770">
            <v>0</v>
          </cell>
          <cell r="S2770">
            <v>0</v>
          </cell>
          <cell r="T2770">
            <v>0</v>
          </cell>
        </row>
        <row r="2771">
          <cell r="R2771">
            <v>0</v>
          </cell>
          <cell r="S2771">
            <v>0</v>
          </cell>
          <cell r="T2771">
            <v>0</v>
          </cell>
        </row>
        <row r="2772">
          <cell r="R2772">
            <v>0</v>
          </cell>
          <cell r="S2772">
            <v>0</v>
          </cell>
          <cell r="T2772">
            <v>0</v>
          </cell>
        </row>
        <row r="2773">
          <cell r="R2773">
            <v>0</v>
          </cell>
          <cell r="S2773">
            <v>0</v>
          </cell>
          <cell r="T2773">
            <v>0</v>
          </cell>
        </row>
        <row r="2774">
          <cell r="R2774">
            <v>0</v>
          </cell>
          <cell r="S2774">
            <v>0</v>
          </cell>
          <cell r="T2774">
            <v>0</v>
          </cell>
        </row>
        <row r="2775">
          <cell r="R2775">
            <v>0</v>
          </cell>
          <cell r="S2775">
            <v>0</v>
          </cell>
          <cell r="T2775">
            <v>0</v>
          </cell>
        </row>
        <row r="2776">
          <cell r="R2776">
            <v>0</v>
          </cell>
          <cell r="S2776">
            <v>0</v>
          </cell>
          <cell r="T2776">
            <v>0</v>
          </cell>
        </row>
        <row r="2777">
          <cell r="R2777">
            <v>0</v>
          </cell>
          <cell r="S2777">
            <v>0</v>
          </cell>
          <cell r="T2777">
            <v>0</v>
          </cell>
        </row>
        <row r="2778">
          <cell r="R2778">
            <v>0</v>
          </cell>
          <cell r="S2778">
            <v>0</v>
          </cell>
          <cell r="T2778">
            <v>0</v>
          </cell>
        </row>
        <row r="2779">
          <cell r="R2779">
            <v>0</v>
          </cell>
          <cell r="S2779">
            <v>0</v>
          </cell>
          <cell r="T2779">
            <v>0</v>
          </cell>
        </row>
        <row r="2780">
          <cell r="R2780">
            <v>0</v>
          </cell>
          <cell r="S2780">
            <v>0</v>
          </cell>
          <cell r="T2780">
            <v>0</v>
          </cell>
        </row>
        <row r="2781">
          <cell r="R2781">
            <v>0</v>
          </cell>
          <cell r="S2781">
            <v>0</v>
          </cell>
          <cell r="T2781">
            <v>0</v>
          </cell>
        </row>
        <row r="2782">
          <cell r="R2782">
            <v>0</v>
          </cell>
          <cell r="S2782">
            <v>0</v>
          </cell>
          <cell r="T2782">
            <v>0</v>
          </cell>
        </row>
        <row r="2783">
          <cell r="R2783">
            <v>0</v>
          </cell>
          <cell r="S2783">
            <v>0</v>
          </cell>
          <cell r="T2783">
            <v>0</v>
          </cell>
        </row>
        <row r="2784">
          <cell r="R2784">
            <v>0</v>
          </cell>
          <cell r="S2784">
            <v>0</v>
          </cell>
          <cell r="T2784">
            <v>0</v>
          </cell>
        </row>
        <row r="2785">
          <cell r="R2785">
            <v>0</v>
          </cell>
          <cell r="S2785">
            <v>0</v>
          </cell>
          <cell r="T2785">
            <v>0</v>
          </cell>
        </row>
        <row r="2786">
          <cell r="R2786">
            <v>0</v>
          </cell>
          <cell r="S2786">
            <v>0</v>
          </cell>
          <cell r="T2786">
            <v>0</v>
          </cell>
        </row>
        <row r="2787">
          <cell r="R2787">
            <v>0</v>
          </cell>
          <cell r="S2787">
            <v>0</v>
          </cell>
          <cell r="T2787">
            <v>0</v>
          </cell>
        </row>
        <row r="2788">
          <cell r="R2788">
            <v>0</v>
          </cell>
          <cell r="S2788">
            <v>0</v>
          </cell>
          <cell r="T2788">
            <v>0</v>
          </cell>
        </row>
        <row r="2789">
          <cell r="R2789">
            <v>0</v>
          </cell>
          <cell r="S2789">
            <v>0</v>
          </cell>
          <cell r="T2789">
            <v>0</v>
          </cell>
        </row>
        <row r="2790">
          <cell r="R2790">
            <v>0</v>
          </cell>
          <cell r="S2790">
            <v>0</v>
          </cell>
          <cell r="T2790">
            <v>0</v>
          </cell>
        </row>
        <row r="2791">
          <cell r="R2791">
            <v>0</v>
          </cell>
          <cell r="S2791">
            <v>0</v>
          </cell>
          <cell r="T2791">
            <v>0</v>
          </cell>
        </row>
        <row r="2792">
          <cell r="R2792">
            <v>0</v>
          </cell>
          <cell r="S2792">
            <v>0</v>
          </cell>
          <cell r="T2792">
            <v>0</v>
          </cell>
        </row>
        <row r="2793">
          <cell r="R2793">
            <v>0</v>
          </cell>
          <cell r="S2793">
            <v>0</v>
          </cell>
          <cell r="T2793">
            <v>0</v>
          </cell>
        </row>
        <row r="2794">
          <cell r="R2794">
            <v>0</v>
          </cell>
          <cell r="S2794">
            <v>0</v>
          </cell>
          <cell r="T2794">
            <v>0</v>
          </cell>
        </row>
        <row r="2795">
          <cell r="R2795">
            <v>0</v>
          </cell>
          <cell r="S2795">
            <v>0</v>
          </cell>
          <cell r="T2795">
            <v>0</v>
          </cell>
        </row>
        <row r="2796">
          <cell r="R2796">
            <v>0</v>
          </cell>
          <cell r="S2796">
            <v>0</v>
          </cell>
          <cell r="T2796">
            <v>0</v>
          </cell>
        </row>
        <row r="2797">
          <cell r="R2797">
            <v>0</v>
          </cell>
          <cell r="S2797">
            <v>0</v>
          </cell>
          <cell r="T2797">
            <v>0</v>
          </cell>
        </row>
        <row r="2798">
          <cell r="R2798">
            <v>0</v>
          </cell>
          <cell r="S2798">
            <v>0</v>
          </cell>
          <cell r="T2798">
            <v>0</v>
          </cell>
        </row>
        <row r="2799">
          <cell r="R2799">
            <v>0</v>
          </cell>
          <cell r="S2799">
            <v>0</v>
          </cell>
          <cell r="T2799">
            <v>0</v>
          </cell>
        </row>
        <row r="2800">
          <cell r="R2800">
            <v>0</v>
          </cell>
          <cell r="S2800">
            <v>0</v>
          </cell>
          <cell r="T2800">
            <v>0</v>
          </cell>
        </row>
        <row r="2801">
          <cell r="R2801">
            <v>0</v>
          </cell>
          <cell r="S2801">
            <v>0</v>
          </cell>
          <cell r="T2801">
            <v>0</v>
          </cell>
        </row>
        <row r="2802">
          <cell r="R2802">
            <v>0</v>
          </cell>
          <cell r="S2802">
            <v>0</v>
          </cell>
          <cell r="T2802">
            <v>0</v>
          </cell>
        </row>
        <row r="2803">
          <cell r="R2803">
            <v>0</v>
          </cell>
          <cell r="S2803">
            <v>0</v>
          </cell>
          <cell r="T2803">
            <v>0</v>
          </cell>
        </row>
        <row r="2804">
          <cell r="R2804">
            <v>0</v>
          </cell>
          <cell r="S2804">
            <v>0</v>
          </cell>
          <cell r="T2804">
            <v>0</v>
          </cell>
        </row>
        <row r="2805">
          <cell r="R2805">
            <v>0</v>
          </cell>
          <cell r="S2805">
            <v>0</v>
          </cell>
          <cell r="T2805">
            <v>0</v>
          </cell>
        </row>
        <row r="2806">
          <cell r="R2806">
            <v>0</v>
          </cell>
          <cell r="S2806">
            <v>0</v>
          </cell>
          <cell r="T2806">
            <v>0</v>
          </cell>
        </row>
        <row r="2807">
          <cell r="R2807">
            <v>0</v>
          </cell>
          <cell r="S2807">
            <v>0</v>
          </cell>
          <cell r="T2807">
            <v>0</v>
          </cell>
        </row>
        <row r="2808">
          <cell r="R2808">
            <v>0</v>
          </cell>
          <cell r="S2808">
            <v>0</v>
          </cell>
          <cell r="T2808">
            <v>0</v>
          </cell>
        </row>
        <row r="2809">
          <cell r="R2809">
            <v>0</v>
          </cell>
          <cell r="S2809">
            <v>0</v>
          </cell>
          <cell r="T2809">
            <v>0</v>
          </cell>
        </row>
        <row r="2810">
          <cell r="R2810">
            <v>0</v>
          </cell>
          <cell r="S2810">
            <v>0</v>
          </cell>
          <cell r="T2810">
            <v>0</v>
          </cell>
        </row>
        <row r="2811">
          <cell r="R2811">
            <v>0</v>
          </cell>
          <cell r="S2811">
            <v>0</v>
          </cell>
          <cell r="T2811">
            <v>0</v>
          </cell>
        </row>
        <row r="2812">
          <cell r="R2812">
            <v>0</v>
          </cell>
          <cell r="S2812">
            <v>0</v>
          </cell>
          <cell r="T2812">
            <v>0</v>
          </cell>
        </row>
        <row r="2813">
          <cell r="R2813">
            <v>0</v>
          </cell>
          <cell r="S2813">
            <v>0</v>
          </cell>
          <cell r="T2813">
            <v>0</v>
          </cell>
        </row>
        <row r="2814">
          <cell r="R2814">
            <v>0</v>
          </cell>
          <cell r="S2814">
            <v>0</v>
          </cell>
          <cell r="T2814">
            <v>0</v>
          </cell>
        </row>
        <row r="2815">
          <cell r="R2815">
            <v>0</v>
          </cell>
          <cell r="S2815">
            <v>0</v>
          </cell>
          <cell r="T2815">
            <v>0</v>
          </cell>
        </row>
        <row r="2816">
          <cell r="R2816">
            <v>0</v>
          </cell>
          <cell r="S2816">
            <v>0</v>
          </cell>
          <cell r="T2816">
            <v>0</v>
          </cell>
        </row>
        <row r="2817">
          <cell r="R2817">
            <v>0</v>
          </cell>
          <cell r="S2817">
            <v>0</v>
          </cell>
          <cell r="T2817">
            <v>0</v>
          </cell>
        </row>
        <row r="2818">
          <cell r="R2818">
            <v>0</v>
          </cell>
          <cell r="S2818">
            <v>0</v>
          </cell>
          <cell r="T2818">
            <v>0</v>
          </cell>
        </row>
        <row r="2819">
          <cell r="R2819">
            <v>0</v>
          </cell>
          <cell r="S2819">
            <v>0</v>
          </cell>
          <cell r="T2819">
            <v>0</v>
          </cell>
        </row>
        <row r="2820">
          <cell r="R2820">
            <v>0</v>
          </cell>
          <cell r="S2820">
            <v>0</v>
          </cell>
          <cell r="T2820">
            <v>0</v>
          </cell>
        </row>
        <row r="2821">
          <cell r="R2821">
            <v>0</v>
          </cell>
          <cell r="S2821">
            <v>0</v>
          </cell>
          <cell r="T2821">
            <v>0</v>
          </cell>
        </row>
        <row r="2822">
          <cell r="R2822">
            <v>0</v>
          </cell>
          <cell r="S2822">
            <v>0</v>
          </cell>
          <cell r="T2822">
            <v>0</v>
          </cell>
        </row>
        <row r="2823">
          <cell r="R2823">
            <v>0</v>
          </cell>
          <cell r="S2823">
            <v>0</v>
          </cell>
          <cell r="T2823">
            <v>0</v>
          </cell>
        </row>
        <row r="2824">
          <cell r="R2824">
            <v>0</v>
          </cell>
          <cell r="S2824">
            <v>0</v>
          </cell>
          <cell r="T2824">
            <v>0</v>
          </cell>
        </row>
        <row r="2825">
          <cell r="R2825">
            <v>0</v>
          </cell>
          <cell r="S2825">
            <v>0</v>
          </cell>
          <cell r="T2825">
            <v>0</v>
          </cell>
        </row>
        <row r="2826">
          <cell r="R2826">
            <v>0</v>
          </cell>
          <cell r="S2826">
            <v>0</v>
          </cell>
          <cell r="T2826">
            <v>0</v>
          </cell>
        </row>
        <row r="2827">
          <cell r="R2827">
            <v>0</v>
          </cell>
          <cell r="S2827">
            <v>0</v>
          </cell>
          <cell r="T2827">
            <v>0</v>
          </cell>
        </row>
        <row r="2828">
          <cell r="R2828">
            <v>0</v>
          </cell>
          <cell r="S2828">
            <v>0</v>
          </cell>
          <cell r="T2828">
            <v>0</v>
          </cell>
        </row>
        <row r="2829">
          <cell r="R2829">
            <v>0</v>
          </cell>
          <cell r="S2829">
            <v>0</v>
          </cell>
          <cell r="T2829">
            <v>0</v>
          </cell>
        </row>
        <row r="2830">
          <cell r="R2830">
            <v>0</v>
          </cell>
          <cell r="S2830">
            <v>0</v>
          </cell>
          <cell r="T2830">
            <v>0</v>
          </cell>
        </row>
        <row r="2831">
          <cell r="R2831">
            <v>0</v>
          </cell>
          <cell r="S2831">
            <v>0</v>
          </cell>
          <cell r="T2831">
            <v>0</v>
          </cell>
        </row>
        <row r="2832">
          <cell r="R2832">
            <v>0</v>
          </cell>
          <cell r="S2832">
            <v>0</v>
          </cell>
          <cell r="T2832">
            <v>0</v>
          </cell>
        </row>
        <row r="2833">
          <cell r="R2833">
            <v>0</v>
          </cell>
          <cell r="S2833">
            <v>0</v>
          </cell>
          <cell r="T2833">
            <v>0</v>
          </cell>
        </row>
        <row r="2834">
          <cell r="R2834">
            <v>0</v>
          </cell>
          <cell r="S2834">
            <v>0</v>
          </cell>
          <cell r="T2834">
            <v>0</v>
          </cell>
        </row>
        <row r="2835">
          <cell r="R2835">
            <v>0</v>
          </cell>
          <cell r="S2835">
            <v>0</v>
          </cell>
          <cell r="T2835">
            <v>0</v>
          </cell>
        </row>
        <row r="2836">
          <cell r="R2836">
            <v>0</v>
          </cell>
          <cell r="S2836">
            <v>0</v>
          </cell>
          <cell r="T2836">
            <v>0</v>
          </cell>
        </row>
        <row r="2837">
          <cell r="R2837">
            <v>0</v>
          </cell>
          <cell r="S2837">
            <v>0</v>
          </cell>
          <cell r="T2837">
            <v>0</v>
          </cell>
        </row>
        <row r="2838">
          <cell r="R2838">
            <v>0</v>
          </cell>
          <cell r="S2838">
            <v>0</v>
          </cell>
          <cell r="T2838">
            <v>0</v>
          </cell>
        </row>
        <row r="2839">
          <cell r="R2839">
            <v>0</v>
          </cell>
          <cell r="S2839">
            <v>0</v>
          </cell>
          <cell r="T2839">
            <v>0</v>
          </cell>
        </row>
        <row r="2840">
          <cell r="R2840">
            <v>0</v>
          </cell>
          <cell r="S2840">
            <v>0</v>
          </cell>
          <cell r="T2840">
            <v>0</v>
          </cell>
        </row>
        <row r="2841">
          <cell r="R2841">
            <v>0</v>
          </cell>
          <cell r="S2841">
            <v>0</v>
          </cell>
          <cell r="T2841">
            <v>0</v>
          </cell>
        </row>
        <row r="2842">
          <cell r="R2842">
            <v>0</v>
          </cell>
          <cell r="S2842">
            <v>0</v>
          </cell>
          <cell r="T2842">
            <v>0</v>
          </cell>
        </row>
        <row r="2843">
          <cell r="R2843">
            <v>0</v>
          </cell>
          <cell r="S2843">
            <v>0</v>
          </cell>
          <cell r="T2843">
            <v>0</v>
          </cell>
        </row>
        <row r="2844">
          <cell r="R2844">
            <v>0</v>
          </cell>
          <cell r="S2844">
            <v>0</v>
          </cell>
          <cell r="T2844">
            <v>0</v>
          </cell>
        </row>
        <row r="2845">
          <cell r="R2845">
            <v>0</v>
          </cell>
          <cell r="S2845">
            <v>0</v>
          </cell>
          <cell r="T2845">
            <v>0</v>
          </cell>
        </row>
        <row r="2846">
          <cell r="R2846">
            <v>0</v>
          </cell>
          <cell r="S2846">
            <v>0</v>
          </cell>
          <cell r="T2846">
            <v>0</v>
          </cell>
        </row>
        <row r="2847">
          <cell r="R2847">
            <v>0</v>
          </cell>
          <cell r="S2847">
            <v>0</v>
          </cell>
          <cell r="T2847">
            <v>0</v>
          </cell>
        </row>
        <row r="2848">
          <cell r="R2848">
            <v>0</v>
          </cell>
          <cell r="S2848">
            <v>0</v>
          </cell>
          <cell r="T2848">
            <v>0</v>
          </cell>
        </row>
        <row r="2849">
          <cell r="R2849">
            <v>0</v>
          </cell>
          <cell r="S2849">
            <v>0</v>
          </cell>
          <cell r="T2849">
            <v>0</v>
          </cell>
        </row>
        <row r="2850">
          <cell r="R2850">
            <v>0</v>
          </cell>
          <cell r="S2850">
            <v>0</v>
          </cell>
          <cell r="T2850">
            <v>0</v>
          </cell>
        </row>
        <row r="2851">
          <cell r="R2851">
            <v>0</v>
          </cell>
          <cell r="S2851">
            <v>0</v>
          </cell>
          <cell r="T2851">
            <v>0</v>
          </cell>
        </row>
        <row r="2852">
          <cell r="R2852">
            <v>0</v>
          </cell>
          <cell r="S2852">
            <v>0</v>
          </cell>
          <cell r="T2852">
            <v>0</v>
          </cell>
        </row>
        <row r="2853">
          <cell r="R2853">
            <v>0</v>
          </cell>
          <cell r="S2853">
            <v>0</v>
          </cell>
          <cell r="T2853">
            <v>0</v>
          </cell>
        </row>
        <row r="2854">
          <cell r="R2854">
            <v>0</v>
          </cell>
          <cell r="S2854">
            <v>0</v>
          </cell>
          <cell r="T2854">
            <v>0</v>
          </cell>
        </row>
        <row r="2855">
          <cell r="R2855">
            <v>0</v>
          </cell>
          <cell r="S2855">
            <v>0</v>
          </cell>
          <cell r="T2855">
            <v>0</v>
          </cell>
        </row>
        <row r="2856">
          <cell r="R2856">
            <v>0</v>
          </cell>
          <cell r="S2856">
            <v>0</v>
          </cell>
          <cell r="T2856">
            <v>0</v>
          </cell>
        </row>
        <row r="2857">
          <cell r="R2857">
            <v>0</v>
          </cell>
          <cell r="S2857">
            <v>0</v>
          </cell>
          <cell r="T2857">
            <v>0</v>
          </cell>
        </row>
        <row r="2858">
          <cell r="R2858">
            <v>0</v>
          </cell>
          <cell r="S2858">
            <v>0</v>
          </cell>
          <cell r="T2858">
            <v>0</v>
          </cell>
        </row>
        <row r="2859">
          <cell r="R2859">
            <v>0</v>
          </cell>
          <cell r="S2859">
            <v>0</v>
          </cell>
          <cell r="T2859">
            <v>0</v>
          </cell>
        </row>
        <row r="2860">
          <cell r="R2860">
            <v>0</v>
          </cell>
          <cell r="S2860">
            <v>0</v>
          </cell>
          <cell r="T2860">
            <v>0</v>
          </cell>
        </row>
        <row r="2861">
          <cell r="R2861">
            <v>0</v>
          </cell>
          <cell r="S2861">
            <v>0</v>
          </cell>
          <cell r="T2861">
            <v>0</v>
          </cell>
        </row>
        <row r="2862">
          <cell r="R2862">
            <v>0</v>
          </cell>
          <cell r="S2862">
            <v>0</v>
          </cell>
          <cell r="T2862">
            <v>0</v>
          </cell>
        </row>
        <row r="2863">
          <cell r="R2863">
            <v>0</v>
          </cell>
          <cell r="S2863">
            <v>0</v>
          </cell>
          <cell r="T2863">
            <v>0</v>
          </cell>
        </row>
        <row r="2864">
          <cell r="R2864">
            <v>0</v>
          </cell>
          <cell r="S2864">
            <v>0</v>
          </cell>
          <cell r="T2864">
            <v>0</v>
          </cell>
        </row>
        <row r="2865">
          <cell r="R2865">
            <v>0</v>
          </cell>
          <cell r="S2865">
            <v>0</v>
          </cell>
          <cell r="T2865">
            <v>0</v>
          </cell>
        </row>
        <row r="2866">
          <cell r="R2866">
            <v>0</v>
          </cell>
          <cell r="S2866">
            <v>0</v>
          </cell>
          <cell r="T2866">
            <v>0</v>
          </cell>
        </row>
        <row r="2867">
          <cell r="R2867">
            <v>0</v>
          </cell>
          <cell r="S2867">
            <v>0</v>
          </cell>
          <cell r="T2867">
            <v>0</v>
          </cell>
        </row>
        <row r="2868">
          <cell r="R2868">
            <v>0</v>
          </cell>
          <cell r="S2868">
            <v>0</v>
          </cell>
          <cell r="T2868">
            <v>0</v>
          </cell>
        </row>
        <row r="2869">
          <cell r="R2869">
            <v>0</v>
          </cell>
          <cell r="S2869">
            <v>0</v>
          </cell>
          <cell r="T2869">
            <v>0</v>
          </cell>
        </row>
        <row r="2870">
          <cell r="R2870">
            <v>0</v>
          </cell>
          <cell r="S2870">
            <v>0</v>
          </cell>
          <cell r="T2870">
            <v>0</v>
          </cell>
        </row>
        <row r="2871">
          <cell r="R2871">
            <v>0</v>
          </cell>
          <cell r="S2871">
            <v>0</v>
          </cell>
          <cell r="T2871">
            <v>0</v>
          </cell>
        </row>
        <row r="2872">
          <cell r="R2872">
            <v>0</v>
          </cell>
          <cell r="S2872">
            <v>0</v>
          </cell>
          <cell r="T2872">
            <v>0</v>
          </cell>
        </row>
        <row r="2873">
          <cell r="R2873">
            <v>0</v>
          </cell>
          <cell r="S2873">
            <v>0</v>
          </cell>
          <cell r="T2873">
            <v>0</v>
          </cell>
        </row>
        <row r="2874">
          <cell r="R2874">
            <v>0</v>
          </cell>
          <cell r="S2874">
            <v>0</v>
          </cell>
          <cell r="T2874">
            <v>0</v>
          </cell>
        </row>
        <row r="2875">
          <cell r="R2875">
            <v>0</v>
          </cell>
          <cell r="S2875">
            <v>0</v>
          </cell>
          <cell r="T2875">
            <v>0</v>
          </cell>
        </row>
        <row r="2876">
          <cell r="R2876">
            <v>0</v>
          </cell>
          <cell r="S2876">
            <v>0</v>
          </cell>
          <cell r="T2876">
            <v>0</v>
          </cell>
        </row>
        <row r="2877">
          <cell r="R2877">
            <v>0</v>
          </cell>
          <cell r="S2877">
            <v>0</v>
          </cell>
          <cell r="T2877">
            <v>0</v>
          </cell>
        </row>
        <row r="2878">
          <cell r="R2878">
            <v>0</v>
          </cell>
          <cell r="S2878">
            <v>0</v>
          </cell>
          <cell r="T2878">
            <v>0</v>
          </cell>
        </row>
        <row r="2879">
          <cell r="R2879">
            <v>0</v>
          </cell>
          <cell r="S2879">
            <v>0</v>
          </cell>
          <cell r="T2879">
            <v>0</v>
          </cell>
        </row>
        <row r="2880">
          <cell r="R2880">
            <v>0</v>
          </cell>
          <cell r="S2880">
            <v>0</v>
          </cell>
          <cell r="T2880">
            <v>0</v>
          </cell>
        </row>
        <row r="2881">
          <cell r="R2881">
            <v>0</v>
          </cell>
          <cell r="S2881">
            <v>0</v>
          </cell>
          <cell r="T2881">
            <v>0</v>
          </cell>
        </row>
        <row r="2882">
          <cell r="R2882">
            <v>0</v>
          </cell>
          <cell r="S2882">
            <v>0</v>
          </cell>
          <cell r="T2882">
            <v>0</v>
          </cell>
        </row>
        <row r="2883">
          <cell r="R2883">
            <v>0</v>
          </cell>
          <cell r="S2883">
            <v>0</v>
          </cell>
          <cell r="T2883">
            <v>0</v>
          </cell>
        </row>
        <row r="2884">
          <cell r="R2884">
            <v>0</v>
          </cell>
          <cell r="S2884">
            <v>0</v>
          </cell>
          <cell r="T2884">
            <v>0</v>
          </cell>
        </row>
        <row r="2885">
          <cell r="R2885">
            <v>0</v>
          </cell>
          <cell r="S2885">
            <v>0</v>
          </cell>
          <cell r="T2885">
            <v>0</v>
          </cell>
        </row>
        <row r="2886">
          <cell r="R2886">
            <v>0</v>
          </cell>
          <cell r="S2886">
            <v>0</v>
          </cell>
          <cell r="T2886">
            <v>0</v>
          </cell>
        </row>
        <row r="2887">
          <cell r="R2887">
            <v>0</v>
          </cell>
          <cell r="S2887">
            <v>0</v>
          </cell>
          <cell r="T2887">
            <v>0</v>
          </cell>
        </row>
        <row r="2888">
          <cell r="R2888">
            <v>0</v>
          </cell>
          <cell r="S2888">
            <v>0</v>
          </cell>
          <cell r="T2888">
            <v>0</v>
          </cell>
        </row>
        <row r="2889">
          <cell r="R2889">
            <v>0</v>
          </cell>
          <cell r="S2889">
            <v>0</v>
          </cell>
          <cell r="T2889">
            <v>0</v>
          </cell>
        </row>
        <row r="2890">
          <cell r="R2890">
            <v>0</v>
          </cell>
          <cell r="S2890">
            <v>0</v>
          </cell>
          <cell r="T2890">
            <v>0</v>
          </cell>
        </row>
        <row r="2891">
          <cell r="R2891">
            <v>0</v>
          </cell>
          <cell r="S2891">
            <v>0</v>
          </cell>
          <cell r="T2891">
            <v>0</v>
          </cell>
        </row>
        <row r="2892">
          <cell r="R2892">
            <v>0</v>
          </cell>
          <cell r="S2892">
            <v>0</v>
          </cell>
          <cell r="T2892">
            <v>0</v>
          </cell>
        </row>
        <row r="2893">
          <cell r="R2893">
            <v>0</v>
          </cell>
          <cell r="S2893">
            <v>0</v>
          </cell>
          <cell r="T2893">
            <v>0</v>
          </cell>
        </row>
        <row r="2894">
          <cell r="R2894">
            <v>0</v>
          </cell>
          <cell r="S2894">
            <v>0</v>
          </cell>
          <cell r="T2894">
            <v>0</v>
          </cell>
        </row>
        <row r="2895">
          <cell r="R2895">
            <v>0</v>
          </cell>
          <cell r="S2895">
            <v>0</v>
          </cell>
          <cell r="T2895">
            <v>0</v>
          </cell>
        </row>
        <row r="2896">
          <cell r="R2896">
            <v>0</v>
          </cell>
          <cell r="S2896">
            <v>0</v>
          </cell>
          <cell r="T2896">
            <v>0</v>
          </cell>
        </row>
        <row r="2897">
          <cell r="R2897">
            <v>0</v>
          </cell>
          <cell r="S2897">
            <v>0</v>
          </cell>
          <cell r="T2897">
            <v>0</v>
          </cell>
        </row>
        <row r="2898">
          <cell r="R2898">
            <v>0</v>
          </cell>
          <cell r="S2898">
            <v>0</v>
          </cell>
          <cell r="T2898">
            <v>0</v>
          </cell>
        </row>
        <row r="2899">
          <cell r="R2899">
            <v>0</v>
          </cell>
          <cell r="S2899">
            <v>0</v>
          </cell>
          <cell r="T2899">
            <v>0</v>
          </cell>
        </row>
        <row r="2900">
          <cell r="R2900">
            <v>0</v>
          </cell>
          <cell r="S2900">
            <v>0</v>
          </cell>
          <cell r="T2900">
            <v>0</v>
          </cell>
        </row>
        <row r="2901">
          <cell r="R2901">
            <v>0</v>
          </cell>
          <cell r="S2901">
            <v>0</v>
          </cell>
          <cell r="T2901">
            <v>0</v>
          </cell>
        </row>
        <row r="2902">
          <cell r="R2902">
            <v>0</v>
          </cell>
          <cell r="S2902">
            <v>0</v>
          </cell>
          <cell r="T2902">
            <v>0</v>
          </cell>
        </row>
        <row r="2903">
          <cell r="R2903">
            <v>0</v>
          </cell>
          <cell r="S2903">
            <v>0</v>
          </cell>
          <cell r="T2903">
            <v>0</v>
          </cell>
        </row>
        <row r="2904">
          <cell r="R2904">
            <v>0</v>
          </cell>
          <cell r="S2904">
            <v>0</v>
          </cell>
          <cell r="T2904">
            <v>0</v>
          </cell>
        </row>
        <row r="2905">
          <cell r="R2905">
            <v>0</v>
          </cell>
          <cell r="S2905">
            <v>0</v>
          </cell>
          <cell r="T2905">
            <v>0</v>
          </cell>
        </row>
        <row r="2906">
          <cell r="R2906">
            <v>0</v>
          </cell>
          <cell r="S2906">
            <v>0</v>
          </cell>
          <cell r="T2906">
            <v>0</v>
          </cell>
        </row>
        <row r="2907">
          <cell r="R2907">
            <v>0</v>
          </cell>
          <cell r="S2907">
            <v>0</v>
          </cell>
          <cell r="T2907">
            <v>0</v>
          </cell>
        </row>
        <row r="2908">
          <cell r="R2908">
            <v>0</v>
          </cell>
          <cell r="S2908">
            <v>0</v>
          </cell>
          <cell r="T2908">
            <v>0</v>
          </cell>
        </row>
        <row r="2909">
          <cell r="R2909">
            <v>0</v>
          </cell>
          <cell r="S2909">
            <v>0</v>
          </cell>
          <cell r="T2909">
            <v>0</v>
          </cell>
        </row>
        <row r="2910">
          <cell r="R2910">
            <v>0</v>
          </cell>
          <cell r="S2910">
            <v>0</v>
          </cell>
          <cell r="T2910">
            <v>0</v>
          </cell>
        </row>
        <row r="2911">
          <cell r="R2911">
            <v>0</v>
          </cell>
          <cell r="S2911">
            <v>0</v>
          </cell>
          <cell r="T2911">
            <v>0</v>
          </cell>
        </row>
        <row r="2912">
          <cell r="R2912">
            <v>0</v>
          </cell>
          <cell r="S2912">
            <v>0</v>
          </cell>
          <cell r="T2912">
            <v>0</v>
          </cell>
        </row>
        <row r="2913">
          <cell r="R2913">
            <v>0</v>
          </cell>
          <cell r="S2913">
            <v>0</v>
          </cell>
          <cell r="T2913">
            <v>0</v>
          </cell>
        </row>
        <row r="2914">
          <cell r="R2914">
            <v>0</v>
          </cell>
          <cell r="S2914">
            <v>0</v>
          </cell>
          <cell r="T2914">
            <v>0</v>
          </cell>
        </row>
        <row r="2915">
          <cell r="R2915">
            <v>0</v>
          </cell>
          <cell r="S2915">
            <v>0</v>
          </cell>
          <cell r="T2915">
            <v>0</v>
          </cell>
        </row>
        <row r="2916">
          <cell r="R2916">
            <v>0</v>
          </cell>
          <cell r="S2916">
            <v>0</v>
          </cell>
          <cell r="T2916">
            <v>0</v>
          </cell>
        </row>
        <row r="2917">
          <cell r="R2917">
            <v>0</v>
          </cell>
          <cell r="S2917">
            <v>0</v>
          </cell>
          <cell r="T2917">
            <v>0</v>
          </cell>
        </row>
        <row r="2918">
          <cell r="R2918">
            <v>0</v>
          </cell>
          <cell r="S2918">
            <v>0</v>
          </cell>
          <cell r="T2918">
            <v>0</v>
          </cell>
        </row>
        <row r="2919">
          <cell r="R2919">
            <v>0</v>
          </cell>
          <cell r="S2919">
            <v>0</v>
          </cell>
          <cell r="T2919">
            <v>0</v>
          </cell>
        </row>
        <row r="2920">
          <cell r="R2920">
            <v>0</v>
          </cell>
          <cell r="S2920">
            <v>0</v>
          </cell>
          <cell r="T2920">
            <v>0</v>
          </cell>
        </row>
        <row r="2921">
          <cell r="R2921">
            <v>0</v>
          </cell>
          <cell r="S2921">
            <v>0</v>
          </cell>
          <cell r="T2921">
            <v>0</v>
          </cell>
        </row>
        <row r="2922">
          <cell r="R2922">
            <v>0</v>
          </cell>
          <cell r="S2922">
            <v>0</v>
          </cell>
          <cell r="T2922">
            <v>0</v>
          </cell>
        </row>
        <row r="2923">
          <cell r="R2923">
            <v>0</v>
          </cell>
          <cell r="S2923">
            <v>0</v>
          </cell>
          <cell r="T2923">
            <v>0</v>
          </cell>
        </row>
        <row r="2924">
          <cell r="R2924">
            <v>0</v>
          </cell>
          <cell r="S2924">
            <v>0</v>
          </cell>
          <cell r="T2924">
            <v>0</v>
          </cell>
        </row>
        <row r="2925">
          <cell r="R2925">
            <v>0</v>
          </cell>
          <cell r="S2925">
            <v>0</v>
          </cell>
          <cell r="T2925">
            <v>0</v>
          </cell>
        </row>
        <row r="2926">
          <cell r="R2926">
            <v>0</v>
          </cell>
          <cell r="S2926">
            <v>0</v>
          </cell>
          <cell r="T2926">
            <v>0</v>
          </cell>
        </row>
        <row r="2927">
          <cell r="R2927">
            <v>0</v>
          </cell>
          <cell r="S2927">
            <v>0</v>
          </cell>
          <cell r="T2927">
            <v>0</v>
          </cell>
        </row>
        <row r="2928">
          <cell r="R2928">
            <v>0</v>
          </cell>
          <cell r="S2928">
            <v>0</v>
          </cell>
          <cell r="T2928">
            <v>0</v>
          </cell>
        </row>
        <row r="2929">
          <cell r="R2929">
            <v>0</v>
          </cell>
          <cell r="S2929">
            <v>0</v>
          </cell>
          <cell r="T2929">
            <v>0</v>
          </cell>
        </row>
        <row r="2930">
          <cell r="R2930">
            <v>0</v>
          </cell>
          <cell r="S2930">
            <v>0</v>
          </cell>
          <cell r="T2930">
            <v>0</v>
          </cell>
        </row>
        <row r="2931">
          <cell r="R2931">
            <v>0</v>
          </cell>
          <cell r="S2931">
            <v>0</v>
          </cell>
          <cell r="T2931">
            <v>0</v>
          </cell>
        </row>
        <row r="2932">
          <cell r="R2932">
            <v>0</v>
          </cell>
          <cell r="S2932">
            <v>0</v>
          </cell>
          <cell r="T2932">
            <v>0</v>
          </cell>
        </row>
        <row r="2933">
          <cell r="R2933">
            <v>0</v>
          </cell>
          <cell r="S2933">
            <v>0</v>
          </cell>
          <cell r="T2933">
            <v>0</v>
          </cell>
        </row>
        <row r="2934">
          <cell r="R2934">
            <v>0</v>
          </cell>
          <cell r="S2934">
            <v>0</v>
          </cell>
          <cell r="T2934">
            <v>0</v>
          </cell>
        </row>
        <row r="2935">
          <cell r="R2935">
            <v>0</v>
          </cell>
          <cell r="S2935">
            <v>0</v>
          </cell>
          <cell r="T2935">
            <v>0</v>
          </cell>
        </row>
        <row r="2936">
          <cell r="R2936">
            <v>0</v>
          </cell>
          <cell r="S2936">
            <v>0</v>
          </cell>
          <cell r="T2936">
            <v>0</v>
          </cell>
        </row>
        <row r="2937">
          <cell r="R2937">
            <v>0</v>
          </cell>
          <cell r="S2937">
            <v>0</v>
          </cell>
          <cell r="T2937">
            <v>0</v>
          </cell>
        </row>
        <row r="2938">
          <cell r="R2938">
            <v>0</v>
          </cell>
          <cell r="S2938">
            <v>0</v>
          </cell>
          <cell r="T2938">
            <v>0</v>
          </cell>
        </row>
        <row r="2939">
          <cell r="R2939">
            <v>0</v>
          </cell>
          <cell r="S2939">
            <v>0</v>
          </cell>
          <cell r="T2939">
            <v>0</v>
          </cell>
        </row>
        <row r="2940">
          <cell r="R2940">
            <v>0</v>
          </cell>
          <cell r="S2940">
            <v>0</v>
          </cell>
          <cell r="T2940">
            <v>0</v>
          </cell>
        </row>
        <row r="2941">
          <cell r="R2941">
            <v>0</v>
          </cell>
          <cell r="S2941">
            <v>0</v>
          </cell>
          <cell r="T2941">
            <v>0</v>
          </cell>
        </row>
        <row r="2942">
          <cell r="R2942">
            <v>0</v>
          </cell>
          <cell r="S2942">
            <v>0</v>
          </cell>
          <cell r="T2942">
            <v>0</v>
          </cell>
        </row>
        <row r="2943">
          <cell r="R2943">
            <v>0</v>
          </cell>
          <cell r="S2943">
            <v>0</v>
          </cell>
          <cell r="T2943">
            <v>0</v>
          </cell>
        </row>
        <row r="2944">
          <cell r="R2944">
            <v>0</v>
          </cell>
          <cell r="S2944">
            <v>0</v>
          </cell>
          <cell r="T2944">
            <v>0</v>
          </cell>
        </row>
        <row r="2945">
          <cell r="R2945">
            <v>0</v>
          </cell>
          <cell r="S2945">
            <v>0</v>
          </cell>
          <cell r="T2945">
            <v>0</v>
          </cell>
        </row>
        <row r="2946">
          <cell r="R2946">
            <v>0</v>
          </cell>
          <cell r="S2946">
            <v>0</v>
          </cell>
          <cell r="T2946">
            <v>0</v>
          </cell>
        </row>
        <row r="2947">
          <cell r="R2947">
            <v>0</v>
          </cell>
          <cell r="S2947">
            <v>0</v>
          </cell>
          <cell r="T2947">
            <v>0</v>
          </cell>
        </row>
        <row r="2948">
          <cell r="R2948">
            <v>0</v>
          </cell>
          <cell r="S2948">
            <v>0</v>
          </cell>
          <cell r="T2948">
            <v>0</v>
          </cell>
        </row>
        <row r="2949">
          <cell r="R2949">
            <v>0</v>
          </cell>
          <cell r="S2949">
            <v>0</v>
          </cell>
          <cell r="T2949">
            <v>0</v>
          </cell>
        </row>
        <row r="2950">
          <cell r="R2950">
            <v>0</v>
          </cell>
          <cell r="S2950">
            <v>0</v>
          </cell>
          <cell r="T2950">
            <v>0</v>
          </cell>
        </row>
        <row r="2951">
          <cell r="R2951">
            <v>0</v>
          </cell>
          <cell r="S2951">
            <v>0</v>
          </cell>
          <cell r="T2951">
            <v>0</v>
          </cell>
        </row>
        <row r="2952">
          <cell r="R2952">
            <v>0</v>
          </cell>
          <cell r="S2952">
            <v>0</v>
          </cell>
          <cell r="T2952">
            <v>0</v>
          </cell>
        </row>
        <row r="2953">
          <cell r="R2953">
            <v>0</v>
          </cell>
          <cell r="S2953">
            <v>0</v>
          </cell>
          <cell r="T2953">
            <v>0</v>
          </cell>
        </row>
        <row r="2954">
          <cell r="R2954">
            <v>0</v>
          </cell>
          <cell r="S2954">
            <v>0</v>
          </cell>
          <cell r="T2954">
            <v>0</v>
          </cell>
        </row>
        <row r="2955">
          <cell r="R2955">
            <v>0</v>
          </cell>
          <cell r="S2955">
            <v>0</v>
          </cell>
          <cell r="T2955">
            <v>0</v>
          </cell>
        </row>
        <row r="2956">
          <cell r="R2956">
            <v>0</v>
          </cell>
          <cell r="S2956">
            <v>0</v>
          </cell>
          <cell r="T2956">
            <v>0</v>
          </cell>
        </row>
        <row r="2957">
          <cell r="R2957">
            <v>0</v>
          </cell>
          <cell r="S2957">
            <v>0</v>
          </cell>
          <cell r="T2957">
            <v>0</v>
          </cell>
        </row>
        <row r="2958">
          <cell r="R2958">
            <v>0</v>
          </cell>
          <cell r="S2958">
            <v>0</v>
          </cell>
          <cell r="T2958">
            <v>0</v>
          </cell>
        </row>
        <row r="2959">
          <cell r="R2959">
            <v>0</v>
          </cell>
          <cell r="S2959">
            <v>0</v>
          </cell>
          <cell r="T2959">
            <v>0</v>
          </cell>
        </row>
        <row r="2960">
          <cell r="R2960">
            <v>0</v>
          </cell>
          <cell r="S2960">
            <v>0</v>
          </cell>
          <cell r="T2960">
            <v>0</v>
          </cell>
        </row>
        <row r="2961">
          <cell r="R2961">
            <v>0</v>
          </cell>
          <cell r="S2961">
            <v>0</v>
          </cell>
          <cell r="T2961">
            <v>0</v>
          </cell>
        </row>
        <row r="2962">
          <cell r="R2962">
            <v>0</v>
          </cell>
          <cell r="S2962">
            <v>0</v>
          </cell>
          <cell r="T2962">
            <v>0</v>
          </cell>
        </row>
        <row r="2963">
          <cell r="R2963">
            <v>0</v>
          </cell>
          <cell r="S2963">
            <v>0</v>
          </cell>
          <cell r="T2963">
            <v>0</v>
          </cell>
        </row>
        <row r="2964">
          <cell r="R2964">
            <v>0</v>
          </cell>
          <cell r="S2964">
            <v>0</v>
          </cell>
          <cell r="T2964">
            <v>0</v>
          </cell>
        </row>
        <row r="2965">
          <cell r="R2965">
            <v>0</v>
          </cell>
          <cell r="S2965">
            <v>0</v>
          </cell>
          <cell r="T2965">
            <v>0</v>
          </cell>
        </row>
        <row r="2966">
          <cell r="R2966">
            <v>0</v>
          </cell>
          <cell r="S2966">
            <v>0</v>
          </cell>
          <cell r="T2966">
            <v>0</v>
          </cell>
        </row>
        <row r="2967">
          <cell r="R2967">
            <v>0</v>
          </cell>
          <cell r="S2967">
            <v>0</v>
          </cell>
          <cell r="T2967">
            <v>0</v>
          </cell>
        </row>
        <row r="2968">
          <cell r="R2968">
            <v>0</v>
          </cell>
          <cell r="S2968">
            <v>0</v>
          </cell>
          <cell r="T2968">
            <v>0</v>
          </cell>
        </row>
        <row r="2969">
          <cell r="R2969">
            <v>0</v>
          </cell>
          <cell r="S2969">
            <v>0</v>
          </cell>
          <cell r="T2969">
            <v>0</v>
          </cell>
        </row>
        <row r="2970">
          <cell r="R2970">
            <v>0</v>
          </cell>
          <cell r="S2970">
            <v>0</v>
          </cell>
          <cell r="T2970">
            <v>0</v>
          </cell>
        </row>
        <row r="2971">
          <cell r="R2971">
            <v>0</v>
          </cell>
          <cell r="S2971">
            <v>0</v>
          </cell>
          <cell r="T2971">
            <v>0</v>
          </cell>
        </row>
        <row r="2972">
          <cell r="R2972">
            <v>0</v>
          </cell>
          <cell r="S2972">
            <v>0</v>
          </cell>
          <cell r="T2972">
            <v>0</v>
          </cell>
        </row>
        <row r="2973">
          <cell r="R2973">
            <v>0</v>
          </cell>
          <cell r="S2973">
            <v>0</v>
          </cell>
          <cell r="T2973">
            <v>0</v>
          </cell>
        </row>
        <row r="2974">
          <cell r="R2974">
            <v>0</v>
          </cell>
          <cell r="S2974">
            <v>0</v>
          </cell>
          <cell r="T2974">
            <v>0</v>
          </cell>
        </row>
        <row r="2975">
          <cell r="R2975">
            <v>0</v>
          </cell>
          <cell r="S2975">
            <v>0</v>
          </cell>
          <cell r="T2975">
            <v>0</v>
          </cell>
        </row>
        <row r="2976">
          <cell r="R2976">
            <v>0</v>
          </cell>
          <cell r="S2976">
            <v>0</v>
          </cell>
          <cell r="T2976">
            <v>0</v>
          </cell>
        </row>
        <row r="2977">
          <cell r="R2977">
            <v>0</v>
          </cell>
          <cell r="S2977">
            <v>0</v>
          </cell>
          <cell r="T2977">
            <v>0</v>
          </cell>
        </row>
        <row r="2978">
          <cell r="R2978">
            <v>0</v>
          </cell>
          <cell r="S2978">
            <v>0</v>
          </cell>
          <cell r="T2978">
            <v>0</v>
          </cell>
        </row>
        <row r="2979">
          <cell r="R2979">
            <v>0</v>
          </cell>
          <cell r="S2979">
            <v>0</v>
          </cell>
          <cell r="T2979">
            <v>0</v>
          </cell>
        </row>
        <row r="2980">
          <cell r="R2980">
            <v>0</v>
          </cell>
          <cell r="S2980">
            <v>0</v>
          </cell>
          <cell r="T2980">
            <v>0</v>
          </cell>
        </row>
        <row r="2981">
          <cell r="R2981">
            <v>0</v>
          </cell>
          <cell r="S2981">
            <v>0</v>
          </cell>
          <cell r="T2981">
            <v>0</v>
          </cell>
        </row>
        <row r="2982">
          <cell r="R2982">
            <v>0</v>
          </cell>
          <cell r="S2982">
            <v>0</v>
          </cell>
          <cell r="T2982">
            <v>0</v>
          </cell>
        </row>
        <row r="2983">
          <cell r="R2983">
            <v>0</v>
          </cell>
          <cell r="S2983">
            <v>0</v>
          </cell>
          <cell r="T2983">
            <v>0</v>
          </cell>
        </row>
        <row r="2984">
          <cell r="R2984">
            <v>0</v>
          </cell>
          <cell r="S2984">
            <v>0</v>
          </cell>
          <cell r="T2984">
            <v>0</v>
          </cell>
        </row>
        <row r="2985">
          <cell r="R2985">
            <v>0</v>
          </cell>
          <cell r="S2985">
            <v>0</v>
          </cell>
          <cell r="T2985">
            <v>0</v>
          </cell>
        </row>
        <row r="2986">
          <cell r="R2986">
            <v>0</v>
          </cell>
          <cell r="S2986">
            <v>0</v>
          </cell>
          <cell r="T2986">
            <v>0</v>
          </cell>
        </row>
        <row r="2987">
          <cell r="R2987">
            <v>0</v>
          </cell>
          <cell r="S2987">
            <v>0</v>
          </cell>
          <cell r="T2987">
            <v>0</v>
          </cell>
        </row>
        <row r="2988">
          <cell r="R2988">
            <v>0</v>
          </cell>
          <cell r="S2988">
            <v>0</v>
          </cell>
          <cell r="T2988">
            <v>0</v>
          </cell>
        </row>
        <row r="2989">
          <cell r="R2989">
            <v>0</v>
          </cell>
          <cell r="S2989">
            <v>0</v>
          </cell>
          <cell r="T2989">
            <v>0</v>
          </cell>
        </row>
        <row r="2990">
          <cell r="R2990">
            <v>0</v>
          </cell>
          <cell r="S2990">
            <v>0</v>
          </cell>
          <cell r="T2990">
            <v>0</v>
          </cell>
        </row>
        <row r="2991">
          <cell r="R2991">
            <v>0</v>
          </cell>
          <cell r="S2991">
            <v>0</v>
          </cell>
          <cell r="T2991">
            <v>0</v>
          </cell>
        </row>
        <row r="2992">
          <cell r="R2992">
            <v>0</v>
          </cell>
          <cell r="S2992">
            <v>0</v>
          </cell>
          <cell r="T2992">
            <v>0</v>
          </cell>
        </row>
        <row r="2993">
          <cell r="R2993">
            <v>0</v>
          </cell>
          <cell r="S2993">
            <v>0</v>
          </cell>
          <cell r="T2993">
            <v>0</v>
          </cell>
        </row>
        <row r="2994">
          <cell r="R2994">
            <v>0</v>
          </cell>
          <cell r="S2994">
            <v>0</v>
          </cell>
          <cell r="T2994">
            <v>0</v>
          </cell>
        </row>
        <row r="2995">
          <cell r="R2995">
            <v>0</v>
          </cell>
          <cell r="S2995">
            <v>0</v>
          </cell>
          <cell r="T2995">
            <v>0</v>
          </cell>
        </row>
        <row r="2996">
          <cell r="R2996">
            <v>0</v>
          </cell>
          <cell r="S2996">
            <v>0</v>
          </cell>
          <cell r="T2996">
            <v>0</v>
          </cell>
        </row>
        <row r="2997">
          <cell r="R2997">
            <v>0</v>
          </cell>
          <cell r="S2997">
            <v>0</v>
          </cell>
          <cell r="T2997">
            <v>0</v>
          </cell>
        </row>
        <row r="2998">
          <cell r="R2998">
            <v>0</v>
          </cell>
          <cell r="S2998">
            <v>0</v>
          </cell>
          <cell r="T2998">
            <v>0</v>
          </cell>
        </row>
        <row r="2999">
          <cell r="R2999">
            <v>0</v>
          </cell>
          <cell r="S2999">
            <v>0</v>
          </cell>
          <cell r="T2999">
            <v>0</v>
          </cell>
        </row>
        <row r="3000">
          <cell r="R3000">
            <v>0</v>
          </cell>
          <cell r="S3000">
            <v>0</v>
          </cell>
          <cell r="T3000">
            <v>0</v>
          </cell>
        </row>
      </sheetData>
      <sheetData sheetId="18">
        <row r="1">
          <cell r="A1" t="str">
            <v>NIT</v>
          </cell>
          <cell r="B1" t="str">
            <v>EMISOR</v>
          </cell>
          <cell r="D1" t="str">
            <v>NEMOTECNICO</v>
          </cell>
          <cell r="E1" t="str">
            <v>INDICE DE BURSATILIDAD</v>
          </cell>
          <cell r="F1" t="str">
            <v>INDICE DE LIQUIDEZ</v>
          </cell>
        </row>
        <row r="2">
          <cell r="A2">
            <v>444400001</v>
          </cell>
          <cell r="B2" t="str">
            <v>AVIANCA HOLDINGS S.A</v>
          </cell>
          <cell r="D2" t="str">
            <v>PAZRIO</v>
          </cell>
          <cell r="E2" t="str">
            <v>BAJA</v>
          </cell>
          <cell r="F2" t="str">
            <v>BAJA</v>
          </cell>
        </row>
        <row r="3">
          <cell r="A3">
            <v>800037800</v>
          </cell>
          <cell r="B3" t="str">
            <v>BANCO AGRARIO DE COLOMBIA S A</v>
          </cell>
          <cell r="D3" t="str">
            <v>EXITO</v>
          </cell>
          <cell r="E3" t="str">
            <v>ALTA</v>
          </cell>
          <cell r="F3" t="str">
            <v>ALTA</v>
          </cell>
        </row>
        <row r="4">
          <cell r="A4">
            <v>800091029</v>
          </cell>
          <cell r="B4" t="str">
            <v>BANCO MUNDIAL</v>
          </cell>
          <cell r="D4" t="str">
            <v>CELSIA</v>
          </cell>
          <cell r="E4" t="str">
            <v>ALTA</v>
          </cell>
          <cell r="F4" t="str">
            <v>ALTA</v>
          </cell>
        </row>
        <row r="5">
          <cell r="A5">
            <v>800096329</v>
          </cell>
          <cell r="B5" t="str">
            <v>FINANCIERA DE DESARROLLO TERRITORIAL S.A. FINDETER</v>
          </cell>
          <cell r="D5" t="str">
            <v>CEMARGOS</v>
          </cell>
          <cell r="E5" t="str">
            <v>ALTA</v>
          </cell>
          <cell r="F5" t="str">
            <v>ALTA</v>
          </cell>
        </row>
        <row r="6">
          <cell r="A6">
            <v>800120184</v>
          </cell>
          <cell r="B6" t="str">
            <v>ULTRABURSATILES S.A. COMISIONISTA DE BOLSA</v>
          </cell>
          <cell r="D6" t="str">
            <v>ECOPETROL</v>
          </cell>
          <cell r="E6" t="str">
            <v>ALTA</v>
          </cell>
          <cell r="F6" t="str">
            <v>ALTA</v>
          </cell>
        </row>
        <row r="7">
          <cell r="A7">
            <v>800127420</v>
          </cell>
          <cell r="B7" t="str">
            <v>CASA DE BOLSA CORFICOLOMBIANA S.A. COMISIONISTA DE BOLSA</v>
          </cell>
          <cell r="D7" t="str">
            <v>EEB</v>
          </cell>
          <cell r="E7" t="str">
            <v>ALTA</v>
          </cell>
          <cell r="F7" t="str">
            <v>ALTA</v>
          </cell>
        </row>
        <row r="8">
          <cell r="A8">
            <v>800128735</v>
          </cell>
          <cell r="B8" t="str">
            <v>VALORES BANCOLOMBIA S.A.</v>
          </cell>
          <cell r="D8" t="str">
            <v>ISA</v>
          </cell>
          <cell r="E8" t="str">
            <v>ALTA</v>
          </cell>
          <cell r="F8" t="str">
            <v>ALTA</v>
          </cell>
        </row>
        <row r="9">
          <cell r="A9">
            <v>800138188</v>
          </cell>
          <cell r="B9" t="str">
            <v>ADMINISTRADORA FONDOS DE PENSIONES Y CESANTIA PROTECCION S.A.</v>
          </cell>
          <cell r="D9" t="str">
            <v>ISAGEN</v>
          </cell>
          <cell r="E9" t="str">
            <v>ALTA</v>
          </cell>
          <cell r="F9" t="str">
            <v>ALTA</v>
          </cell>
        </row>
        <row r="10">
          <cell r="A10">
            <v>800140887</v>
          </cell>
          <cell r="B10" t="str">
            <v>FIDUCIARIA CORFICOLOMBIANA S.A.</v>
          </cell>
          <cell r="D10" t="str">
            <v>PFGRUPSURA</v>
          </cell>
          <cell r="E10" t="str">
            <v>ALTA</v>
          </cell>
          <cell r="F10" t="str">
            <v>ALTA</v>
          </cell>
        </row>
        <row r="11">
          <cell r="A11">
            <v>800141021</v>
          </cell>
          <cell r="B11" t="str">
            <v>HELM FIDUCIARIA S.A.</v>
          </cell>
          <cell r="D11" t="str">
            <v>PFINVARGOS</v>
          </cell>
          <cell r="E11" t="str">
            <v>ALTA</v>
          </cell>
          <cell r="F11" t="str">
            <v>ALTA</v>
          </cell>
          <cell r="L11" t="str">
            <v>COMPRA</v>
          </cell>
        </row>
        <row r="12">
          <cell r="A12">
            <v>800141235</v>
          </cell>
          <cell r="B12" t="str">
            <v>FIDUCIARIA POPULAR S A</v>
          </cell>
          <cell r="D12" t="str">
            <v>NUTRESA</v>
          </cell>
          <cell r="E12" t="str">
            <v>ALTA</v>
          </cell>
          <cell r="F12" t="str">
            <v>ALTA</v>
          </cell>
          <cell r="L12" t="str">
            <v>VENTA</v>
          </cell>
        </row>
        <row r="13">
          <cell r="A13">
            <v>800142383</v>
          </cell>
          <cell r="B13" t="str">
            <v>FIDUCIARIA BOGOTA S.A.</v>
          </cell>
          <cell r="D13" t="str">
            <v>PREC</v>
          </cell>
          <cell r="E13" t="str">
            <v>ALTA</v>
          </cell>
          <cell r="F13" t="str">
            <v>ALTA</v>
          </cell>
          <cell r="L13" t="str">
            <v>PAGO DE DIVIDENDOS</v>
          </cell>
        </row>
        <row r="14">
          <cell r="A14">
            <v>800143157</v>
          </cell>
          <cell r="B14" t="str">
            <v>FIDUCIARIA DE OCCIDENTE S.A.</v>
          </cell>
          <cell r="D14" t="str">
            <v>PFHELMBANK</v>
          </cell>
          <cell r="E14" t="str">
            <v>MEDIA</v>
          </cell>
          <cell r="F14" t="str">
            <v>ALTA</v>
          </cell>
          <cell r="L14" t="str">
            <v>ENTREGA DE RECURSOS</v>
          </cell>
        </row>
        <row r="15">
          <cell r="A15">
            <v>800144164</v>
          </cell>
          <cell r="B15" t="str">
            <v>FIDUCIARIA CAFETERA S.A FIDUCAFE S.A.</v>
          </cell>
          <cell r="D15" t="str">
            <v>INVERARGOS</v>
          </cell>
          <cell r="E15" t="str">
            <v>ALTA</v>
          </cell>
          <cell r="F15" t="str">
            <v>ALTA</v>
          </cell>
          <cell r="L15" t="str">
            <v>RETIRO DE RECURSOS</v>
          </cell>
        </row>
        <row r="16">
          <cell r="A16">
            <v>800144331</v>
          </cell>
          <cell r="B16" t="str">
            <v>SOC ADM DE FONDOS DE PENSIONES Y CESANTIAS PORVENIR S.A.</v>
          </cell>
          <cell r="D16" t="str">
            <v>PFAVAL</v>
          </cell>
          <cell r="E16" t="str">
            <v>ALTA</v>
          </cell>
          <cell r="F16" t="str">
            <v>ALTA</v>
          </cell>
          <cell r="L16" t="str">
            <v>FORWARD COMPRA</v>
          </cell>
        </row>
        <row r="17">
          <cell r="A17">
            <v>800144467</v>
          </cell>
          <cell r="B17" t="str">
            <v>FIDUCIARIA COLPATRIA S A</v>
          </cell>
          <cell r="D17" t="str">
            <v>PFCEMARGOS</v>
          </cell>
          <cell r="E17" t="str">
            <v>ALTA</v>
          </cell>
          <cell r="F17" t="str">
            <v>ALTA</v>
          </cell>
          <cell r="L17" t="str">
            <v>FORWARD VENTA</v>
          </cell>
        </row>
        <row r="18">
          <cell r="A18">
            <v>800147502</v>
          </cell>
          <cell r="B18" t="str">
            <v>BBVA HORIZONTE SOCIEDAD ADMINISTRADORA DE FONDOS DE PENSION</v>
          </cell>
          <cell r="D18" t="str">
            <v>GRUPOARGOS</v>
          </cell>
          <cell r="E18" t="str">
            <v>ALTA</v>
          </cell>
          <cell r="F18" t="str">
            <v>ALTA</v>
          </cell>
          <cell r="L18" t="str">
            <v>CUENTAS POR COBRAR</v>
          </cell>
        </row>
        <row r="19">
          <cell r="A19">
            <v>800149923</v>
          </cell>
          <cell r="B19" t="str">
            <v>BANCO DE COMERCIO EXT. DE COLOMBIA S.A. BANCOLDEX</v>
          </cell>
          <cell r="D19" t="str">
            <v>PFGRUPOARG</v>
          </cell>
          <cell r="E19" t="str">
            <v>ALTA</v>
          </cell>
          <cell r="F19" t="str">
            <v>ALTA</v>
          </cell>
          <cell r="L19" t="str">
            <v>CUENTAS POR PAGAR</v>
          </cell>
        </row>
        <row r="20">
          <cell r="A20">
            <v>800150280</v>
          </cell>
          <cell r="B20" t="str">
            <v>FIDUCIARIA BANCOLOMBIA S A SOCIEDAD FIDUCIARIA BANCOLOMBIA</v>
          </cell>
          <cell r="D20" t="str">
            <v>PFAVH</v>
          </cell>
          <cell r="E20" t="str">
            <v>ALTA</v>
          </cell>
          <cell r="F20" t="str">
            <v>ALTA</v>
          </cell>
          <cell r="L20" t="str">
            <v>MOV CUENTA CORRIENTE</v>
          </cell>
        </row>
        <row r="21">
          <cell r="A21">
            <v>800153993</v>
          </cell>
          <cell r="B21" t="str">
            <v>COMCEL S.A.</v>
          </cell>
          <cell r="D21" t="str">
            <v>GRUPOSURA</v>
          </cell>
          <cell r="E21" t="str">
            <v>ALTA</v>
          </cell>
          <cell r="F21" t="str">
            <v>ALTA</v>
          </cell>
          <cell r="L21" t="str">
            <v>MOV CUENTA DE AHORRO</v>
          </cell>
        </row>
        <row r="22">
          <cell r="A22">
            <v>800155413</v>
          </cell>
          <cell r="B22" t="str">
            <v>ACCION SOCIEDAD FIDUCIARIA S A</v>
          </cell>
          <cell r="D22" t="str">
            <v>CLH</v>
          </cell>
          <cell r="E22" t="str">
            <v>ALTA</v>
          </cell>
          <cell r="F22" t="str">
            <v>ALTA</v>
          </cell>
          <cell r="L22" t="str">
            <v>MOV DEP VISTA MDA EXT</v>
          </cell>
        </row>
        <row r="23">
          <cell r="A23">
            <v>800169499</v>
          </cell>
          <cell r="B23" t="str">
            <v>ORG. DE INGENIERIA INTERNACIONAL S.A - ODINSA S.A.</v>
          </cell>
          <cell r="D23" t="str">
            <v xml:space="preserve">ISA                           </v>
          </cell>
          <cell r="E23" t="str">
            <v>ALTA</v>
          </cell>
          <cell r="F23" t="str">
            <v>ALTA</v>
          </cell>
          <cell r="L23" t="str">
            <v>Z N/A</v>
          </cell>
        </row>
        <row r="24">
          <cell r="A24">
            <v>800178148</v>
          </cell>
          <cell r="B24" t="str">
            <v>FIDUCIARIA COLOMBIANA DE COMERCIO EXTERIOR S.A.</v>
          </cell>
        </row>
        <row r="25">
          <cell r="A25">
            <v>800182091</v>
          </cell>
          <cell r="B25" t="str">
            <v>DEPOSITO CENTRALIZADO DE VALORES S.A.</v>
          </cell>
        </row>
        <row r="26">
          <cell r="A26">
            <v>800182281</v>
          </cell>
          <cell r="B26" t="str">
            <v>FIDUCIARIA DAVIVIENDA S.A.</v>
          </cell>
        </row>
        <row r="27">
          <cell r="A27">
            <v>800189604</v>
          </cell>
          <cell r="B27" t="str">
            <v>GLOBAL SEGURITIES S A COMISIONISTA DE BOLSA</v>
          </cell>
        </row>
        <row r="28">
          <cell r="A28">
            <v>800203186</v>
          </cell>
          <cell r="B28" t="str">
            <v>CASA DE BOLSA SA SOCIEDAD COMISIONISTA DE BOLSA</v>
          </cell>
        </row>
        <row r="29">
          <cell r="A29">
            <v>800216181</v>
          </cell>
          <cell r="B29" t="str">
            <v>GRUPO AVAL ACCIONES Y VALORES S.A.</v>
          </cell>
        </row>
        <row r="30">
          <cell r="A30">
            <v>800226175</v>
          </cell>
          <cell r="B30" t="str">
            <v>COMPAÑIA DE SEGUROS DE VIDA COLMENA S.A.</v>
          </cell>
        </row>
        <row r="31">
          <cell r="A31">
            <v>800256769</v>
          </cell>
          <cell r="B31" t="str">
            <v>PATRIMONIOS AUTONOMOS FIDUCIARIA CORFICOLOMBIANA S A</v>
          </cell>
        </row>
        <row r="32">
          <cell r="A32">
            <v>802007669</v>
          </cell>
          <cell r="B32" t="str">
            <v>TRANSELCA S.A. E.S.P</v>
          </cell>
        </row>
        <row r="33">
          <cell r="A33">
            <v>811000740</v>
          </cell>
          <cell r="B33" t="str">
            <v>ISAGEN S.A. E.S.P.</v>
          </cell>
        </row>
        <row r="34">
          <cell r="A34">
            <v>811012271</v>
          </cell>
          <cell r="B34" t="str">
            <v>GRUPO DE INVERSIONES SURAMERICANA S.A.</v>
          </cell>
        </row>
        <row r="35">
          <cell r="A35">
            <v>811030322</v>
          </cell>
          <cell r="B35" t="str">
            <v>CELSIA S.A.</v>
          </cell>
        </row>
        <row r="36">
          <cell r="A36">
            <v>830037248</v>
          </cell>
          <cell r="B36" t="str">
            <v>CODENSA S.A. E.S.P.</v>
          </cell>
        </row>
        <row r="37">
          <cell r="A37">
            <v>830054265</v>
          </cell>
          <cell r="B37" t="str">
            <v>FIDEICOMISOS SANTANDER INVESTMENT TRUST COLOMBIA S A</v>
          </cell>
        </row>
        <row r="38">
          <cell r="A38">
            <v>830089530</v>
          </cell>
          <cell r="B38" t="str">
            <v>TITULARIZADORA COLOMBIANA S.A. - HITOS</v>
          </cell>
        </row>
        <row r="39">
          <cell r="A39">
            <v>830095213</v>
          </cell>
          <cell r="B39" t="str">
            <v>ORGANIZACION TERPEL S A</v>
          </cell>
        </row>
        <row r="40">
          <cell r="A40">
            <v>830118120</v>
          </cell>
          <cell r="B40" t="str">
            <v>SERVIVALORES GNB SUDAMERIS S A COMISIONISTA DE BOLSA</v>
          </cell>
        </row>
        <row r="41">
          <cell r="A41">
            <v>860000185</v>
          </cell>
          <cell r="B41" t="str">
            <v>ALIANZA VALORES COMISIONISTA DE BOLSA S.A.</v>
          </cell>
        </row>
        <row r="42">
          <cell r="A42">
            <v>860002400</v>
          </cell>
          <cell r="B42" t="str">
            <v xml:space="preserve">LA PREVISORA S.A. </v>
          </cell>
        </row>
        <row r="43">
          <cell r="A43">
            <v>860002964</v>
          </cell>
          <cell r="B43" t="str">
            <v>BANCO DE BOGOTA S.A.</v>
          </cell>
        </row>
        <row r="44">
          <cell r="A44">
            <v>860003020</v>
          </cell>
          <cell r="B44" t="str">
            <v>BBVA COLOMBIA S.A.</v>
          </cell>
        </row>
        <row r="45">
          <cell r="A45">
            <v>860005216</v>
          </cell>
          <cell r="B45" t="str">
            <v>BANCO DE LA REPUBLICA</v>
          </cell>
        </row>
        <row r="46">
          <cell r="A46">
            <v>860005224</v>
          </cell>
          <cell r="B46" t="str">
            <v>BAVARIA S.A.</v>
          </cell>
        </row>
        <row r="47">
          <cell r="A47">
            <v>860006797</v>
          </cell>
          <cell r="B47" t="str">
            <v>GIROS Y FINANZAS COMPAÑIA DE FINANCIAMIENTO S A</v>
          </cell>
        </row>
        <row r="48">
          <cell r="A48">
            <v>860007335</v>
          </cell>
          <cell r="B48" t="str">
            <v>BCSC S A BANCO CAJA SOCIAL</v>
          </cell>
        </row>
        <row r="49">
          <cell r="A49">
            <v>860007660</v>
          </cell>
          <cell r="B49" t="str">
            <v>HELM BANK</v>
          </cell>
        </row>
        <row r="50">
          <cell r="A50">
            <v>860007738</v>
          </cell>
          <cell r="B50" t="str">
            <v>BANCO POPULAR S.A.</v>
          </cell>
        </row>
        <row r="51">
          <cell r="A51">
            <v>860007738</v>
          </cell>
          <cell r="B51" t="str">
            <v>BANCO POPULAR S.A.</v>
          </cell>
        </row>
        <row r="52">
          <cell r="A52">
            <v>860016610</v>
          </cell>
          <cell r="B52" t="str">
            <v>INTERCONEXION ELECTRICA S.A. E.S.P -  ISA</v>
          </cell>
        </row>
        <row r="53">
          <cell r="A53">
            <v>860025900</v>
          </cell>
          <cell r="B53" t="str">
            <v>ALPINA PRODUCTOS ALIMENTICIOS</v>
          </cell>
        </row>
        <row r="54">
          <cell r="A54">
            <v>860029995</v>
          </cell>
          <cell r="B54" t="str">
            <v>ACERIAS PAZ DEL RIO S.A.</v>
          </cell>
        </row>
        <row r="55">
          <cell r="A55">
            <v>860034313</v>
          </cell>
          <cell r="B55" t="str">
            <v>BANCO DAVIVIENDA S.A.</v>
          </cell>
        </row>
        <row r="56">
          <cell r="A56">
            <v>860034594</v>
          </cell>
          <cell r="B56" t="str">
            <v>BANCO COLPATRIA MULTIBANCA COLPATRIA S.A.</v>
          </cell>
        </row>
        <row r="57">
          <cell r="A57">
            <v>860035827</v>
          </cell>
          <cell r="B57" t="str">
            <v>BANCO AV VILLAS S.A.</v>
          </cell>
        </row>
        <row r="58">
          <cell r="A58">
            <v>860041371</v>
          </cell>
          <cell r="B58" t="str">
            <v>DAVIVALORES S A COMISIONISTA</v>
          </cell>
        </row>
        <row r="59">
          <cell r="A59">
            <v>860048608</v>
          </cell>
          <cell r="B59" t="str">
            <v>BBVA ASSET MANAGEMENT S.A. SOCIEDAD FIDUCIARIA</v>
          </cell>
        </row>
        <row r="60">
          <cell r="A60">
            <v>860050750</v>
          </cell>
          <cell r="B60" t="str">
            <v>BANCO G N B SUDAMERIS S A</v>
          </cell>
        </row>
        <row r="61">
          <cell r="A61">
            <v>860050930</v>
          </cell>
          <cell r="B61" t="str">
            <v>HSBC COLOMBIA S.A.</v>
          </cell>
        </row>
        <row r="62">
          <cell r="A62">
            <v>860051135</v>
          </cell>
          <cell r="B62" t="str">
            <v>CITIBANK COLOMBIA S.A.</v>
          </cell>
        </row>
        <row r="63">
          <cell r="A63">
            <v>860051705</v>
          </cell>
          <cell r="B63" t="str">
            <v>SCOTIABANK COLOMBIA S.A.</v>
          </cell>
        </row>
        <row r="64">
          <cell r="A64">
            <v>860051894</v>
          </cell>
          <cell r="B64" t="str">
            <v>BANCO FINANDINA S A FINANDINA ESTABLECIMIENTO BANCARIO</v>
          </cell>
        </row>
        <row r="65">
          <cell r="A65">
            <v>860058956</v>
          </cell>
          <cell r="B65" t="str">
            <v>SKANDIA SOCIEDAD FIDUCIARIA S A</v>
          </cell>
        </row>
        <row r="66">
          <cell r="A66">
            <v>860063875</v>
          </cell>
          <cell r="B66" t="str">
            <v>EMGESA S.A. E.S.P.</v>
          </cell>
        </row>
        <row r="67">
          <cell r="A67">
            <v>860068182</v>
          </cell>
          <cell r="B67" t="str">
            <v>CORREVAL S.A.</v>
          </cell>
        </row>
        <row r="68">
          <cell r="A68">
            <v>860071562</v>
          </cell>
          <cell r="B68" t="str">
            <v>ACCIONES Y VALORES S.A.</v>
          </cell>
        </row>
        <row r="69">
          <cell r="A69">
            <v>860072589</v>
          </cell>
          <cell r="B69" t="str">
            <v>CORPBANCA INVESTMENT TRUST COL. S. A. SOCIEDAD FIDUCIARIA</v>
          </cell>
        </row>
        <row r="70">
          <cell r="A70">
            <v>860079174</v>
          </cell>
          <cell r="B70" t="str">
            <v>CORREDORES ASOCIADOS S A</v>
          </cell>
        </row>
        <row r="71">
          <cell r="A71">
            <v>860503617</v>
          </cell>
          <cell r="B71" t="str">
            <v>SEGUROS DE VIDA ALFA S.A.</v>
          </cell>
        </row>
        <row r="72">
          <cell r="A72">
            <v>860503748</v>
          </cell>
          <cell r="B72" t="str">
            <v>HELM COMISIONISTA DE BOLSA S A</v>
          </cell>
        </row>
        <row r="73">
          <cell r="A73">
            <v>860525148</v>
          </cell>
          <cell r="B73" t="str">
            <v xml:space="preserve">FIDUCIARIA LA PREVISORA S.A.            </v>
          </cell>
        </row>
        <row r="74">
          <cell r="A74">
            <v>890100251</v>
          </cell>
          <cell r="B74" t="str">
            <v>CEMENTOS ARGOS S.A.</v>
          </cell>
        </row>
        <row r="75">
          <cell r="A75">
            <v>890105526</v>
          </cell>
          <cell r="B75" t="str">
            <v>PROMIGAS S.A</v>
          </cell>
        </row>
        <row r="76">
          <cell r="A76">
            <v>890200756</v>
          </cell>
          <cell r="B76" t="str">
            <v>BANCO DE PICHINCHA SA</v>
          </cell>
        </row>
        <row r="77">
          <cell r="A77">
            <v>890300279</v>
          </cell>
          <cell r="B77" t="str">
            <v>BANCO DE OCCIDENTE S.A.</v>
          </cell>
        </row>
        <row r="78">
          <cell r="A78">
            <v>890300653</v>
          </cell>
          <cell r="B78" t="str">
            <v>CORPORACION FINANCIERA COLOMBIANA S.A.</v>
          </cell>
        </row>
        <row r="79">
          <cell r="A79">
            <v>890301884</v>
          </cell>
          <cell r="B79" t="str">
            <v>COLOMBINA S.A.</v>
          </cell>
        </row>
        <row r="80">
          <cell r="A80">
            <v>890900050</v>
          </cell>
          <cell r="B80" t="str">
            <v>GRUPO NUTRESA S.A.</v>
          </cell>
        </row>
        <row r="81">
          <cell r="A81">
            <v>890900266</v>
          </cell>
          <cell r="B81" t="str">
            <v>INVERSIONES ARGOS S.A.</v>
          </cell>
        </row>
        <row r="82">
          <cell r="A82">
            <v>890900608</v>
          </cell>
          <cell r="B82" t="str">
            <v>ALMACENES EXITO S.A.</v>
          </cell>
        </row>
        <row r="83">
          <cell r="A83">
            <v>890901110</v>
          </cell>
          <cell r="B83" t="str">
            <v>CONSTRUCTORA CONCONCRETO S.A.</v>
          </cell>
        </row>
        <row r="84">
          <cell r="A84">
            <v>890903937</v>
          </cell>
          <cell r="B84" t="str">
            <v>BANCO CORPBANCA COLOMBIA S.A.</v>
          </cell>
        </row>
        <row r="85">
          <cell r="A85">
            <v>890903938</v>
          </cell>
          <cell r="B85" t="str">
            <v>BANCOLOMBIA S.A.</v>
          </cell>
        </row>
        <row r="86">
          <cell r="A86">
            <v>890904996</v>
          </cell>
          <cell r="B86" t="str">
            <v>EMPRESAS PUBLICAS DE MEDELLIN E.S.P.</v>
          </cell>
        </row>
        <row r="87">
          <cell r="A87">
            <v>890905375</v>
          </cell>
          <cell r="B87" t="str">
            <v>SERFINCO S.A. COMISIONISTA DE BOLSA</v>
          </cell>
        </row>
        <row r="88">
          <cell r="A88">
            <v>890905375</v>
          </cell>
          <cell r="B88" t="str">
            <v>SERFINCO S A COMISIONISTAS DE BOLSA</v>
          </cell>
        </row>
        <row r="89">
          <cell r="A89">
            <v>890907157</v>
          </cell>
          <cell r="B89" t="str">
            <v>BOLSA Y RENTA S.A.</v>
          </cell>
        </row>
        <row r="90">
          <cell r="A90">
            <v>890931609</v>
          </cell>
          <cell r="B90" t="str">
            <v>ASESORES EN VALORES S.A. COMISIONISTAS DE BOLSA</v>
          </cell>
        </row>
        <row r="91">
          <cell r="A91">
            <v>899999068</v>
          </cell>
          <cell r="B91" t="str">
            <v>ECOPETROL S.A.</v>
          </cell>
        </row>
        <row r="92">
          <cell r="A92">
            <v>899999082</v>
          </cell>
          <cell r="B92" t="str">
            <v>EMPRESA DE ENERGIA DE BOGOTA</v>
          </cell>
        </row>
        <row r="93">
          <cell r="A93">
            <v>899999083</v>
          </cell>
          <cell r="B93" t="str">
            <v>NACION</v>
          </cell>
        </row>
        <row r="94">
          <cell r="A94">
            <v>899999090</v>
          </cell>
          <cell r="B94" t="str">
            <v>MINISTERIO DE HACIENDA Y CREDITO PUBLICO</v>
          </cell>
        </row>
        <row r="95">
          <cell r="A95">
            <v>900092385</v>
          </cell>
          <cell r="B95" t="str">
            <v>UNE EPM TELECOMUNICACIONES S.A.</v>
          </cell>
        </row>
        <row r="96">
          <cell r="A96">
            <v>900114346</v>
          </cell>
          <cell r="B96" t="str">
            <v>JPMORGAN CORPORACION FINANCIERA S.A.</v>
          </cell>
        </row>
        <row r="97">
          <cell r="A97">
            <v>900221113</v>
          </cell>
          <cell r="B97" t="str">
            <v>INTERBOLSA S.A.</v>
          </cell>
        </row>
        <row r="98">
          <cell r="A98">
            <v>900310249</v>
          </cell>
          <cell r="B98" t="str">
            <v>PACIFIC RUBIALES ENERGY CORP</v>
          </cell>
        </row>
        <row r="99">
          <cell r="A99">
            <v>900408537</v>
          </cell>
          <cell r="B99" t="str">
            <v>BNP PARIBAS COLOMBIA CORPORACI? FINANCIERA S.A.</v>
          </cell>
        </row>
        <row r="100">
          <cell r="A100">
            <v>900520484</v>
          </cell>
          <cell r="B100" t="str">
            <v>CREDICORP CAPITAL FIDUCIARIA SA</v>
          </cell>
        </row>
        <row r="101">
          <cell r="A101">
            <v>999999999</v>
          </cell>
          <cell r="B101" t="str">
            <v>CLEARSTREAM BANK</v>
          </cell>
        </row>
        <row r="102">
          <cell r="A102">
            <v>4001069582</v>
          </cell>
          <cell r="B102" t="str">
            <v>BANCO ITAU S A SAO PAULO BRAZIL</v>
          </cell>
        </row>
        <row r="103">
          <cell r="A103">
            <v>4001140464</v>
          </cell>
          <cell r="B103" t="str">
            <v>BARCLAYS BANK</v>
          </cell>
        </row>
        <row r="104">
          <cell r="A104">
            <v>4005500276</v>
          </cell>
          <cell r="B104" t="str">
            <v>TRADEWIRE SECUR</v>
          </cell>
        </row>
        <row r="105">
          <cell r="A105">
            <v>4005500676</v>
          </cell>
          <cell r="B105" t="str">
            <v>AVIANCA TACA</v>
          </cell>
        </row>
        <row r="106">
          <cell r="A106">
            <v>4005500731</v>
          </cell>
          <cell r="B106" t="str">
            <v>LARRAIN VIAL</v>
          </cell>
        </row>
        <row r="107">
          <cell r="A107">
            <v>4005500866</v>
          </cell>
          <cell r="B107" t="str">
            <v>CEMEX LATAM</v>
          </cell>
        </row>
        <row r="108">
          <cell r="A108">
            <v>4005500970</v>
          </cell>
          <cell r="B108" t="str">
            <v>BAC FLORIDA INVESTMENTS</v>
          </cell>
        </row>
        <row r="109">
          <cell r="A109">
            <v>4001341464</v>
          </cell>
          <cell r="B109" t="str">
            <v>MORGAN STANLEY AND CO INC NEW YORK EE UU</v>
          </cell>
        </row>
        <row r="110">
          <cell r="B110" t="str">
            <v xml:space="preserve">CASA DE BOLSA </v>
          </cell>
        </row>
        <row r="111">
          <cell r="A111">
            <v>860051175</v>
          </cell>
          <cell r="B111" t="str">
            <v>AFIN S A COMISIONISTA DE BOLSA</v>
          </cell>
        </row>
        <row r="112">
          <cell r="A112">
            <v>830504700</v>
          </cell>
          <cell r="B112" t="str">
            <v>ABN AMRO SECURITIES</v>
          </cell>
        </row>
        <row r="113">
          <cell r="A113">
            <v>800171372</v>
          </cell>
          <cell r="B113" t="str">
            <v>FIDUCIARIA CENTRAL S.A.</v>
          </cell>
        </row>
        <row r="114">
          <cell r="A114">
            <v>890300653</v>
          </cell>
          <cell r="B114" t="str">
            <v xml:space="preserve">CORPORACION FINANCIERA COLOMBIANA S A CORFICOLOMBIANA S A                                                                                                                                                                                                      </v>
          </cell>
        </row>
        <row r="115">
          <cell r="A115">
            <v>890300653</v>
          </cell>
          <cell r="B115" t="str">
            <v xml:space="preserve">CORPORACION FINANCIERA COLOMBIANA S A CORFICOLOMBIANA S A                                                                                                                                                                                                      </v>
          </cell>
        </row>
        <row r="116">
          <cell r="A116">
            <v>830035217</v>
          </cell>
          <cell r="B116" t="str">
            <v>HELM COMISIONISTA DE BOLSA SA</v>
          </cell>
        </row>
        <row r="117">
          <cell r="A117">
            <v>800159998</v>
          </cell>
          <cell r="B117" t="str">
            <v>FIDUCIARIA DE DESARROLLO AGROPECUARIO S A FIDUAGRARIA S A</v>
          </cell>
        </row>
        <row r="118">
          <cell r="A118">
            <v>860531315</v>
          </cell>
          <cell r="B118" t="str">
            <v>ALIANZA FIDUCIARIA S A</v>
          </cell>
        </row>
        <row r="119">
          <cell r="A119">
            <v>860029396</v>
          </cell>
          <cell r="B119" t="str">
            <v>G M A C FINANCIERA DE COLOMBIA S A</v>
          </cell>
        </row>
      </sheetData>
      <sheetData sheetId="19"/>
      <sheetData sheetId="20"/>
      <sheetData sheetId="21"/>
      <sheetData sheetId="2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s 1,2,3,4"/>
      <sheetName val="Portafolio"/>
      <sheetName val="Tablas"/>
      <sheetName val="Cuadro"/>
      <sheetName val="anexos_1,2,3,4"/>
    </sheetNames>
    <sheetDataSet>
      <sheetData sheetId="0" refreshError="1">
        <row r="5">
          <cell r="B5">
            <v>1</v>
          </cell>
          <cell r="C5" t="str">
            <v>Certificados de Depósito a Término</v>
          </cell>
        </row>
        <row r="6">
          <cell r="B6">
            <v>2</v>
          </cell>
          <cell r="C6" t="str">
            <v>Certificados de Depósito de Ahorro a Término</v>
          </cell>
        </row>
        <row r="7">
          <cell r="B7">
            <v>3</v>
          </cell>
          <cell r="C7" t="str">
            <v>Certificados de Ahorro de Valor Constante</v>
          </cell>
        </row>
        <row r="8">
          <cell r="B8">
            <v>4</v>
          </cell>
          <cell r="C8" t="str">
            <v>Certificados de Reembolso Tributario</v>
          </cell>
        </row>
        <row r="9">
          <cell r="B9">
            <v>5</v>
          </cell>
          <cell r="C9" t="str">
            <v>Certificados Electricos Valorizables</v>
          </cell>
        </row>
        <row r="10">
          <cell r="B10">
            <v>7</v>
          </cell>
          <cell r="C10" t="str">
            <v>Cédulas de Inversión BCH</v>
          </cell>
        </row>
        <row r="11">
          <cell r="B11">
            <v>8</v>
          </cell>
          <cell r="C11" t="str">
            <v>Bonos Pensionales</v>
          </cell>
        </row>
        <row r="12">
          <cell r="B12">
            <v>10</v>
          </cell>
          <cell r="C12" t="str">
            <v>Bonos ordinarios emitidos por el sector real</v>
          </cell>
        </row>
        <row r="13">
          <cell r="B13">
            <v>11</v>
          </cell>
          <cell r="C13" t="str">
            <v>Bonos ordinarios emitidos por el sector financiero</v>
          </cell>
        </row>
        <row r="14">
          <cell r="B14">
            <v>13</v>
          </cell>
          <cell r="C14" t="str">
            <v>Acciones Ordinarias</v>
          </cell>
        </row>
        <row r="18">
          <cell r="B18">
            <v>17</v>
          </cell>
          <cell r="C18" t="str">
            <v>Títulos de Tesorería - TES</v>
          </cell>
        </row>
        <row r="19">
          <cell r="B19">
            <v>18</v>
          </cell>
          <cell r="C19" t="str">
            <v>Títulos de Devolución de Impuestos</v>
          </cell>
        </row>
        <row r="20">
          <cell r="B20">
            <v>19</v>
          </cell>
          <cell r="C20" t="str">
            <v>Títulos de Desarrollo Agropecuario</v>
          </cell>
        </row>
        <row r="21">
          <cell r="B21">
            <v>20</v>
          </cell>
          <cell r="C21" t="str">
            <v>Títulos de Reducción de Deuda</v>
          </cell>
        </row>
        <row r="22">
          <cell r="B22">
            <v>24</v>
          </cell>
          <cell r="C22" t="str">
            <v xml:space="preserve">Otros </v>
          </cell>
        </row>
        <row r="23">
          <cell r="B23">
            <v>25</v>
          </cell>
          <cell r="C23" t="str">
            <v>Bonos de solidaridad para la paz</v>
          </cell>
        </row>
        <row r="24">
          <cell r="B24">
            <v>26</v>
          </cell>
          <cell r="C24" t="str">
            <v>Bonos para la seguridad</v>
          </cell>
        </row>
        <row r="25">
          <cell r="B25">
            <v>27</v>
          </cell>
          <cell r="C25" t="str">
            <v>Bonos de cesantía</v>
          </cell>
        </row>
        <row r="26">
          <cell r="B26">
            <v>28</v>
          </cell>
          <cell r="C26" t="str">
            <v>Otros títulos de deuda pública interna emitidos o garantizados por la nación</v>
          </cell>
        </row>
        <row r="27">
          <cell r="B27">
            <v>29</v>
          </cell>
          <cell r="C27" t="str">
            <v>Títulos de deuda pública interna emitidos de conformidad con el decreto 2681/93</v>
          </cell>
        </row>
        <row r="28">
          <cell r="B28">
            <v>30</v>
          </cell>
          <cell r="C28" t="str">
            <v>Títulos de deuda pública externa emitidos o garantizados por la nación</v>
          </cell>
        </row>
        <row r="29">
          <cell r="B29">
            <v>31</v>
          </cell>
          <cell r="C29" t="str">
            <v>Bonos convertibles en acciones - sector real</v>
          </cell>
        </row>
        <row r="30">
          <cell r="B30">
            <v>32</v>
          </cell>
          <cell r="C30" t="str">
            <v>Bonos convertibles en acciones - sector financiero</v>
          </cell>
        </row>
        <row r="31">
          <cell r="B31">
            <v>33</v>
          </cell>
          <cell r="C31" t="str">
            <v>Títulos emitidos, avalados o garantizados por el Fondo de Garantías de Instituciones Financieras</v>
          </cell>
        </row>
        <row r="32">
          <cell r="B32">
            <v>34</v>
          </cell>
          <cell r="C32" t="str">
            <v>Titularización de cartera hipotecaria</v>
          </cell>
        </row>
        <row r="33">
          <cell r="B33">
            <v>35</v>
          </cell>
          <cell r="C33" t="str">
            <v>Titulos derivados de procesos de titularización cuyos activos subyacentes se encuentren autorizados dentro del régimen de inversiones admisibles</v>
          </cell>
        </row>
        <row r="34">
          <cell r="B34">
            <v>36</v>
          </cell>
          <cell r="C34" t="str">
            <v>Titulos derivados de procesos de titularización cuyos activos subyacentes no se encuentren autorizados dentro del régimen de inversiones admisibles</v>
          </cell>
        </row>
        <row r="35">
          <cell r="B35">
            <v>37</v>
          </cell>
          <cell r="C35" t="str">
            <v xml:space="preserve">Participaciones en fondos comunes ordinarios administrados por Sociedades Fiduciarias </v>
          </cell>
        </row>
        <row r="36">
          <cell r="B36">
            <v>38</v>
          </cell>
          <cell r="C36" t="str">
            <v xml:space="preserve">Participaciones en fondos comunes especiales administrados por Sociedades Fiduciarias. </v>
          </cell>
        </row>
        <row r="37">
          <cell r="B37">
            <v>39</v>
          </cell>
          <cell r="C37" t="str">
            <v xml:space="preserve">Participación en fondos mutuos o fondos de inversión internacionales </v>
          </cell>
        </row>
        <row r="38">
          <cell r="B38">
            <v>40</v>
          </cell>
          <cell r="C38" t="str">
            <v>Descuentos de actas de contratos estatales, siempre y cuando el cumplimiento de las obligaciones de la entidad se encuentre garantizado por un establecimiento de crédito o una entidad aseguradora.</v>
          </cell>
        </row>
      </sheetData>
      <sheetData sheetId="1" refreshError="1"/>
      <sheetData sheetId="2" refreshError="1"/>
      <sheetData sheetId="3" refreshError="1"/>
      <sheetData sheetId="4">
        <row r="5">
          <cell r="B5">
            <v>1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FMIN510"/>
      <sheetName val="PFSEM050"/>
      <sheetName val="PFMVR565"/>
      <sheetName val="COMPRAS-ok"/>
      <sheetName val="VENTAS-ok"/>
      <sheetName val="intereses y redenciones-ok"/>
      <sheetName val="PFMVR565-ORIGINAL"/>
      <sheetName val="PFSEM050-ORIGINAL"/>
      <sheetName val="PFMIN510-ORIGINAL"/>
    </sheetNames>
    <sheetDataSet>
      <sheetData sheetId="0"/>
      <sheetData sheetId="1" refreshError="1">
        <row r="1">
          <cell r="A1" t="str">
            <v xml:space="preserve"> Titulo</v>
          </cell>
          <cell r="B1" t="str">
            <v>Trans.</v>
          </cell>
          <cell r="C1" t="str">
            <v xml:space="preserve">Emision   </v>
          </cell>
          <cell r="D1" t="str">
            <v xml:space="preserve">F.Vcto.   </v>
          </cell>
          <cell r="E1" t="str">
            <v xml:space="preserve">Contraparte         </v>
          </cell>
          <cell r="F1" t="str">
            <v xml:space="preserve">Por  </v>
          </cell>
        </row>
        <row r="2">
          <cell r="A2">
            <v>331557</v>
          </cell>
          <cell r="B2" t="str">
            <v>Compra</v>
          </cell>
          <cell r="C2">
            <v>38110</v>
          </cell>
          <cell r="D2">
            <v>38196</v>
          </cell>
          <cell r="E2" t="str">
            <v xml:space="preserve">Banco de Credito    </v>
          </cell>
          <cell r="F2" t="str">
            <v xml:space="preserve">BRM  </v>
          </cell>
        </row>
        <row r="3">
          <cell r="A3">
            <v>331755</v>
          </cell>
          <cell r="B3" t="str">
            <v>Compra</v>
          </cell>
          <cell r="C3">
            <v>38110</v>
          </cell>
          <cell r="D3">
            <v>38258</v>
          </cell>
          <cell r="E3" t="str">
            <v xml:space="preserve">Banco de Credito    </v>
          </cell>
          <cell r="F3" t="str">
            <v xml:space="preserve">BRM  </v>
          </cell>
        </row>
        <row r="4">
          <cell r="A4">
            <v>331745</v>
          </cell>
          <cell r="B4" t="str">
            <v>Compra</v>
          </cell>
          <cell r="C4">
            <v>37826</v>
          </cell>
          <cell r="D4">
            <v>38192</v>
          </cell>
          <cell r="E4" t="str">
            <v xml:space="preserve">Nacional de Valores </v>
          </cell>
          <cell r="F4" t="str">
            <v xml:space="preserve">BRM  </v>
          </cell>
        </row>
        <row r="5">
          <cell r="A5">
            <v>331504</v>
          </cell>
          <cell r="B5" t="str">
            <v>Compra</v>
          </cell>
          <cell r="C5">
            <v>37768</v>
          </cell>
          <cell r="D5">
            <v>38499</v>
          </cell>
          <cell r="E5" t="str">
            <v xml:space="preserve">ABN Amro Bank       </v>
          </cell>
          <cell r="F5" t="str">
            <v xml:space="preserve">BRI  </v>
          </cell>
        </row>
        <row r="6">
          <cell r="A6">
            <v>332436</v>
          </cell>
          <cell r="B6" t="str">
            <v>Compra</v>
          </cell>
          <cell r="C6">
            <v>37372</v>
          </cell>
          <cell r="D6">
            <v>41025</v>
          </cell>
          <cell r="E6" t="str">
            <v xml:space="preserve">Asesores en Valores </v>
          </cell>
          <cell r="F6" t="str">
            <v xml:space="preserve">BRR  </v>
          </cell>
        </row>
        <row r="7">
          <cell r="A7">
            <v>332440</v>
          </cell>
          <cell r="B7" t="str">
            <v>Compra</v>
          </cell>
          <cell r="C7">
            <v>37372</v>
          </cell>
          <cell r="D7">
            <v>41025</v>
          </cell>
          <cell r="E7" t="str">
            <v xml:space="preserve">Asesores en Valores </v>
          </cell>
          <cell r="F7" t="str">
            <v xml:space="preserve">BRI  </v>
          </cell>
        </row>
        <row r="8">
          <cell r="A8">
            <v>332444</v>
          </cell>
          <cell r="B8" t="str">
            <v>Compra</v>
          </cell>
          <cell r="C8">
            <v>37372</v>
          </cell>
          <cell r="D8">
            <v>41025</v>
          </cell>
          <cell r="E8" t="str">
            <v>Profesionales de Bol</v>
          </cell>
          <cell r="F8" t="str">
            <v xml:space="preserve">BRI  </v>
          </cell>
        </row>
        <row r="9">
          <cell r="A9">
            <v>332452</v>
          </cell>
          <cell r="B9" t="str">
            <v>Compra</v>
          </cell>
          <cell r="C9">
            <v>37372</v>
          </cell>
          <cell r="D9">
            <v>41025</v>
          </cell>
          <cell r="E9" t="str">
            <v xml:space="preserve">Asesores en Valores </v>
          </cell>
          <cell r="F9" t="str">
            <v xml:space="preserve">BRI  </v>
          </cell>
        </row>
        <row r="10">
          <cell r="A10">
            <v>332454</v>
          </cell>
          <cell r="B10" t="str">
            <v>Compra</v>
          </cell>
          <cell r="C10">
            <v>37372</v>
          </cell>
          <cell r="D10">
            <v>41025</v>
          </cell>
          <cell r="E10" t="str">
            <v xml:space="preserve">Acciones y Valores  </v>
          </cell>
          <cell r="F10" t="str">
            <v xml:space="preserve">BRI  </v>
          </cell>
        </row>
        <row r="11">
          <cell r="A11">
            <v>332462</v>
          </cell>
          <cell r="B11" t="str">
            <v>Compra</v>
          </cell>
          <cell r="C11">
            <v>37372</v>
          </cell>
          <cell r="D11">
            <v>41025</v>
          </cell>
          <cell r="E11" t="str">
            <v>AFIN S.A. - COMISION</v>
          </cell>
          <cell r="F11" t="str">
            <v xml:space="preserve">BRI  </v>
          </cell>
        </row>
        <row r="12">
          <cell r="A12">
            <v>332464</v>
          </cell>
          <cell r="B12" t="str">
            <v>Compra</v>
          </cell>
          <cell r="C12">
            <v>37372</v>
          </cell>
          <cell r="D12">
            <v>41025</v>
          </cell>
          <cell r="E12" t="str">
            <v>Alianza Valores S.A.</v>
          </cell>
          <cell r="F12" t="str">
            <v xml:space="preserve">BRI  </v>
          </cell>
        </row>
        <row r="13">
          <cell r="A13">
            <v>333525</v>
          </cell>
          <cell r="B13" t="str">
            <v>Compra</v>
          </cell>
          <cell r="C13">
            <v>37372</v>
          </cell>
          <cell r="D13">
            <v>41025</v>
          </cell>
          <cell r="E13" t="str">
            <v xml:space="preserve">Banco Ganadero      </v>
          </cell>
          <cell r="F13" t="str">
            <v xml:space="preserve">BRI  </v>
          </cell>
        </row>
        <row r="14">
          <cell r="A14">
            <v>333553</v>
          </cell>
          <cell r="B14" t="str">
            <v>Compra</v>
          </cell>
          <cell r="C14">
            <v>37372</v>
          </cell>
          <cell r="D14">
            <v>41025</v>
          </cell>
          <cell r="E14" t="str">
            <v xml:space="preserve">Interbolsa          </v>
          </cell>
          <cell r="F14" t="str">
            <v xml:space="preserve">BRI  </v>
          </cell>
        </row>
        <row r="15">
          <cell r="A15">
            <v>333567</v>
          </cell>
          <cell r="B15" t="str">
            <v>Compra</v>
          </cell>
          <cell r="C15">
            <v>37372</v>
          </cell>
          <cell r="D15">
            <v>41025</v>
          </cell>
          <cell r="E15" t="str">
            <v xml:space="preserve">Asesores en Valores </v>
          </cell>
          <cell r="F15" t="str">
            <v xml:space="preserve">BRI  </v>
          </cell>
        </row>
        <row r="16">
          <cell r="A16">
            <v>333584</v>
          </cell>
          <cell r="B16" t="str">
            <v>Compra</v>
          </cell>
          <cell r="C16">
            <v>37372</v>
          </cell>
          <cell r="D16">
            <v>41025</v>
          </cell>
          <cell r="E16" t="str">
            <v xml:space="preserve">Interbolsa          </v>
          </cell>
          <cell r="F16" t="str">
            <v xml:space="preserve">BRI  </v>
          </cell>
        </row>
        <row r="17">
          <cell r="A17">
            <v>333593</v>
          </cell>
          <cell r="B17" t="str">
            <v>Compra</v>
          </cell>
          <cell r="C17">
            <v>37372</v>
          </cell>
          <cell r="D17">
            <v>41025</v>
          </cell>
          <cell r="E17" t="str">
            <v xml:space="preserve">Interbolsa          </v>
          </cell>
          <cell r="F17" t="str">
            <v xml:space="preserve">BRR  </v>
          </cell>
        </row>
        <row r="18">
          <cell r="A18">
            <v>334100</v>
          </cell>
          <cell r="B18" t="str">
            <v>Compra</v>
          </cell>
          <cell r="C18">
            <v>37372</v>
          </cell>
          <cell r="D18">
            <v>41025</v>
          </cell>
          <cell r="E18" t="str">
            <v xml:space="preserve">Interbolsa          </v>
          </cell>
          <cell r="F18" t="str">
            <v xml:space="preserve">BRI  </v>
          </cell>
        </row>
        <row r="19">
          <cell r="A19">
            <v>334138</v>
          </cell>
          <cell r="B19" t="str">
            <v>Compra</v>
          </cell>
          <cell r="C19">
            <v>37372</v>
          </cell>
          <cell r="D19">
            <v>41025</v>
          </cell>
          <cell r="E19" t="str">
            <v xml:space="preserve">Interbolsa          </v>
          </cell>
          <cell r="F19" t="str">
            <v xml:space="preserve">BRI  </v>
          </cell>
        </row>
        <row r="20">
          <cell r="A20">
            <v>334149</v>
          </cell>
          <cell r="B20" t="str">
            <v>Compra</v>
          </cell>
          <cell r="C20">
            <v>37372</v>
          </cell>
          <cell r="D20">
            <v>41025</v>
          </cell>
          <cell r="E20" t="str">
            <v xml:space="preserve">Asesores en Valores </v>
          </cell>
          <cell r="F20" t="str">
            <v xml:space="preserve">BRI  </v>
          </cell>
        </row>
        <row r="21">
          <cell r="A21">
            <v>334756</v>
          </cell>
          <cell r="B21" t="str">
            <v>Compra</v>
          </cell>
          <cell r="C21">
            <v>37372</v>
          </cell>
          <cell r="D21">
            <v>41025</v>
          </cell>
          <cell r="E21" t="str">
            <v>Banco Standard Chart</v>
          </cell>
          <cell r="F21" t="str">
            <v xml:space="preserve">BRR  </v>
          </cell>
        </row>
        <row r="22">
          <cell r="A22">
            <v>334761</v>
          </cell>
          <cell r="B22" t="str">
            <v>Compra</v>
          </cell>
          <cell r="C22">
            <v>37372</v>
          </cell>
          <cell r="D22">
            <v>41025</v>
          </cell>
          <cell r="E22" t="str">
            <v xml:space="preserve">Acciones y Valores  </v>
          </cell>
          <cell r="F22" t="str">
            <v xml:space="preserve">BRI  </v>
          </cell>
        </row>
        <row r="23">
          <cell r="A23">
            <v>336347</v>
          </cell>
          <cell r="B23" t="str">
            <v>Compra</v>
          </cell>
          <cell r="C23">
            <v>37372</v>
          </cell>
          <cell r="D23">
            <v>41025</v>
          </cell>
          <cell r="E23" t="str">
            <v xml:space="preserve">Interbolsa          </v>
          </cell>
          <cell r="F23" t="str">
            <v xml:space="preserve">BRI  </v>
          </cell>
        </row>
        <row r="24">
          <cell r="A24">
            <v>337114</v>
          </cell>
          <cell r="B24" t="str">
            <v>Compra</v>
          </cell>
          <cell r="C24">
            <v>37934</v>
          </cell>
          <cell r="D24">
            <v>39395</v>
          </cell>
          <cell r="E24" t="str">
            <v xml:space="preserve">ABN Amro Bank       </v>
          </cell>
          <cell r="F24" t="str">
            <v xml:space="preserve">BRI  </v>
          </cell>
        </row>
        <row r="25">
          <cell r="A25">
            <v>337015</v>
          </cell>
          <cell r="B25" t="str">
            <v>Compra</v>
          </cell>
          <cell r="C25">
            <v>37372</v>
          </cell>
          <cell r="D25">
            <v>41025</v>
          </cell>
          <cell r="E25" t="str">
            <v>AFIN S.A. - COMISION</v>
          </cell>
          <cell r="F25" t="str">
            <v xml:space="preserve">BRR  </v>
          </cell>
        </row>
        <row r="26">
          <cell r="A26">
            <v>337048</v>
          </cell>
          <cell r="B26" t="str">
            <v>Compra</v>
          </cell>
          <cell r="C26">
            <v>37372</v>
          </cell>
          <cell r="D26">
            <v>41025</v>
          </cell>
          <cell r="E26" t="str">
            <v>F.C.O Fiduvalle Valo</v>
          </cell>
          <cell r="F26" t="str">
            <v xml:space="preserve">BRI  </v>
          </cell>
        </row>
        <row r="27">
          <cell r="A27">
            <v>337100</v>
          </cell>
          <cell r="B27" t="str">
            <v>Compra</v>
          </cell>
          <cell r="C27">
            <v>37125</v>
          </cell>
          <cell r="D27">
            <v>39682</v>
          </cell>
          <cell r="E27" t="str">
            <v xml:space="preserve">Interbolsa          </v>
          </cell>
          <cell r="F27" t="str">
            <v xml:space="preserve">BRI  </v>
          </cell>
        </row>
        <row r="28">
          <cell r="A28">
            <v>337385</v>
          </cell>
          <cell r="B28" t="str">
            <v>Compra</v>
          </cell>
          <cell r="C28">
            <v>37372</v>
          </cell>
          <cell r="D28">
            <v>41025</v>
          </cell>
          <cell r="E28" t="str">
            <v xml:space="preserve">Interbolsa          </v>
          </cell>
          <cell r="F28" t="str">
            <v xml:space="preserve">BRR  </v>
          </cell>
        </row>
        <row r="29">
          <cell r="A29">
            <v>337277</v>
          </cell>
          <cell r="B29" t="str">
            <v>Compra</v>
          </cell>
          <cell r="C29">
            <v>38124</v>
          </cell>
          <cell r="D29">
            <v>38132</v>
          </cell>
          <cell r="E29" t="str">
            <v xml:space="preserve">Banco de Bogota     </v>
          </cell>
          <cell r="F29" t="str">
            <v xml:space="preserve">BRR  </v>
          </cell>
        </row>
        <row r="30">
          <cell r="A30">
            <v>337879</v>
          </cell>
          <cell r="B30" t="str">
            <v>Compra</v>
          </cell>
          <cell r="C30">
            <v>37372</v>
          </cell>
          <cell r="D30">
            <v>41025</v>
          </cell>
          <cell r="E30" t="str">
            <v xml:space="preserve">Interbolsa          </v>
          </cell>
          <cell r="F30" t="str">
            <v xml:space="preserve">BRI  </v>
          </cell>
        </row>
        <row r="31">
          <cell r="A31">
            <v>337932</v>
          </cell>
          <cell r="B31" t="str">
            <v>Compra</v>
          </cell>
          <cell r="C31">
            <v>37886</v>
          </cell>
          <cell r="D31">
            <v>40443</v>
          </cell>
          <cell r="E31" t="str">
            <v>Profesionales de Bol</v>
          </cell>
          <cell r="F31" t="str">
            <v xml:space="preserve">BRR  </v>
          </cell>
        </row>
        <row r="32">
          <cell r="A32">
            <v>338935</v>
          </cell>
          <cell r="B32" t="str">
            <v>Compra</v>
          </cell>
          <cell r="C32">
            <v>37372</v>
          </cell>
          <cell r="D32">
            <v>41025</v>
          </cell>
          <cell r="E32" t="str">
            <v xml:space="preserve">Interbolsa          </v>
          </cell>
          <cell r="F32" t="str">
            <v xml:space="preserve">BRI  </v>
          </cell>
        </row>
        <row r="33">
          <cell r="A33">
            <v>339024</v>
          </cell>
          <cell r="B33" t="str">
            <v>Compra</v>
          </cell>
          <cell r="C33">
            <v>37372</v>
          </cell>
          <cell r="D33">
            <v>41025</v>
          </cell>
          <cell r="E33" t="str">
            <v>Banco Standard Chart</v>
          </cell>
          <cell r="F33" t="str">
            <v xml:space="preserve">BRI  </v>
          </cell>
        </row>
        <row r="34">
          <cell r="A34">
            <v>339032</v>
          </cell>
          <cell r="B34" t="str">
            <v>Compra</v>
          </cell>
          <cell r="C34">
            <v>37372</v>
          </cell>
          <cell r="D34">
            <v>41025</v>
          </cell>
          <cell r="E34" t="str">
            <v xml:space="preserve">Interbolsa          </v>
          </cell>
          <cell r="F34" t="str">
            <v xml:space="preserve">BRI  </v>
          </cell>
        </row>
        <row r="35">
          <cell r="A35">
            <v>340082</v>
          </cell>
          <cell r="B35" t="str">
            <v>Compra</v>
          </cell>
          <cell r="C35">
            <v>38132</v>
          </cell>
          <cell r="D35">
            <v>38139</v>
          </cell>
          <cell r="E35" t="str">
            <v xml:space="preserve">Banco de Bogota     </v>
          </cell>
          <cell r="F35" t="str">
            <v xml:space="preserve">BRR  </v>
          </cell>
        </row>
        <row r="36">
          <cell r="A36">
            <v>340859</v>
          </cell>
          <cell r="B36" t="str">
            <v>Compra</v>
          </cell>
          <cell r="C36">
            <v>37372</v>
          </cell>
          <cell r="D36">
            <v>41025</v>
          </cell>
          <cell r="E36" t="str">
            <v xml:space="preserve">Interbolsa          </v>
          </cell>
          <cell r="F36" t="str">
            <v xml:space="preserve">BRI  </v>
          </cell>
        </row>
        <row r="37">
          <cell r="A37">
            <v>340874</v>
          </cell>
          <cell r="B37" t="str">
            <v>Compra</v>
          </cell>
          <cell r="C37">
            <v>37372</v>
          </cell>
          <cell r="D37">
            <v>41025</v>
          </cell>
          <cell r="E37" t="str">
            <v xml:space="preserve">Nacional de Valores </v>
          </cell>
          <cell r="F37" t="str">
            <v xml:space="preserve">BRI  </v>
          </cell>
        </row>
        <row r="38">
          <cell r="A38">
            <v>340880</v>
          </cell>
          <cell r="B38" t="str">
            <v>Compra</v>
          </cell>
          <cell r="C38">
            <v>37372</v>
          </cell>
          <cell r="D38">
            <v>41025</v>
          </cell>
          <cell r="E38" t="str">
            <v xml:space="preserve">Acciones y Valores  </v>
          </cell>
          <cell r="F38" t="str">
            <v xml:space="preserve">BRI  </v>
          </cell>
        </row>
        <row r="39">
          <cell r="A39">
            <v>341448</v>
          </cell>
          <cell r="B39" t="str">
            <v>Compra</v>
          </cell>
          <cell r="C39">
            <v>37372</v>
          </cell>
          <cell r="D39">
            <v>41025</v>
          </cell>
          <cell r="E39" t="str">
            <v xml:space="preserve">Interbolsa          </v>
          </cell>
          <cell r="F39" t="str">
            <v xml:space="preserve">BRR  </v>
          </cell>
        </row>
        <row r="40">
          <cell r="A40">
            <v>341468</v>
          </cell>
          <cell r="B40" t="str">
            <v>Compra</v>
          </cell>
          <cell r="C40">
            <v>37372</v>
          </cell>
          <cell r="D40">
            <v>41025</v>
          </cell>
          <cell r="E40" t="str">
            <v xml:space="preserve">Interbolsa          </v>
          </cell>
          <cell r="F40" t="str">
            <v xml:space="preserve">BRI  </v>
          </cell>
        </row>
        <row r="41">
          <cell r="A41">
            <v>342219</v>
          </cell>
          <cell r="B41" t="str">
            <v>Compra</v>
          </cell>
          <cell r="C41">
            <v>37372</v>
          </cell>
          <cell r="D41">
            <v>41025</v>
          </cell>
          <cell r="E41" t="str">
            <v xml:space="preserve">Asesores en Valores </v>
          </cell>
          <cell r="F41" t="str">
            <v xml:space="preserve">BRI  </v>
          </cell>
        </row>
        <row r="42">
          <cell r="A42">
            <v>342246</v>
          </cell>
          <cell r="B42" t="str">
            <v>Compra</v>
          </cell>
          <cell r="C42">
            <v>37372</v>
          </cell>
          <cell r="D42">
            <v>41025</v>
          </cell>
          <cell r="E42" t="str">
            <v>Alianza Valores Comi</v>
          </cell>
          <cell r="F42" t="str">
            <v xml:space="preserve">BRI  </v>
          </cell>
        </row>
        <row r="43">
          <cell r="A43">
            <v>342276</v>
          </cell>
          <cell r="B43" t="str">
            <v>Compra</v>
          </cell>
          <cell r="C43">
            <v>37372</v>
          </cell>
          <cell r="D43">
            <v>41025</v>
          </cell>
          <cell r="E43" t="str">
            <v xml:space="preserve">Interbolsa          </v>
          </cell>
          <cell r="F43" t="str">
            <v xml:space="preserve">BRI  </v>
          </cell>
        </row>
        <row r="44">
          <cell r="A44">
            <v>342334</v>
          </cell>
          <cell r="B44" t="str">
            <v>Compra</v>
          </cell>
          <cell r="C44">
            <v>37372</v>
          </cell>
          <cell r="D44">
            <v>41025</v>
          </cell>
          <cell r="E44" t="str">
            <v>Acciones de Colombia</v>
          </cell>
          <cell r="F44" t="str">
            <v xml:space="preserve">BRR  </v>
          </cell>
        </row>
        <row r="45">
          <cell r="A45">
            <v>342369</v>
          </cell>
          <cell r="B45" t="str">
            <v>Compra</v>
          </cell>
          <cell r="C45">
            <v>37273</v>
          </cell>
          <cell r="D45">
            <v>40925</v>
          </cell>
          <cell r="E45" t="str">
            <v>NO USAR Promotora Bu</v>
          </cell>
          <cell r="F45" t="str">
            <v xml:space="preserve">BRR  </v>
          </cell>
        </row>
        <row r="46">
          <cell r="A46">
            <v>331491</v>
          </cell>
          <cell r="B46" t="str">
            <v xml:space="preserve">Venta </v>
          </cell>
          <cell r="C46">
            <v>38029</v>
          </cell>
          <cell r="D46">
            <v>40221</v>
          </cell>
          <cell r="E46" t="str">
            <v xml:space="preserve">Interbolsa          </v>
          </cell>
          <cell r="F46" t="str">
            <v xml:space="preserve">BRI  </v>
          </cell>
        </row>
        <row r="47">
          <cell r="A47">
            <v>316448</v>
          </cell>
          <cell r="B47" t="str">
            <v xml:space="preserve">Venta </v>
          </cell>
          <cell r="C47">
            <v>37372</v>
          </cell>
          <cell r="D47">
            <v>41025</v>
          </cell>
          <cell r="E47" t="str">
            <v xml:space="preserve">Interbolsa          </v>
          </cell>
          <cell r="F47" t="str">
            <v xml:space="preserve">BRI  </v>
          </cell>
        </row>
        <row r="48">
          <cell r="A48">
            <v>332436</v>
          </cell>
          <cell r="B48" t="str">
            <v xml:space="preserve">Venta </v>
          </cell>
          <cell r="C48">
            <v>37372</v>
          </cell>
          <cell r="D48">
            <v>41025</v>
          </cell>
          <cell r="E48" t="str">
            <v xml:space="preserve">Asesores en Valores </v>
          </cell>
          <cell r="F48" t="str">
            <v xml:space="preserve">BRR  </v>
          </cell>
        </row>
        <row r="49">
          <cell r="A49">
            <v>333531</v>
          </cell>
          <cell r="B49" t="str">
            <v xml:space="preserve">Venta </v>
          </cell>
          <cell r="C49">
            <v>37372</v>
          </cell>
          <cell r="D49">
            <v>41025</v>
          </cell>
          <cell r="E49" t="str">
            <v>Alianza Valores S.A.</v>
          </cell>
          <cell r="F49" t="str">
            <v xml:space="preserve">BRI  </v>
          </cell>
        </row>
        <row r="50">
          <cell r="A50">
            <v>333532</v>
          </cell>
          <cell r="B50" t="str">
            <v xml:space="preserve">Venta </v>
          </cell>
          <cell r="C50">
            <v>37372</v>
          </cell>
          <cell r="D50">
            <v>41025</v>
          </cell>
          <cell r="E50" t="str">
            <v xml:space="preserve">Interbolsa          </v>
          </cell>
          <cell r="F50" t="str">
            <v xml:space="preserve">BRI  </v>
          </cell>
        </row>
        <row r="51">
          <cell r="A51">
            <v>333553</v>
          </cell>
          <cell r="B51" t="str">
            <v xml:space="preserve">Venta </v>
          </cell>
          <cell r="C51">
            <v>37372</v>
          </cell>
          <cell r="D51">
            <v>41025</v>
          </cell>
          <cell r="E51" t="str">
            <v xml:space="preserve">Interbolsa          </v>
          </cell>
          <cell r="F51" t="str">
            <v xml:space="preserve">BRI  </v>
          </cell>
        </row>
        <row r="52">
          <cell r="A52">
            <v>333567</v>
          </cell>
          <cell r="B52" t="str">
            <v xml:space="preserve">Venta </v>
          </cell>
          <cell r="C52">
            <v>37372</v>
          </cell>
          <cell r="D52">
            <v>41025</v>
          </cell>
          <cell r="E52" t="str">
            <v xml:space="preserve">Asesores en Valores </v>
          </cell>
          <cell r="F52" t="str">
            <v xml:space="preserve">BRI  </v>
          </cell>
        </row>
        <row r="53">
          <cell r="A53">
            <v>333593</v>
          </cell>
          <cell r="B53" t="str">
            <v xml:space="preserve">Venta </v>
          </cell>
          <cell r="C53">
            <v>37372</v>
          </cell>
          <cell r="D53">
            <v>41025</v>
          </cell>
          <cell r="E53" t="str">
            <v xml:space="preserve">Interbolsa          </v>
          </cell>
          <cell r="F53" t="str">
            <v xml:space="preserve">BRR  </v>
          </cell>
        </row>
        <row r="54">
          <cell r="A54">
            <v>332440</v>
          </cell>
          <cell r="B54" t="str">
            <v xml:space="preserve">Venta </v>
          </cell>
          <cell r="C54">
            <v>37372</v>
          </cell>
          <cell r="D54">
            <v>41025</v>
          </cell>
          <cell r="E54" t="str">
            <v xml:space="preserve">Interbolsa          </v>
          </cell>
          <cell r="F54" t="str">
            <v xml:space="preserve">BRI  </v>
          </cell>
        </row>
        <row r="55">
          <cell r="A55">
            <v>334100</v>
          </cell>
          <cell r="B55" t="str">
            <v xml:space="preserve">Venta </v>
          </cell>
          <cell r="C55">
            <v>37372</v>
          </cell>
          <cell r="D55">
            <v>41025</v>
          </cell>
          <cell r="E55" t="str">
            <v xml:space="preserve">Banco Agrario       </v>
          </cell>
          <cell r="F55" t="str">
            <v xml:space="preserve">BRI  </v>
          </cell>
        </row>
        <row r="56">
          <cell r="A56">
            <v>334756</v>
          </cell>
          <cell r="B56" t="str">
            <v xml:space="preserve">Venta </v>
          </cell>
          <cell r="C56">
            <v>37372</v>
          </cell>
          <cell r="D56">
            <v>41025</v>
          </cell>
          <cell r="E56" t="str">
            <v>Alianza Valores Comi</v>
          </cell>
          <cell r="F56" t="str">
            <v xml:space="preserve">BRR  </v>
          </cell>
        </row>
        <row r="57">
          <cell r="A57">
            <v>334149</v>
          </cell>
          <cell r="B57" t="str">
            <v xml:space="preserve">Venta </v>
          </cell>
          <cell r="C57">
            <v>37372</v>
          </cell>
          <cell r="D57">
            <v>41025</v>
          </cell>
          <cell r="E57" t="str">
            <v xml:space="preserve">Interbolsa          </v>
          </cell>
          <cell r="F57" t="str">
            <v xml:space="preserve">BRI  </v>
          </cell>
        </row>
        <row r="58">
          <cell r="A58">
            <v>334761</v>
          </cell>
          <cell r="B58" t="str">
            <v xml:space="preserve">Venta </v>
          </cell>
          <cell r="C58">
            <v>37372</v>
          </cell>
          <cell r="D58">
            <v>41025</v>
          </cell>
          <cell r="E58" t="str">
            <v xml:space="preserve">Interbolsa          </v>
          </cell>
          <cell r="F58" t="str">
            <v xml:space="preserve">BRI  </v>
          </cell>
        </row>
        <row r="59">
          <cell r="A59">
            <v>335962</v>
          </cell>
          <cell r="B59" t="str">
            <v xml:space="preserve">Venta </v>
          </cell>
          <cell r="C59">
            <v>37125</v>
          </cell>
          <cell r="D59">
            <v>39682</v>
          </cell>
          <cell r="E59" t="str">
            <v xml:space="preserve">Interbolsa          </v>
          </cell>
          <cell r="F59" t="str">
            <v xml:space="preserve">BRI  </v>
          </cell>
        </row>
        <row r="60">
          <cell r="A60">
            <v>324157</v>
          </cell>
          <cell r="B60" t="str">
            <v xml:space="preserve">Venta </v>
          </cell>
          <cell r="C60">
            <v>37768</v>
          </cell>
          <cell r="D60">
            <v>38499</v>
          </cell>
          <cell r="E60" t="str">
            <v xml:space="preserve">ABN Amro Bank       </v>
          </cell>
          <cell r="F60" t="str">
            <v xml:space="preserve">BRR  </v>
          </cell>
        </row>
        <row r="61">
          <cell r="A61">
            <v>333584</v>
          </cell>
          <cell r="B61" t="str">
            <v xml:space="preserve">Venta </v>
          </cell>
          <cell r="C61">
            <v>37372</v>
          </cell>
          <cell r="D61">
            <v>41025</v>
          </cell>
          <cell r="E61" t="str">
            <v xml:space="preserve">Interbolsa          </v>
          </cell>
          <cell r="F61" t="str">
            <v xml:space="preserve">BRI  </v>
          </cell>
        </row>
        <row r="62">
          <cell r="A62">
            <v>334138</v>
          </cell>
          <cell r="B62" t="str">
            <v xml:space="preserve">Venta </v>
          </cell>
          <cell r="C62">
            <v>37372</v>
          </cell>
          <cell r="D62">
            <v>41025</v>
          </cell>
          <cell r="E62" t="str">
            <v xml:space="preserve">Interbolsa          </v>
          </cell>
          <cell r="F62" t="str">
            <v xml:space="preserve">BRI  </v>
          </cell>
        </row>
        <row r="63">
          <cell r="A63">
            <v>336347</v>
          </cell>
          <cell r="B63" t="str">
            <v xml:space="preserve">Venta </v>
          </cell>
          <cell r="C63">
            <v>37372</v>
          </cell>
          <cell r="D63">
            <v>41025</v>
          </cell>
          <cell r="E63" t="str">
            <v xml:space="preserve">Asesores en Valores </v>
          </cell>
          <cell r="F63" t="str">
            <v xml:space="preserve">BRI  </v>
          </cell>
        </row>
        <row r="64">
          <cell r="A64">
            <v>337015</v>
          </cell>
          <cell r="B64" t="str">
            <v xml:space="preserve">Venta </v>
          </cell>
          <cell r="C64">
            <v>37372</v>
          </cell>
          <cell r="D64">
            <v>41025</v>
          </cell>
          <cell r="E64" t="str">
            <v xml:space="preserve">Asesores en Valores </v>
          </cell>
          <cell r="F64" t="str">
            <v xml:space="preserve">BRR  </v>
          </cell>
        </row>
        <row r="65">
          <cell r="A65">
            <v>337023</v>
          </cell>
          <cell r="B65" t="str">
            <v xml:space="preserve">Venta </v>
          </cell>
          <cell r="C65">
            <v>37372</v>
          </cell>
          <cell r="D65">
            <v>41025</v>
          </cell>
          <cell r="E65" t="str">
            <v xml:space="preserve">Interbolsa          </v>
          </cell>
          <cell r="F65" t="str">
            <v xml:space="preserve">BRR  </v>
          </cell>
        </row>
        <row r="66">
          <cell r="A66">
            <v>337048</v>
          </cell>
          <cell r="B66" t="str">
            <v xml:space="preserve">Venta </v>
          </cell>
          <cell r="C66">
            <v>37372</v>
          </cell>
          <cell r="D66">
            <v>41025</v>
          </cell>
          <cell r="E66" t="str">
            <v>Acciones de Colombia</v>
          </cell>
          <cell r="F66" t="str">
            <v xml:space="preserve">BRI  </v>
          </cell>
        </row>
        <row r="67">
          <cell r="A67">
            <v>324004</v>
          </cell>
          <cell r="B67" t="str">
            <v xml:space="preserve">Venta </v>
          </cell>
          <cell r="C67">
            <v>36273</v>
          </cell>
          <cell r="D67">
            <v>39926</v>
          </cell>
          <cell r="E67" t="str">
            <v>Promotora Bursatil C</v>
          </cell>
          <cell r="F67" t="str">
            <v xml:space="preserve">BRR  </v>
          </cell>
        </row>
        <row r="68">
          <cell r="A68">
            <v>337385</v>
          </cell>
          <cell r="B68" t="str">
            <v xml:space="preserve">Venta </v>
          </cell>
          <cell r="C68">
            <v>37372</v>
          </cell>
          <cell r="D68">
            <v>41025</v>
          </cell>
          <cell r="E68" t="str">
            <v xml:space="preserve">Interbolsa          </v>
          </cell>
          <cell r="F68" t="str">
            <v xml:space="preserve">BRR  </v>
          </cell>
        </row>
        <row r="69">
          <cell r="A69">
            <v>337879</v>
          </cell>
          <cell r="B69" t="str">
            <v xml:space="preserve">Venta </v>
          </cell>
          <cell r="C69">
            <v>37372</v>
          </cell>
          <cell r="D69">
            <v>41025</v>
          </cell>
          <cell r="E69" t="str">
            <v>Alianza Valores Comi</v>
          </cell>
          <cell r="F69" t="str">
            <v xml:space="preserve">BRI  </v>
          </cell>
        </row>
        <row r="70">
          <cell r="A70">
            <v>292148</v>
          </cell>
          <cell r="B70" t="str">
            <v xml:space="preserve">Venta </v>
          </cell>
          <cell r="C70">
            <v>37273</v>
          </cell>
          <cell r="D70">
            <v>40925</v>
          </cell>
          <cell r="E70" t="str">
            <v>Profesionales de Bol</v>
          </cell>
          <cell r="F70" t="str">
            <v xml:space="preserve">BRR  </v>
          </cell>
        </row>
        <row r="71">
          <cell r="A71">
            <v>316452</v>
          </cell>
          <cell r="B71" t="str">
            <v xml:space="preserve">Venta </v>
          </cell>
          <cell r="C71">
            <v>37768</v>
          </cell>
          <cell r="D71">
            <v>38499</v>
          </cell>
          <cell r="E71" t="str">
            <v xml:space="preserve">ABN Amro Bank       </v>
          </cell>
          <cell r="F71" t="str">
            <v xml:space="preserve">BRI  </v>
          </cell>
        </row>
        <row r="72">
          <cell r="A72">
            <v>338935</v>
          </cell>
          <cell r="B72" t="str">
            <v xml:space="preserve">Venta </v>
          </cell>
          <cell r="C72">
            <v>37372</v>
          </cell>
          <cell r="D72">
            <v>41025</v>
          </cell>
          <cell r="E72" t="str">
            <v xml:space="preserve">Interbolsa          </v>
          </cell>
          <cell r="F72" t="str">
            <v xml:space="preserve">BRI  </v>
          </cell>
        </row>
        <row r="73">
          <cell r="A73">
            <v>339046</v>
          </cell>
          <cell r="B73" t="str">
            <v xml:space="preserve">Venta </v>
          </cell>
          <cell r="C73">
            <v>36560</v>
          </cell>
          <cell r="D73">
            <v>38387</v>
          </cell>
          <cell r="E73" t="str">
            <v xml:space="preserve">ABN Amro Bank       </v>
          </cell>
          <cell r="F73" t="str">
            <v xml:space="preserve">BRI  </v>
          </cell>
        </row>
        <row r="74">
          <cell r="A74">
            <v>323054</v>
          </cell>
          <cell r="B74" t="str">
            <v xml:space="preserve">Venta </v>
          </cell>
          <cell r="C74">
            <v>37125</v>
          </cell>
          <cell r="D74">
            <v>39682</v>
          </cell>
          <cell r="E74" t="str">
            <v xml:space="preserve">Interbolsa          </v>
          </cell>
          <cell r="F74" t="str">
            <v xml:space="preserve">BRI  </v>
          </cell>
        </row>
        <row r="75">
          <cell r="A75">
            <v>323060</v>
          </cell>
          <cell r="B75" t="str">
            <v xml:space="preserve">Venta </v>
          </cell>
          <cell r="C75">
            <v>37125</v>
          </cell>
          <cell r="D75">
            <v>39682</v>
          </cell>
          <cell r="E75" t="str">
            <v xml:space="preserve">Interbolsa          </v>
          </cell>
          <cell r="F75" t="str">
            <v xml:space="preserve">BRI  </v>
          </cell>
        </row>
        <row r="76">
          <cell r="A76">
            <v>341456</v>
          </cell>
          <cell r="B76" t="str">
            <v xml:space="preserve">Venta </v>
          </cell>
          <cell r="C76">
            <v>37372</v>
          </cell>
          <cell r="D76">
            <v>41025</v>
          </cell>
          <cell r="E76" t="str">
            <v xml:space="preserve">Asesores en Valores </v>
          </cell>
          <cell r="F76" t="str">
            <v xml:space="preserve">BRR  </v>
          </cell>
        </row>
        <row r="77">
          <cell r="A77">
            <v>341457</v>
          </cell>
          <cell r="B77" t="str">
            <v xml:space="preserve">Venta </v>
          </cell>
          <cell r="C77">
            <v>37372</v>
          </cell>
          <cell r="D77">
            <v>41025</v>
          </cell>
          <cell r="E77" t="str">
            <v xml:space="preserve">Interbolsa          </v>
          </cell>
          <cell r="F77" t="str">
            <v xml:space="preserve">BRR  </v>
          </cell>
        </row>
        <row r="78">
          <cell r="A78">
            <v>341468</v>
          </cell>
          <cell r="B78" t="str">
            <v xml:space="preserve">Venta </v>
          </cell>
          <cell r="C78">
            <v>37372</v>
          </cell>
          <cell r="D78">
            <v>41025</v>
          </cell>
          <cell r="E78" t="str">
            <v xml:space="preserve">CORREVAL            </v>
          </cell>
          <cell r="F78" t="str">
            <v xml:space="preserve">BRI  </v>
          </cell>
        </row>
        <row r="79">
          <cell r="A79">
            <v>342219</v>
          </cell>
          <cell r="B79" t="str">
            <v xml:space="preserve">Venta </v>
          </cell>
          <cell r="C79">
            <v>37372</v>
          </cell>
          <cell r="D79">
            <v>41025</v>
          </cell>
          <cell r="E79" t="str">
            <v xml:space="preserve">Interbolsa          </v>
          </cell>
          <cell r="F79" t="str">
            <v xml:space="preserve">BRI  </v>
          </cell>
        </row>
        <row r="80">
          <cell r="A80">
            <v>342287</v>
          </cell>
          <cell r="B80" t="str">
            <v xml:space="preserve">Venta </v>
          </cell>
          <cell r="C80">
            <v>37372</v>
          </cell>
          <cell r="D80">
            <v>41025</v>
          </cell>
          <cell r="E80" t="str">
            <v>Acciones de Colombia</v>
          </cell>
          <cell r="F80" t="str">
            <v xml:space="preserve">BRI  </v>
          </cell>
        </row>
        <row r="81">
          <cell r="A81">
            <v>342288</v>
          </cell>
          <cell r="B81" t="str">
            <v xml:space="preserve">Venta </v>
          </cell>
          <cell r="C81">
            <v>37372</v>
          </cell>
          <cell r="D81">
            <v>41025</v>
          </cell>
          <cell r="E81" t="str">
            <v xml:space="preserve">Interbolsa          </v>
          </cell>
          <cell r="F81" t="str">
            <v xml:space="preserve">BRI  </v>
          </cell>
        </row>
        <row r="82">
          <cell r="A82">
            <v>249373</v>
          </cell>
          <cell r="B82" t="str">
            <v xml:space="preserve">Venta </v>
          </cell>
          <cell r="C82">
            <v>37097</v>
          </cell>
          <cell r="D82">
            <v>38923</v>
          </cell>
          <cell r="E82" t="str">
            <v>Promotora Bursatil C</v>
          </cell>
          <cell r="F82" t="str">
            <v xml:space="preserve">BRR  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FMIN510"/>
      <sheetName val="PFSEM050"/>
      <sheetName val="PFMVR565"/>
      <sheetName val="COMPRAS-ok"/>
      <sheetName val="VENTAS-ok"/>
      <sheetName val="intereses y redenciones-ok"/>
      <sheetName val="PFMVR565-ORIGINAL"/>
      <sheetName val="PFSEM050-ORIGINAL"/>
      <sheetName val="PFMIN510-ORIGINAL"/>
    </sheetNames>
    <sheetDataSet>
      <sheetData sheetId="0"/>
      <sheetData sheetId="1">
        <row r="1">
          <cell r="A1" t="str">
            <v xml:space="preserve"> Titulo</v>
          </cell>
          <cell r="B1" t="str">
            <v>Trans.</v>
          </cell>
          <cell r="C1" t="str">
            <v xml:space="preserve">Emision   </v>
          </cell>
          <cell r="D1" t="str">
            <v xml:space="preserve">F.Vcto.   </v>
          </cell>
          <cell r="E1" t="str">
            <v xml:space="preserve">Contraparte         </v>
          </cell>
          <cell r="F1" t="str">
            <v xml:space="preserve">Por  </v>
          </cell>
        </row>
        <row r="2">
          <cell r="A2">
            <v>331557</v>
          </cell>
          <cell r="B2" t="str">
            <v>Compra</v>
          </cell>
          <cell r="C2">
            <v>38110</v>
          </cell>
          <cell r="D2">
            <v>38196</v>
          </cell>
          <cell r="E2" t="str">
            <v xml:space="preserve">Banco de Credito    </v>
          </cell>
          <cell r="F2" t="str">
            <v xml:space="preserve">BRM  </v>
          </cell>
        </row>
        <row r="3">
          <cell r="A3">
            <v>331755</v>
          </cell>
          <cell r="B3" t="str">
            <v>Compra</v>
          </cell>
          <cell r="C3">
            <v>38110</v>
          </cell>
          <cell r="D3">
            <v>38258</v>
          </cell>
          <cell r="E3" t="str">
            <v xml:space="preserve">Banco de Credito    </v>
          </cell>
          <cell r="F3" t="str">
            <v xml:space="preserve">BRM  </v>
          </cell>
        </row>
        <row r="4">
          <cell r="A4">
            <v>331745</v>
          </cell>
          <cell r="B4" t="str">
            <v>Compra</v>
          </cell>
          <cell r="C4">
            <v>37826</v>
          </cell>
          <cell r="D4">
            <v>38192</v>
          </cell>
          <cell r="E4" t="str">
            <v xml:space="preserve">Nacional de Valores </v>
          </cell>
          <cell r="F4" t="str">
            <v xml:space="preserve">BRM  </v>
          </cell>
        </row>
        <row r="5">
          <cell r="A5">
            <v>331504</v>
          </cell>
          <cell r="B5" t="str">
            <v>Compra</v>
          </cell>
          <cell r="C5">
            <v>37768</v>
          </cell>
          <cell r="D5">
            <v>38499</v>
          </cell>
          <cell r="E5" t="str">
            <v xml:space="preserve">ABN Amro Bank       </v>
          </cell>
          <cell r="F5" t="str">
            <v xml:space="preserve">BRI  </v>
          </cell>
        </row>
        <row r="6">
          <cell r="A6">
            <v>332436</v>
          </cell>
          <cell r="B6" t="str">
            <v>Compra</v>
          </cell>
          <cell r="C6">
            <v>37372</v>
          </cell>
          <cell r="D6">
            <v>41025</v>
          </cell>
          <cell r="E6" t="str">
            <v xml:space="preserve">Asesores en Valores </v>
          </cell>
          <cell r="F6" t="str">
            <v xml:space="preserve">BRR  </v>
          </cell>
        </row>
        <row r="7">
          <cell r="A7">
            <v>332440</v>
          </cell>
          <cell r="B7" t="str">
            <v>Compra</v>
          </cell>
          <cell r="C7">
            <v>37372</v>
          </cell>
          <cell r="D7">
            <v>41025</v>
          </cell>
          <cell r="E7" t="str">
            <v xml:space="preserve">Asesores en Valores </v>
          </cell>
          <cell r="F7" t="str">
            <v xml:space="preserve">BRI  </v>
          </cell>
        </row>
        <row r="8">
          <cell r="A8">
            <v>332444</v>
          </cell>
          <cell r="B8" t="str">
            <v>Compra</v>
          </cell>
          <cell r="C8">
            <v>37372</v>
          </cell>
          <cell r="D8">
            <v>41025</v>
          </cell>
          <cell r="E8" t="str">
            <v>Profesionales de Bol</v>
          </cell>
          <cell r="F8" t="str">
            <v xml:space="preserve">BRI  </v>
          </cell>
        </row>
        <row r="9">
          <cell r="A9">
            <v>332452</v>
          </cell>
          <cell r="B9" t="str">
            <v>Compra</v>
          </cell>
          <cell r="C9">
            <v>37372</v>
          </cell>
          <cell r="D9">
            <v>41025</v>
          </cell>
          <cell r="E9" t="str">
            <v xml:space="preserve">Asesores en Valores </v>
          </cell>
          <cell r="F9" t="str">
            <v xml:space="preserve">BRI  </v>
          </cell>
        </row>
        <row r="10">
          <cell r="A10">
            <v>332454</v>
          </cell>
          <cell r="B10" t="str">
            <v>Compra</v>
          </cell>
          <cell r="C10">
            <v>37372</v>
          </cell>
          <cell r="D10">
            <v>41025</v>
          </cell>
          <cell r="E10" t="str">
            <v xml:space="preserve">Acciones y Valores  </v>
          </cell>
          <cell r="F10" t="str">
            <v xml:space="preserve">BRI  </v>
          </cell>
        </row>
        <row r="11">
          <cell r="A11">
            <v>332462</v>
          </cell>
          <cell r="B11" t="str">
            <v>Compra</v>
          </cell>
          <cell r="C11">
            <v>37372</v>
          </cell>
          <cell r="D11">
            <v>41025</v>
          </cell>
          <cell r="E11" t="str">
            <v>AFIN S.A. - COMISION</v>
          </cell>
          <cell r="F11" t="str">
            <v xml:space="preserve">BRI  </v>
          </cell>
        </row>
        <row r="12">
          <cell r="A12">
            <v>332464</v>
          </cell>
          <cell r="B12" t="str">
            <v>Compra</v>
          </cell>
          <cell r="C12">
            <v>37372</v>
          </cell>
          <cell r="D12">
            <v>41025</v>
          </cell>
          <cell r="E12" t="str">
            <v>Alianza Valores S.A.</v>
          </cell>
          <cell r="F12" t="str">
            <v xml:space="preserve">BRI  </v>
          </cell>
        </row>
        <row r="13">
          <cell r="A13">
            <v>333525</v>
          </cell>
          <cell r="B13" t="str">
            <v>Compra</v>
          </cell>
          <cell r="C13">
            <v>37372</v>
          </cell>
          <cell r="D13">
            <v>41025</v>
          </cell>
          <cell r="E13" t="str">
            <v xml:space="preserve">Banco Ganadero      </v>
          </cell>
          <cell r="F13" t="str">
            <v xml:space="preserve">BRI  </v>
          </cell>
        </row>
        <row r="14">
          <cell r="A14">
            <v>333553</v>
          </cell>
          <cell r="B14" t="str">
            <v>Compra</v>
          </cell>
          <cell r="C14">
            <v>37372</v>
          </cell>
          <cell r="D14">
            <v>41025</v>
          </cell>
          <cell r="E14" t="str">
            <v xml:space="preserve">Interbolsa          </v>
          </cell>
          <cell r="F14" t="str">
            <v xml:space="preserve">BRI  </v>
          </cell>
        </row>
        <row r="15">
          <cell r="A15">
            <v>333567</v>
          </cell>
          <cell r="B15" t="str">
            <v>Compra</v>
          </cell>
          <cell r="C15">
            <v>37372</v>
          </cell>
          <cell r="D15">
            <v>41025</v>
          </cell>
          <cell r="E15" t="str">
            <v xml:space="preserve">Asesores en Valores </v>
          </cell>
          <cell r="F15" t="str">
            <v xml:space="preserve">BRI  </v>
          </cell>
        </row>
        <row r="16">
          <cell r="A16">
            <v>333584</v>
          </cell>
          <cell r="B16" t="str">
            <v>Compra</v>
          </cell>
          <cell r="C16">
            <v>37372</v>
          </cell>
          <cell r="D16">
            <v>41025</v>
          </cell>
          <cell r="E16" t="str">
            <v xml:space="preserve">Interbolsa          </v>
          </cell>
          <cell r="F16" t="str">
            <v xml:space="preserve">BRI  </v>
          </cell>
        </row>
        <row r="17">
          <cell r="A17">
            <v>333593</v>
          </cell>
          <cell r="B17" t="str">
            <v>Compra</v>
          </cell>
          <cell r="C17">
            <v>37372</v>
          </cell>
          <cell r="D17">
            <v>41025</v>
          </cell>
          <cell r="E17" t="str">
            <v xml:space="preserve">Interbolsa          </v>
          </cell>
          <cell r="F17" t="str">
            <v xml:space="preserve">BRR  </v>
          </cell>
        </row>
        <row r="18">
          <cell r="A18">
            <v>334100</v>
          </cell>
          <cell r="B18" t="str">
            <v>Compra</v>
          </cell>
          <cell r="C18">
            <v>37372</v>
          </cell>
          <cell r="D18">
            <v>41025</v>
          </cell>
          <cell r="E18" t="str">
            <v xml:space="preserve">Interbolsa          </v>
          </cell>
          <cell r="F18" t="str">
            <v xml:space="preserve">BRI  </v>
          </cell>
        </row>
        <row r="19">
          <cell r="A19">
            <v>334138</v>
          </cell>
          <cell r="B19" t="str">
            <v>Compra</v>
          </cell>
          <cell r="C19">
            <v>37372</v>
          </cell>
          <cell r="D19">
            <v>41025</v>
          </cell>
          <cell r="E19" t="str">
            <v xml:space="preserve">Interbolsa          </v>
          </cell>
          <cell r="F19" t="str">
            <v xml:space="preserve">BRI  </v>
          </cell>
        </row>
        <row r="20">
          <cell r="A20">
            <v>334149</v>
          </cell>
          <cell r="B20" t="str">
            <v>Compra</v>
          </cell>
          <cell r="C20">
            <v>37372</v>
          </cell>
          <cell r="D20">
            <v>41025</v>
          </cell>
          <cell r="E20" t="str">
            <v xml:space="preserve">Asesores en Valores </v>
          </cell>
          <cell r="F20" t="str">
            <v xml:space="preserve">BRI  </v>
          </cell>
        </row>
        <row r="21">
          <cell r="A21">
            <v>334756</v>
          </cell>
          <cell r="B21" t="str">
            <v>Compra</v>
          </cell>
          <cell r="C21">
            <v>37372</v>
          </cell>
          <cell r="D21">
            <v>41025</v>
          </cell>
          <cell r="E21" t="str">
            <v>Banco Standard Chart</v>
          </cell>
          <cell r="F21" t="str">
            <v xml:space="preserve">BRR  </v>
          </cell>
        </row>
        <row r="22">
          <cell r="A22">
            <v>334761</v>
          </cell>
          <cell r="B22" t="str">
            <v>Compra</v>
          </cell>
          <cell r="C22">
            <v>37372</v>
          </cell>
          <cell r="D22">
            <v>41025</v>
          </cell>
          <cell r="E22" t="str">
            <v xml:space="preserve">Acciones y Valores  </v>
          </cell>
          <cell r="F22" t="str">
            <v xml:space="preserve">BRI  </v>
          </cell>
        </row>
        <row r="23">
          <cell r="A23">
            <v>336347</v>
          </cell>
          <cell r="B23" t="str">
            <v>Compra</v>
          </cell>
          <cell r="C23">
            <v>37372</v>
          </cell>
          <cell r="D23">
            <v>41025</v>
          </cell>
          <cell r="E23" t="str">
            <v xml:space="preserve">Interbolsa          </v>
          </cell>
          <cell r="F23" t="str">
            <v xml:space="preserve">BRI  </v>
          </cell>
        </row>
        <row r="24">
          <cell r="A24">
            <v>337114</v>
          </cell>
          <cell r="B24" t="str">
            <v>Compra</v>
          </cell>
          <cell r="C24">
            <v>37934</v>
          </cell>
          <cell r="D24">
            <v>39395</v>
          </cell>
          <cell r="E24" t="str">
            <v xml:space="preserve">ABN Amro Bank       </v>
          </cell>
          <cell r="F24" t="str">
            <v xml:space="preserve">BRI  </v>
          </cell>
        </row>
        <row r="25">
          <cell r="A25">
            <v>337015</v>
          </cell>
          <cell r="B25" t="str">
            <v>Compra</v>
          </cell>
          <cell r="C25">
            <v>37372</v>
          </cell>
          <cell r="D25">
            <v>41025</v>
          </cell>
          <cell r="E25" t="str">
            <v>AFIN S.A. - COMISION</v>
          </cell>
          <cell r="F25" t="str">
            <v xml:space="preserve">BRR  </v>
          </cell>
        </row>
        <row r="26">
          <cell r="A26">
            <v>337048</v>
          </cell>
          <cell r="B26" t="str">
            <v>Compra</v>
          </cell>
          <cell r="C26">
            <v>37372</v>
          </cell>
          <cell r="D26">
            <v>41025</v>
          </cell>
          <cell r="E26" t="str">
            <v>F.C.O Fiduvalle Valo</v>
          </cell>
          <cell r="F26" t="str">
            <v xml:space="preserve">BRI  </v>
          </cell>
        </row>
        <row r="27">
          <cell r="A27">
            <v>337100</v>
          </cell>
          <cell r="B27" t="str">
            <v>Compra</v>
          </cell>
          <cell r="C27">
            <v>37125</v>
          </cell>
          <cell r="D27">
            <v>39682</v>
          </cell>
          <cell r="E27" t="str">
            <v xml:space="preserve">Interbolsa          </v>
          </cell>
          <cell r="F27" t="str">
            <v xml:space="preserve">BRI  </v>
          </cell>
        </row>
        <row r="28">
          <cell r="A28">
            <v>337385</v>
          </cell>
          <cell r="B28" t="str">
            <v>Compra</v>
          </cell>
          <cell r="C28">
            <v>37372</v>
          </cell>
          <cell r="D28">
            <v>41025</v>
          </cell>
          <cell r="E28" t="str">
            <v xml:space="preserve">Interbolsa          </v>
          </cell>
          <cell r="F28" t="str">
            <v xml:space="preserve">BRR  </v>
          </cell>
        </row>
        <row r="29">
          <cell r="A29">
            <v>337277</v>
          </cell>
          <cell r="B29" t="str">
            <v>Compra</v>
          </cell>
          <cell r="C29">
            <v>38124</v>
          </cell>
          <cell r="D29">
            <v>38132</v>
          </cell>
          <cell r="E29" t="str">
            <v xml:space="preserve">Banco de Bogota     </v>
          </cell>
          <cell r="F29" t="str">
            <v xml:space="preserve">BRR  </v>
          </cell>
        </row>
        <row r="30">
          <cell r="A30">
            <v>337879</v>
          </cell>
          <cell r="B30" t="str">
            <v>Compra</v>
          </cell>
          <cell r="C30">
            <v>37372</v>
          </cell>
          <cell r="D30">
            <v>41025</v>
          </cell>
          <cell r="E30" t="str">
            <v xml:space="preserve">Interbolsa          </v>
          </cell>
          <cell r="F30" t="str">
            <v xml:space="preserve">BRI  </v>
          </cell>
        </row>
        <row r="31">
          <cell r="A31">
            <v>337932</v>
          </cell>
          <cell r="B31" t="str">
            <v>Compra</v>
          </cell>
          <cell r="C31">
            <v>37886</v>
          </cell>
          <cell r="D31">
            <v>40443</v>
          </cell>
          <cell r="E31" t="str">
            <v>Profesionales de Bol</v>
          </cell>
          <cell r="F31" t="str">
            <v xml:space="preserve">BRR  </v>
          </cell>
        </row>
        <row r="32">
          <cell r="A32">
            <v>338935</v>
          </cell>
          <cell r="B32" t="str">
            <v>Compra</v>
          </cell>
          <cell r="C32">
            <v>37372</v>
          </cell>
          <cell r="D32">
            <v>41025</v>
          </cell>
          <cell r="E32" t="str">
            <v xml:space="preserve">Interbolsa          </v>
          </cell>
          <cell r="F32" t="str">
            <v xml:space="preserve">BRI  </v>
          </cell>
        </row>
        <row r="33">
          <cell r="A33">
            <v>339024</v>
          </cell>
          <cell r="B33" t="str">
            <v>Compra</v>
          </cell>
          <cell r="C33">
            <v>37372</v>
          </cell>
          <cell r="D33">
            <v>41025</v>
          </cell>
          <cell r="E33" t="str">
            <v>Banco Standard Chart</v>
          </cell>
          <cell r="F33" t="str">
            <v xml:space="preserve">BRI  </v>
          </cell>
        </row>
        <row r="34">
          <cell r="A34">
            <v>339032</v>
          </cell>
          <cell r="B34" t="str">
            <v>Compra</v>
          </cell>
          <cell r="C34">
            <v>37372</v>
          </cell>
          <cell r="D34">
            <v>41025</v>
          </cell>
          <cell r="E34" t="str">
            <v xml:space="preserve">Interbolsa          </v>
          </cell>
          <cell r="F34" t="str">
            <v xml:space="preserve">BRI  </v>
          </cell>
        </row>
        <row r="35">
          <cell r="A35">
            <v>340082</v>
          </cell>
          <cell r="B35" t="str">
            <v>Compra</v>
          </cell>
          <cell r="C35">
            <v>38132</v>
          </cell>
          <cell r="D35">
            <v>38139</v>
          </cell>
          <cell r="E35" t="str">
            <v xml:space="preserve">Banco de Bogota     </v>
          </cell>
          <cell r="F35" t="str">
            <v xml:space="preserve">BRR  </v>
          </cell>
        </row>
        <row r="36">
          <cell r="A36">
            <v>340859</v>
          </cell>
          <cell r="B36" t="str">
            <v>Compra</v>
          </cell>
          <cell r="C36">
            <v>37372</v>
          </cell>
          <cell r="D36">
            <v>41025</v>
          </cell>
          <cell r="E36" t="str">
            <v xml:space="preserve">Interbolsa          </v>
          </cell>
          <cell r="F36" t="str">
            <v xml:space="preserve">BRI  </v>
          </cell>
        </row>
        <row r="37">
          <cell r="A37">
            <v>340874</v>
          </cell>
          <cell r="B37" t="str">
            <v>Compra</v>
          </cell>
          <cell r="C37">
            <v>37372</v>
          </cell>
          <cell r="D37">
            <v>41025</v>
          </cell>
          <cell r="E37" t="str">
            <v xml:space="preserve">Nacional de Valores </v>
          </cell>
          <cell r="F37" t="str">
            <v xml:space="preserve">BRI  </v>
          </cell>
        </row>
        <row r="38">
          <cell r="A38">
            <v>340880</v>
          </cell>
          <cell r="B38" t="str">
            <v>Compra</v>
          </cell>
          <cell r="C38">
            <v>37372</v>
          </cell>
          <cell r="D38">
            <v>41025</v>
          </cell>
          <cell r="E38" t="str">
            <v xml:space="preserve">Acciones y Valores  </v>
          </cell>
          <cell r="F38" t="str">
            <v xml:space="preserve">BRI  </v>
          </cell>
        </row>
        <row r="39">
          <cell r="A39">
            <v>341448</v>
          </cell>
          <cell r="B39" t="str">
            <v>Compra</v>
          </cell>
          <cell r="C39">
            <v>37372</v>
          </cell>
          <cell r="D39">
            <v>41025</v>
          </cell>
          <cell r="E39" t="str">
            <v xml:space="preserve">Interbolsa          </v>
          </cell>
          <cell r="F39" t="str">
            <v xml:space="preserve">BRR  </v>
          </cell>
        </row>
        <row r="40">
          <cell r="A40">
            <v>341468</v>
          </cell>
          <cell r="B40" t="str">
            <v>Compra</v>
          </cell>
          <cell r="C40">
            <v>37372</v>
          </cell>
          <cell r="D40">
            <v>41025</v>
          </cell>
          <cell r="E40" t="str">
            <v xml:space="preserve">Interbolsa          </v>
          </cell>
          <cell r="F40" t="str">
            <v xml:space="preserve">BRI  </v>
          </cell>
        </row>
        <row r="41">
          <cell r="A41">
            <v>342219</v>
          </cell>
          <cell r="B41" t="str">
            <v>Compra</v>
          </cell>
          <cell r="C41">
            <v>37372</v>
          </cell>
          <cell r="D41">
            <v>41025</v>
          </cell>
          <cell r="E41" t="str">
            <v xml:space="preserve">Asesores en Valores </v>
          </cell>
          <cell r="F41" t="str">
            <v xml:space="preserve">BRI  </v>
          </cell>
        </row>
        <row r="42">
          <cell r="A42">
            <v>342246</v>
          </cell>
          <cell r="B42" t="str">
            <v>Compra</v>
          </cell>
          <cell r="C42">
            <v>37372</v>
          </cell>
          <cell r="D42">
            <v>41025</v>
          </cell>
          <cell r="E42" t="str">
            <v>Alianza Valores Comi</v>
          </cell>
          <cell r="F42" t="str">
            <v xml:space="preserve">BRI  </v>
          </cell>
        </row>
        <row r="43">
          <cell r="A43">
            <v>342276</v>
          </cell>
          <cell r="B43" t="str">
            <v>Compra</v>
          </cell>
          <cell r="C43">
            <v>37372</v>
          </cell>
          <cell r="D43">
            <v>41025</v>
          </cell>
          <cell r="E43" t="str">
            <v xml:space="preserve">Interbolsa          </v>
          </cell>
          <cell r="F43" t="str">
            <v xml:space="preserve">BRI  </v>
          </cell>
        </row>
        <row r="44">
          <cell r="A44">
            <v>342334</v>
          </cell>
          <cell r="B44" t="str">
            <v>Compra</v>
          </cell>
          <cell r="C44">
            <v>37372</v>
          </cell>
          <cell r="D44">
            <v>41025</v>
          </cell>
          <cell r="E44" t="str">
            <v>Acciones de Colombia</v>
          </cell>
          <cell r="F44" t="str">
            <v xml:space="preserve">BRR  </v>
          </cell>
        </row>
        <row r="45">
          <cell r="A45">
            <v>342369</v>
          </cell>
          <cell r="B45" t="str">
            <v>Compra</v>
          </cell>
          <cell r="C45">
            <v>37273</v>
          </cell>
          <cell r="D45">
            <v>40925</v>
          </cell>
          <cell r="E45" t="str">
            <v>NO USAR Promotora Bu</v>
          </cell>
          <cell r="F45" t="str">
            <v xml:space="preserve">BRR  </v>
          </cell>
        </row>
        <row r="46">
          <cell r="A46">
            <v>331491</v>
          </cell>
          <cell r="B46" t="str">
            <v xml:space="preserve">Venta </v>
          </cell>
          <cell r="C46">
            <v>38029</v>
          </cell>
          <cell r="D46">
            <v>40221</v>
          </cell>
          <cell r="E46" t="str">
            <v xml:space="preserve">Interbolsa          </v>
          </cell>
          <cell r="F46" t="str">
            <v xml:space="preserve">BRI  </v>
          </cell>
        </row>
        <row r="47">
          <cell r="A47">
            <v>316448</v>
          </cell>
          <cell r="B47" t="str">
            <v xml:space="preserve">Venta </v>
          </cell>
          <cell r="C47">
            <v>37372</v>
          </cell>
          <cell r="D47">
            <v>41025</v>
          </cell>
          <cell r="E47" t="str">
            <v xml:space="preserve">Interbolsa          </v>
          </cell>
          <cell r="F47" t="str">
            <v xml:space="preserve">BRI  </v>
          </cell>
        </row>
        <row r="48">
          <cell r="A48">
            <v>332436</v>
          </cell>
          <cell r="B48" t="str">
            <v xml:space="preserve">Venta </v>
          </cell>
          <cell r="C48">
            <v>37372</v>
          </cell>
          <cell r="D48">
            <v>41025</v>
          </cell>
          <cell r="E48" t="str">
            <v xml:space="preserve">Asesores en Valores </v>
          </cell>
          <cell r="F48" t="str">
            <v xml:space="preserve">BRR  </v>
          </cell>
        </row>
        <row r="49">
          <cell r="A49">
            <v>333531</v>
          </cell>
          <cell r="B49" t="str">
            <v xml:space="preserve">Venta </v>
          </cell>
          <cell r="C49">
            <v>37372</v>
          </cell>
          <cell r="D49">
            <v>41025</v>
          </cell>
          <cell r="E49" t="str">
            <v>Alianza Valores S.A.</v>
          </cell>
          <cell r="F49" t="str">
            <v xml:space="preserve">BRI  </v>
          </cell>
        </row>
        <row r="50">
          <cell r="A50">
            <v>333532</v>
          </cell>
          <cell r="B50" t="str">
            <v xml:space="preserve">Venta </v>
          </cell>
          <cell r="C50">
            <v>37372</v>
          </cell>
          <cell r="D50">
            <v>41025</v>
          </cell>
          <cell r="E50" t="str">
            <v xml:space="preserve">Interbolsa          </v>
          </cell>
          <cell r="F50" t="str">
            <v xml:space="preserve">BRI  </v>
          </cell>
        </row>
        <row r="51">
          <cell r="A51">
            <v>333553</v>
          </cell>
          <cell r="B51" t="str">
            <v xml:space="preserve">Venta </v>
          </cell>
          <cell r="C51">
            <v>37372</v>
          </cell>
          <cell r="D51">
            <v>41025</v>
          </cell>
          <cell r="E51" t="str">
            <v xml:space="preserve">Interbolsa          </v>
          </cell>
          <cell r="F51" t="str">
            <v xml:space="preserve">BRI  </v>
          </cell>
        </row>
        <row r="52">
          <cell r="A52">
            <v>333567</v>
          </cell>
          <cell r="B52" t="str">
            <v xml:space="preserve">Venta </v>
          </cell>
          <cell r="C52">
            <v>37372</v>
          </cell>
          <cell r="D52">
            <v>41025</v>
          </cell>
          <cell r="E52" t="str">
            <v xml:space="preserve">Asesores en Valores </v>
          </cell>
          <cell r="F52" t="str">
            <v xml:space="preserve">BRI  </v>
          </cell>
        </row>
        <row r="53">
          <cell r="A53">
            <v>333593</v>
          </cell>
          <cell r="B53" t="str">
            <v xml:space="preserve">Venta </v>
          </cell>
          <cell r="C53">
            <v>37372</v>
          </cell>
          <cell r="D53">
            <v>41025</v>
          </cell>
          <cell r="E53" t="str">
            <v xml:space="preserve">Interbolsa          </v>
          </cell>
          <cell r="F53" t="str">
            <v xml:space="preserve">BRR  </v>
          </cell>
        </row>
        <row r="54">
          <cell r="A54">
            <v>332440</v>
          </cell>
          <cell r="B54" t="str">
            <v xml:space="preserve">Venta </v>
          </cell>
          <cell r="C54">
            <v>37372</v>
          </cell>
          <cell r="D54">
            <v>41025</v>
          </cell>
          <cell r="E54" t="str">
            <v xml:space="preserve">Interbolsa          </v>
          </cell>
          <cell r="F54" t="str">
            <v xml:space="preserve">BRI  </v>
          </cell>
        </row>
        <row r="55">
          <cell r="A55">
            <v>334100</v>
          </cell>
          <cell r="B55" t="str">
            <v xml:space="preserve">Venta </v>
          </cell>
          <cell r="C55">
            <v>37372</v>
          </cell>
          <cell r="D55">
            <v>41025</v>
          </cell>
          <cell r="E55" t="str">
            <v xml:space="preserve">Banco Agrario       </v>
          </cell>
          <cell r="F55" t="str">
            <v xml:space="preserve">BRI  </v>
          </cell>
        </row>
        <row r="56">
          <cell r="A56">
            <v>334756</v>
          </cell>
          <cell r="B56" t="str">
            <v xml:space="preserve">Venta </v>
          </cell>
          <cell r="C56">
            <v>37372</v>
          </cell>
          <cell r="D56">
            <v>41025</v>
          </cell>
          <cell r="E56" t="str">
            <v>Alianza Valores Comi</v>
          </cell>
          <cell r="F56" t="str">
            <v xml:space="preserve">BRR  </v>
          </cell>
        </row>
        <row r="57">
          <cell r="A57">
            <v>334149</v>
          </cell>
          <cell r="B57" t="str">
            <v xml:space="preserve">Venta </v>
          </cell>
          <cell r="C57">
            <v>37372</v>
          </cell>
          <cell r="D57">
            <v>41025</v>
          </cell>
          <cell r="E57" t="str">
            <v xml:space="preserve">Interbolsa          </v>
          </cell>
          <cell r="F57" t="str">
            <v xml:space="preserve">BRI  </v>
          </cell>
        </row>
        <row r="58">
          <cell r="A58">
            <v>334761</v>
          </cell>
          <cell r="B58" t="str">
            <v xml:space="preserve">Venta </v>
          </cell>
          <cell r="C58">
            <v>37372</v>
          </cell>
          <cell r="D58">
            <v>41025</v>
          </cell>
          <cell r="E58" t="str">
            <v xml:space="preserve">Interbolsa          </v>
          </cell>
          <cell r="F58" t="str">
            <v xml:space="preserve">BRI  </v>
          </cell>
        </row>
        <row r="59">
          <cell r="A59">
            <v>335962</v>
          </cell>
          <cell r="B59" t="str">
            <v xml:space="preserve">Venta </v>
          </cell>
          <cell r="C59">
            <v>37125</v>
          </cell>
          <cell r="D59">
            <v>39682</v>
          </cell>
          <cell r="E59" t="str">
            <v xml:space="preserve">Interbolsa          </v>
          </cell>
          <cell r="F59" t="str">
            <v xml:space="preserve">BRI  </v>
          </cell>
        </row>
        <row r="60">
          <cell r="A60">
            <v>324157</v>
          </cell>
          <cell r="B60" t="str">
            <v xml:space="preserve">Venta </v>
          </cell>
          <cell r="C60">
            <v>37768</v>
          </cell>
          <cell r="D60">
            <v>38499</v>
          </cell>
          <cell r="E60" t="str">
            <v xml:space="preserve">ABN Amro Bank       </v>
          </cell>
          <cell r="F60" t="str">
            <v xml:space="preserve">BRR  </v>
          </cell>
        </row>
        <row r="61">
          <cell r="A61">
            <v>333584</v>
          </cell>
          <cell r="B61" t="str">
            <v xml:space="preserve">Venta </v>
          </cell>
          <cell r="C61">
            <v>37372</v>
          </cell>
          <cell r="D61">
            <v>41025</v>
          </cell>
          <cell r="E61" t="str">
            <v xml:space="preserve">Interbolsa          </v>
          </cell>
          <cell r="F61" t="str">
            <v xml:space="preserve">BRI  </v>
          </cell>
        </row>
        <row r="62">
          <cell r="A62">
            <v>334138</v>
          </cell>
          <cell r="B62" t="str">
            <v xml:space="preserve">Venta </v>
          </cell>
          <cell r="C62">
            <v>37372</v>
          </cell>
          <cell r="D62">
            <v>41025</v>
          </cell>
          <cell r="E62" t="str">
            <v xml:space="preserve">Interbolsa          </v>
          </cell>
          <cell r="F62" t="str">
            <v xml:space="preserve">BRI  </v>
          </cell>
        </row>
        <row r="63">
          <cell r="A63">
            <v>336347</v>
          </cell>
          <cell r="B63" t="str">
            <v xml:space="preserve">Venta </v>
          </cell>
          <cell r="C63">
            <v>37372</v>
          </cell>
          <cell r="D63">
            <v>41025</v>
          </cell>
          <cell r="E63" t="str">
            <v xml:space="preserve">Asesores en Valores </v>
          </cell>
          <cell r="F63" t="str">
            <v xml:space="preserve">BRI  </v>
          </cell>
        </row>
        <row r="64">
          <cell r="A64">
            <v>337015</v>
          </cell>
          <cell r="B64" t="str">
            <v xml:space="preserve">Venta </v>
          </cell>
          <cell r="C64">
            <v>37372</v>
          </cell>
          <cell r="D64">
            <v>41025</v>
          </cell>
          <cell r="E64" t="str">
            <v xml:space="preserve">Asesores en Valores </v>
          </cell>
          <cell r="F64" t="str">
            <v xml:space="preserve">BRR  </v>
          </cell>
        </row>
        <row r="65">
          <cell r="A65">
            <v>337023</v>
          </cell>
          <cell r="B65" t="str">
            <v xml:space="preserve">Venta </v>
          </cell>
          <cell r="C65">
            <v>37372</v>
          </cell>
          <cell r="D65">
            <v>41025</v>
          </cell>
          <cell r="E65" t="str">
            <v xml:space="preserve">Interbolsa          </v>
          </cell>
          <cell r="F65" t="str">
            <v xml:space="preserve">BRR  </v>
          </cell>
        </row>
        <row r="66">
          <cell r="A66">
            <v>337048</v>
          </cell>
          <cell r="B66" t="str">
            <v xml:space="preserve">Venta </v>
          </cell>
          <cell r="C66">
            <v>37372</v>
          </cell>
          <cell r="D66">
            <v>41025</v>
          </cell>
          <cell r="E66" t="str">
            <v>Acciones de Colombia</v>
          </cell>
          <cell r="F66" t="str">
            <v xml:space="preserve">BRI  </v>
          </cell>
        </row>
        <row r="67">
          <cell r="A67">
            <v>324004</v>
          </cell>
          <cell r="B67" t="str">
            <v xml:space="preserve">Venta </v>
          </cell>
          <cell r="C67">
            <v>36273</v>
          </cell>
          <cell r="D67">
            <v>39926</v>
          </cell>
          <cell r="E67" t="str">
            <v>Promotora Bursatil C</v>
          </cell>
          <cell r="F67" t="str">
            <v xml:space="preserve">BRR  </v>
          </cell>
        </row>
        <row r="68">
          <cell r="A68">
            <v>337385</v>
          </cell>
          <cell r="B68" t="str">
            <v xml:space="preserve">Venta </v>
          </cell>
          <cell r="C68">
            <v>37372</v>
          </cell>
          <cell r="D68">
            <v>41025</v>
          </cell>
          <cell r="E68" t="str">
            <v xml:space="preserve">Interbolsa          </v>
          </cell>
          <cell r="F68" t="str">
            <v xml:space="preserve">BRR  </v>
          </cell>
        </row>
        <row r="69">
          <cell r="A69">
            <v>337879</v>
          </cell>
          <cell r="B69" t="str">
            <v xml:space="preserve">Venta </v>
          </cell>
          <cell r="C69">
            <v>37372</v>
          </cell>
          <cell r="D69">
            <v>41025</v>
          </cell>
          <cell r="E69" t="str">
            <v>Alianza Valores Comi</v>
          </cell>
          <cell r="F69" t="str">
            <v xml:space="preserve">BRI  </v>
          </cell>
        </row>
        <row r="70">
          <cell r="A70">
            <v>292148</v>
          </cell>
          <cell r="B70" t="str">
            <v xml:space="preserve">Venta </v>
          </cell>
          <cell r="C70">
            <v>37273</v>
          </cell>
          <cell r="D70">
            <v>40925</v>
          </cell>
          <cell r="E70" t="str">
            <v>Profesionales de Bol</v>
          </cell>
          <cell r="F70" t="str">
            <v xml:space="preserve">BRR  </v>
          </cell>
        </row>
        <row r="71">
          <cell r="A71">
            <v>316452</v>
          </cell>
          <cell r="B71" t="str">
            <v xml:space="preserve">Venta </v>
          </cell>
          <cell r="C71">
            <v>37768</v>
          </cell>
          <cell r="D71">
            <v>38499</v>
          </cell>
          <cell r="E71" t="str">
            <v xml:space="preserve">ABN Amro Bank       </v>
          </cell>
          <cell r="F71" t="str">
            <v xml:space="preserve">BRI  </v>
          </cell>
        </row>
        <row r="72">
          <cell r="A72">
            <v>338935</v>
          </cell>
          <cell r="B72" t="str">
            <v xml:space="preserve">Venta </v>
          </cell>
          <cell r="C72">
            <v>37372</v>
          </cell>
          <cell r="D72">
            <v>41025</v>
          </cell>
          <cell r="E72" t="str">
            <v xml:space="preserve">Interbolsa          </v>
          </cell>
          <cell r="F72" t="str">
            <v xml:space="preserve">BRI  </v>
          </cell>
        </row>
        <row r="73">
          <cell r="A73">
            <v>339046</v>
          </cell>
          <cell r="B73" t="str">
            <v xml:space="preserve">Venta </v>
          </cell>
          <cell r="C73">
            <v>36560</v>
          </cell>
          <cell r="D73">
            <v>38387</v>
          </cell>
          <cell r="E73" t="str">
            <v xml:space="preserve">ABN Amro Bank       </v>
          </cell>
          <cell r="F73" t="str">
            <v xml:space="preserve">BRI  </v>
          </cell>
        </row>
        <row r="74">
          <cell r="A74">
            <v>323054</v>
          </cell>
          <cell r="B74" t="str">
            <v xml:space="preserve">Venta </v>
          </cell>
          <cell r="C74">
            <v>37125</v>
          </cell>
          <cell r="D74">
            <v>39682</v>
          </cell>
          <cell r="E74" t="str">
            <v xml:space="preserve">Interbolsa          </v>
          </cell>
          <cell r="F74" t="str">
            <v xml:space="preserve">BRI  </v>
          </cell>
        </row>
        <row r="75">
          <cell r="A75">
            <v>323060</v>
          </cell>
          <cell r="B75" t="str">
            <v xml:space="preserve">Venta </v>
          </cell>
          <cell r="C75">
            <v>37125</v>
          </cell>
          <cell r="D75">
            <v>39682</v>
          </cell>
          <cell r="E75" t="str">
            <v xml:space="preserve">Interbolsa          </v>
          </cell>
          <cell r="F75" t="str">
            <v xml:space="preserve">BRI  </v>
          </cell>
        </row>
        <row r="76">
          <cell r="A76">
            <v>341456</v>
          </cell>
          <cell r="B76" t="str">
            <v xml:space="preserve">Venta </v>
          </cell>
          <cell r="C76">
            <v>37372</v>
          </cell>
          <cell r="D76">
            <v>41025</v>
          </cell>
          <cell r="E76" t="str">
            <v xml:space="preserve">Asesores en Valores </v>
          </cell>
          <cell r="F76" t="str">
            <v xml:space="preserve">BRR  </v>
          </cell>
        </row>
        <row r="77">
          <cell r="A77">
            <v>341457</v>
          </cell>
          <cell r="B77" t="str">
            <v xml:space="preserve">Venta </v>
          </cell>
          <cell r="C77">
            <v>37372</v>
          </cell>
          <cell r="D77">
            <v>41025</v>
          </cell>
          <cell r="E77" t="str">
            <v xml:space="preserve">Interbolsa          </v>
          </cell>
          <cell r="F77" t="str">
            <v xml:space="preserve">BRR  </v>
          </cell>
        </row>
        <row r="78">
          <cell r="A78">
            <v>341468</v>
          </cell>
          <cell r="B78" t="str">
            <v xml:space="preserve">Venta </v>
          </cell>
          <cell r="C78">
            <v>37372</v>
          </cell>
          <cell r="D78">
            <v>41025</v>
          </cell>
          <cell r="E78" t="str">
            <v xml:space="preserve">CORREVAL            </v>
          </cell>
          <cell r="F78" t="str">
            <v xml:space="preserve">BRI  </v>
          </cell>
        </row>
        <row r="79">
          <cell r="A79">
            <v>342219</v>
          </cell>
          <cell r="B79" t="str">
            <v xml:space="preserve">Venta </v>
          </cell>
          <cell r="C79">
            <v>37372</v>
          </cell>
          <cell r="D79">
            <v>41025</v>
          </cell>
          <cell r="E79" t="str">
            <v xml:space="preserve">Interbolsa          </v>
          </cell>
          <cell r="F79" t="str">
            <v xml:space="preserve">BRI  </v>
          </cell>
        </row>
        <row r="80">
          <cell r="A80">
            <v>342287</v>
          </cell>
          <cell r="B80" t="str">
            <v xml:space="preserve">Venta </v>
          </cell>
          <cell r="C80">
            <v>37372</v>
          </cell>
          <cell r="D80">
            <v>41025</v>
          </cell>
          <cell r="E80" t="str">
            <v>Acciones de Colombia</v>
          </cell>
          <cell r="F80" t="str">
            <v xml:space="preserve">BRI  </v>
          </cell>
        </row>
        <row r="81">
          <cell r="A81">
            <v>342288</v>
          </cell>
          <cell r="B81" t="str">
            <v xml:space="preserve">Venta </v>
          </cell>
          <cell r="C81">
            <v>37372</v>
          </cell>
          <cell r="D81">
            <v>41025</v>
          </cell>
          <cell r="E81" t="str">
            <v xml:space="preserve">Interbolsa          </v>
          </cell>
          <cell r="F81" t="str">
            <v xml:space="preserve">BRI  </v>
          </cell>
        </row>
        <row r="82">
          <cell r="A82">
            <v>249373</v>
          </cell>
          <cell r="B82" t="str">
            <v xml:space="preserve">Venta </v>
          </cell>
          <cell r="C82">
            <v>37097</v>
          </cell>
          <cell r="D82">
            <v>38923</v>
          </cell>
          <cell r="E82" t="str">
            <v>Promotora Bursatil C</v>
          </cell>
          <cell r="F82" t="str">
            <v xml:space="preserve">BRR  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FMIN510"/>
      <sheetName val="PFSEM050"/>
      <sheetName val="PFMVR565"/>
      <sheetName val="COMPRAS-ok"/>
      <sheetName val="VENTAS-ok"/>
      <sheetName val="intereses y redenciones-ok"/>
      <sheetName val="PFMVR565-ORIGINAL"/>
      <sheetName val="PFSEM050-ORIGINAL"/>
      <sheetName val="PFMIN510-ORIGINAL"/>
    </sheetNames>
    <sheetDataSet>
      <sheetData sheetId="0"/>
      <sheetData sheetId="1" refreshError="1">
        <row r="1">
          <cell r="A1" t="str">
            <v xml:space="preserve"> Titulo</v>
          </cell>
          <cell r="B1" t="str">
            <v>Trans.</v>
          </cell>
          <cell r="C1" t="str">
            <v xml:space="preserve">Emision   </v>
          </cell>
          <cell r="D1" t="str">
            <v xml:space="preserve">F.Vcto.   </v>
          </cell>
          <cell r="E1" t="str">
            <v xml:space="preserve">Contraparte         </v>
          </cell>
          <cell r="F1" t="str">
            <v xml:space="preserve">Por  </v>
          </cell>
        </row>
        <row r="2">
          <cell r="A2">
            <v>331557</v>
          </cell>
          <cell r="B2" t="str">
            <v>Compra</v>
          </cell>
          <cell r="C2">
            <v>38110</v>
          </cell>
          <cell r="D2">
            <v>38196</v>
          </cell>
          <cell r="E2" t="str">
            <v xml:space="preserve">Banco de Credito    </v>
          </cell>
          <cell r="F2" t="str">
            <v xml:space="preserve">BRM  </v>
          </cell>
        </row>
        <row r="3">
          <cell r="A3">
            <v>331755</v>
          </cell>
          <cell r="B3" t="str">
            <v>Compra</v>
          </cell>
          <cell r="C3">
            <v>38110</v>
          </cell>
          <cell r="D3">
            <v>38258</v>
          </cell>
          <cell r="E3" t="str">
            <v xml:space="preserve">Banco de Credito    </v>
          </cell>
          <cell r="F3" t="str">
            <v xml:space="preserve">BRM  </v>
          </cell>
        </row>
        <row r="4">
          <cell r="A4">
            <v>331745</v>
          </cell>
          <cell r="B4" t="str">
            <v>Compra</v>
          </cell>
          <cell r="C4">
            <v>37826</v>
          </cell>
          <cell r="D4">
            <v>38192</v>
          </cell>
          <cell r="E4" t="str">
            <v xml:space="preserve">Nacional de Valores </v>
          </cell>
          <cell r="F4" t="str">
            <v xml:space="preserve">BRM  </v>
          </cell>
        </row>
        <row r="5">
          <cell r="A5">
            <v>331504</v>
          </cell>
          <cell r="B5" t="str">
            <v>Compra</v>
          </cell>
          <cell r="C5">
            <v>37768</v>
          </cell>
          <cell r="D5">
            <v>38499</v>
          </cell>
          <cell r="E5" t="str">
            <v xml:space="preserve">ABN Amro Bank       </v>
          </cell>
          <cell r="F5" t="str">
            <v xml:space="preserve">BRI  </v>
          </cell>
        </row>
        <row r="6">
          <cell r="A6">
            <v>332436</v>
          </cell>
          <cell r="B6" t="str">
            <v>Compra</v>
          </cell>
          <cell r="C6">
            <v>37372</v>
          </cell>
          <cell r="D6">
            <v>41025</v>
          </cell>
          <cell r="E6" t="str">
            <v xml:space="preserve">Asesores en Valores </v>
          </cell>
          <cell r="F6" t="str">
            <v xml:space="preserve">BRR  </v>
          </cell>
        </row>
        <row r="7">
          <cell r="A7">
            <v>332440</v>
          </cell>
          <cell r="B7" t="str">
            <v>Compra</v>
          </cell>
          <cell r="C7">
            <v>37372</v>
          </cell>
          <cell r="D7">
            <v>41025</v>
          </cell>
          <cell r="E7" t="str">
            <v xml:space="preserve">Asesores en Valores </v>
          </cell>
          <cell r="F7" t="str">
            <v xml:space="preserve">BRI  </v>
          </cell>
        </row>
        <row r="8">
          <cell r="A8">
            <v>332444</v>
          </cell>
          <cell r="B8" t="str">
            <v>Compra</v>
          </cell>
          <cell r="C8">
            <v>37372</v>
          </cell>
          <cell r="D8">
            <v>41025</v>
          </cell>
          <cell r="E8" t="str">
            <v>Profesionales de Bol</v>
          </cell>
          <cell r="F8" t="str">
            <v xml:space="preserve">BRI  </v>
          </cell>
        </row>
        <row r="9">
          <cell r="A9">
            <v>332452</v>
          </cell>
          <cell r="B9" t="str">
            <v>Compra</v>
          </cell>
          <cell r="C9">
            <v>37372</v>
          </cell>
          <cell r="D9">
            <v>41025</v>
          </cell>
          <cell r="E9" t="str">
            <v xml:space="preserve">Asesores en Valores </v>
          </cell>
          <cell r="F9" t="str">
            <v xml:space="preserve">BRI  </v>
          </cell>
        </row>
        <row r="10">
          <cell r="A10">
            <v>332454</v>
          </cell>
          <cell r="B10" t="str">
            <v>Compra</v>
          </cell>
          <cell r="C10">
            <v>37372</v>
          </cell>
          <cell r="D10">
            <v>41025</v>
          </cell>
          <cell r="E10" t="str">
            <v xml:space="preserve">Acciones y Valores  </v>
          </cell>
          <cell r="F10" t="str">
            <v xml:space="preserve">BRI  </v>
          </cell>
        </row>
        <row r="11">
          <cell r="A11">
            <v>332462</v>
          </cell>
          <cell r="B11" t="str">
            <v>Compra</v>
          </cell>
          <cell r="C11">
            <v>37372</v>
          </cell>
          <cell r="D11">
            <v>41025</v>
          </cell>
          <cell r="E11" t="str">
            <v>AFIN S.A. - COMISION</v>
          </cell>
          <cell r="F11" t="str">
            <v xml:space="preserve">BRI  </v>
          </cell>
        </row>
        <row r="12">
          <cell r="A12">
            <v>332464</v>
          </cell>
          <cell r="B12" t="str">
            <v>Compra</v>
          </cell>
          <cell r="C12">
            <v>37372</v>
          </cell>
          <cell r="D12">
            <v>41025</v>
          </cell>
          <cell r="E12" t="str">
            <v>Alianza Valores S.A.</v>
          </cell>
          <cell r="F12" t="str">
            <v xml:space="preserve">BRI  </v>
          </cell>
        </row>
        <row r="13">
          <cell r="A13">
            <v>333525</v>
          </cell>
          <cell r="B13" t="str">
            <v>Compra</v>
          </cell>
          <cell r="C13">
            <v>37372</v>
          </cell>
          <cell r="D13">
            <v>41025</v>
          </cell>
          <cell r="E13" t="str">
            <v xml:space="preserve">Banco Ganadero      </v>
          </cell>
          <cell r="F13" t="str">
            <v xml:space="preserve">BRI  </v>
          </cell>
        </row>
        <row r="14">
          <cell r="A14">
            <v>333553</v>
          </cell>
          <cell r="B14" t="str">
            <v>Compra</v>
          </cell>
          <cell r="C14">
            <v>37372</v>
          </cell>
          <cell r="D14">
            <v>41025</v>
          </cell>
          <cell r="E14" t="str">
            <v xml:space="preserve">Interbolsa          </v>
          </cell>
          <cell r="F14" t="str">
            <v xml:space="preserve">BRI  </v>
          </cell>
        </row>
        <row r="15">
          <cell r="A15">
            <v>333567</v>
          </cell>
          <cell r="B15" t="str">
            <v>Compra</v>
          </cell>
          <cell r="C15">
            <v>37372</v>
          </cell>
          <cell r="D15">
            <v>41025</v>
          </cell>
          <cell r="E15" t="str">
            <v xml:space="preserve">Asesores en Valores </v>
          </cell>
          <cell r="F15" t="str">
            <v xml:space="preserve">BRI  </v>
          </cell>
        </row>
        <row r="16">
          <cell r="A16">
            <v>333584</v>
          </cell>
          <cell r="B16" t="str">
            <v>Compra</v>
          </cell>
          <cell r="C16">
            <v>37372</v>
          </cell>
          <cell r="D16">
            <v>41025</v>
          </cell>
          <cell r="E16" t="str">
            <v xml:space="preserve">Interbolsa          </v>
          </cell>
          <cell r="F16" t="str">
            <v xml:space="preserve">BRI  </v>
          </cell>
        </row>
        <row r="17">
          <cell r="A17">
            <v>333593</v>
          </cell>
          <cell r="B17" t="str">
            <v>Compra</v>
          </cell>
          <cell r="C17">
            <v>37372</v>
          </cell>
          <cell r="D17">
            <v>41025</v>
          </cell>
          <cell r="E17" t="str">
            <v xml:space="preserve">Interbolsa          </v>
          </cell>
          <cell r="F17" t="str">
            <v xml:space="preserve">BRR  </v>
          </cell>
        </row>
        <row r="18">
          <cell r="A18">
            <v>334100</v>
          </cell>
          <cell r="B18" t="str">
            <v>Compra</v>
          </cell>
          <cell r="C18">
            <v>37372</v>
          </cell>
          <cell r="D18">
            <v>41025</v>
          </cell>
          <cell r="E18" t="str">
            <v xml:space="preserve">Interbolsa          </v>
          </cell>
          <cell r="F18" t="str">
            <v xml:space="preserve">BRI  </v>
          </cell>
        </row>
        <row r="19">
          <cell r="A19">
            <v>334138</v>
          </cell>
          <cell r="B19" t="str">
            <v>Compra</v>
          </cell>
          <cell r="C19">
            <v>37372</v>
          </cell>
          <cell r="D19">
            <v>41025</v>
          </cell>
          <cell r="E19" t="str">
            <v xml:space="preserve">Interbolsa          </v>
          </cell>
          <cell r="F19" t="str">
            <v xml:space="preserve">BRI  </v>
          </cell>
        </row>
        <row r="20">
          <cell r="A20">
            <v>334149</v>
          </cell>
          <cell r="B20" t="str">
            <v>Compra</v>
          </cell>
          <cell r="C20">
            <v>37372</v>
          </cell>
          <cell r="D20">
            <v>41025</v>
          </cell>
          <cell r="E20" t="str">
            <v xml:space="preserve">Asesores en Valores </v>
          </cell>
          <cell r="F20" t="str">
            <v xml:space="preserve">BRI  </v>
          </cell>
        </row>
        <row r="21">
          <cell r="A21">
            <v>334756</v>
          </cell>
          <cell r="B21" t="str">
            <v>Compra</v>
          </cell>
          <cell r="C21">
            <v>37372</v>
          </cell>
          <cell r="D21">
            <v>41025</v>
          </cell>
          <cell r="E21" t="str">
            <v>Banco Standard Chart</v>
          </cell>
          <cell r="F21" t="str">
            <v xml:space="preserve">BRR  </v>
          </cell>
        </row>
        <row r="22">
          <cell r="A22">
            <v>334761</v>
          </cell>
          <cell r="B22" t="str">
            <v>Compra</v>
          </cell>
          <cell r="C22">
            <v>37372</v>
          </cell>
          <cell r="D22">
            <v>41025</v>
          </cell>
          <cell r="E22" t="str">
            <v xml:space="preserve">Acciones y Valores  </v>
          </cell>
          <cell r="F22" t="str">
            <v xml:space="preserve">BRI  </v>
          </cell>
        </row>
        <row r="23">
          <cell r="A23">
            <v>336347</v>
          </cell>
          <cell r="B23" t="str">
            <v>Compra</v>
          </cell>
          <cell r="C23">
            <v>37372</v>
          </cell>
          <cell r="D23">
            <v>41025</v>
          </cell>
          <cell r="E23" t="str">
            <v xml:space="preserve">Interbolsa          </v>
          </cell>
          <cell r="F23" t="str">
            <v xml:space="preserve">BRI  </v>
          </cell>
        </row>
        <row r="24">
          <cell r="A24">
            <v>337114</v>
          </cell>
          <cell r="B24" t="str">
            <v>Compra</v>
          </cell>
          <cell r="C24">
            <v>37934</v>
          </cell>
          <cell r="D24">
            <v>39395</v>
          </cell>
          <cell r="E24" t="str">
            <v xml:space="preserve">ABN Amro Bank       </v>
          </cell>
          <cell r="F24" t="str">
            <v xml:space="preserve">BRI  </v>
          </cell>
        </row>
        <row r="25">
          <cell r="A25">
            <v>337015</v>
          </cell>
          <cell r="B25" t="str">
            <v>Compra</v>
          </cell>
          <cell r="C25">
            <v>37372</v>
          </cell>
          <cell r="D25">
            <v>41025</v>
          </cell>
          <cell r="E25" t="str">
            <v>AFIN S.A. - COMISION</v>
          </cell>
          <cell r="F25" t="str">
            <v xml:space="preserve">BRR  </v>
          </cell>
        </row>
        <row r="26">
          <cell r="A26">
            <v>337048</v>
          </cell>
          <cell r="B26" t="str">
            <v>Compra</v>
          </cell>
          <cell r="C26">
            <v>37372</v>
          </cell>
          <cell r="D26">
            <v>41025</v>
          </cell>
          <cell r="E26" t="str">
            <v>F.C.O Fiduvalle Valo</v>
          </cell>
          <cell r="F26" t="str">
            <v xml:space="preserve">BRI  </v>
          </cell>
        </row>
        <row r="27">
          <cell r="A27">
            <v>337100</v>
          </cell>
          <cell r="B27" t="str">
            <v>Compra</v>
          </cell>
          <cell r="C27">
            <v>37125</v>
          </cell>
          <cell r="D27">
            <v>39682</v>
          </cell>
          <cell r="E27" t="str">
            <v xml:space="preserve">Interbolsa          </v>
          </cell>
          <cell r="F27" t="str">
            <v xml:space="preserve">BRI  </v>
          </cell>
        </row>
        <row r="28">
          <cell r="A28">
            <v>337385</v>
          </cell>
          <cell r="B28" t="str">
            <v>Compra</v>
          </cell>
          <cell r="C28">
            <v>37372</v>
          </cell>
          <cell r="D28">
            <v>41025</v>
          </cell>
          <cell r="E28" t="str">
            <v xml:space="preserve">Interbolsa          </v>
          </cell>
          <cell r="F28" t="str">
            <v xml:space="preserve">BRR  </v>
          </cell>
        </row>
        <row r="29">
          <cell r="A29">
            <v>337277</v>
          </cell>
          <cell r="B29" t="str">
            <v>Compra</v>
          </cell>
          <cell r="C29">
            <v>38124</v>
          </cell>
          <cell r="D29">
            <v>38132</v>
          </cell>
          <cell r="E29" t="str">
            <v xml:space="preserve">Banco de Bogota     </v>
          </cell>
          <cell r="F29" t="str">
            <v xml:space="preserve">BRR  </v>
          </cell>
        </row>
        <row r="30">
          <cell r="A30">
            <v>337879</v>
          </cell>
          <cell r="B30" t="str">
            <v>Compra</v>
          </cell>
          <cell r="C30">
            <v>37372</v>
          </cell>
          <cell r="D30">
            <v>41025</v>
          </cell>
          <cell r="E30" t="str">
            <v xml:space="preserve">Interbolsa          </v>
          </cell>
          <cell r="F30" t="str">
            <v xml:space="preserve">BRI  </v>
          </cell>
        </row>
        <row r="31">
          <cell r="A31">
            <v>337932</v>
          </cell>
          <cell r="B31" t="str">
            <v>Compra</v>
          </cell>
          <cell r="C31">
            <v>37886</v>
          </cell>
          <cell r="D31">
            <v>40443</v>
          </cell>
          <cell r="E31" t="str">
            <v>Profesionales de Bol</v>
          </cell>
          <cell r="F31" t="str">
            <v xml:space="preserve">BRR  </v>
          </cell>
        </row>
        <row r="32">
          <cell r="A32">
            <v>338935</v>
          </cell>
          <cell r="B32" t="str">
            <v>Compra</v>
          </cell>
          <cell r="C32">
            <v>37372</v>
          </cell>
          <cell r="D32">
            <v>41025</v>
          </cell>
          <cell r="E32" t="str">
            <v xml:space="preserve">Interbolsa          </v>
          </cell>
          <cell r="F32" t="str">
            <v xml:space="preserve">BRI  </v>
          </cell>
        </row>
        <row r="33">
          <cell r="A33">
            <v>339024</v>
          </cell>
          <cell r="B33" t="str">
            <v>Compra</v>
          </cell>
          <cell r="C33">
            <v>37372</v>
          </cell>
          <cell r="D33">
            <v>41025</v>
          </cell>
          <cell r="E33" t="str">
            <v>Banco Standard Chart</v>
          </cell>
          <cell r="F33" t="str">
            <v xml:space="preserve">BRI  </v>
          </cell>
        </row>
        <row r="34">
          <cell r="A34">
            <v>339032</v>
          </cell>
          <cell r="B34" t="str">
            <v>Compra</v>
          </cell>
          <cell r="C34">
            <v>37372</v>
          </cell>
          <cell r="D34">
            <v>41025</v>
          </cell>
          <cell r="E34" t="str">
            <v xml:space="preserve">Interbolsa          </v>
          </cell>
          <cell r="F34" t="str">
            <v xml:space="preserve">BRI  </v>
          </cell>
        </row>
        <row r="35">
          <cell r="A35">
            <v>340082</v>
          </cell>
          <cell r="B35" t="str">
            <v>Compra</v>
          </cell>
          <cell r="C35">
            <v>38132</v>
          </cell>
          <cell r="D35">
            <v>38139</v>
          </cell>
          <cell r="E35" t="str">
            <v xml:space="preserve">Banco de Bogota     </v>
          </cell>
          <cell r="F35" t="str">
            <v xml:space="preserve">BRR  </v>
          </cell>
        </row>
        <row r="36">
          <cell r="A36">
            <v>340859</v>
          </cell>
          <cell r="B36" t="str">
            <v>Compra</v>
          </cell>
          <cell r="C36">
            <v>37372</v>
          </cell>
          <cell r="D36">
            <v>41025</v>
          </cell>
          <cell r="E36" t="str">
            <v xml:space="preserve">Interbolsa          </v>
          </cell>
          <cell r="F36" t="str">
            <v xml:space="preserve">BRI  </v>
          </cell>
        </row>
        <row r="37">
          <cell r="A37">
            <v>340874</v>
          </cell>
          <cell r="B37" t="str">
            <v>Compra</v>
          </cell>
          <cell r="C37">
            <v>37372</v>
          </cell>
          <cell r="D37">
            <v>41025</v>
          </cell>
          <cell r="E37" t="str">
            <v xml:space="preserve">Nacional de Valores </v>
          </cell>
          <cell r="F37" t="str">
            <v xml:space="preserve">BRI  </v>
          </cell>
        </row>
        <row r="38">
          <cell r="A38">
            <v>340880</v>
          </cell>
          <cell r="B38" t="str">
            <v>Compra</v>
          </cell>
          <cell r="C38">
            <v>37372</v>
          </cell>
          <cell r="D38">
            <v>41025</v>
          </cell>
          <cell r="E38" t="str">
            <v xml:space="preserve">Acciones y Valores  </v>
          </cell>
          <cell r="F38" t="str">
            <v xml:space="preserve">BRI  </v>
          </cell>
        </row>
        <row r="39">
          <cell r="A39">
            <v>341448</v>
          </cell>
          <cell r="B39" t="str">
            <v>Compra</v>
          </cell>
          <cell r="C39">
            <v>37372</v>
          </cell>
          <cell r="D39">
            <v>41025</v>
          </cell>
          <cell r="E39" t="str">
            <v xml:space="preserve">Interbolsa          </v>
          </cell>
          <cell r="F39" t="str">
            <v xml:space="preserve">BRR  </v>
          </cell>
        </row>
        <row r="40">
          <cell r="A40">
            <v>341468</v>
          </cell>
          <cell r="B40" t="str">
            <v>Compra</v>
          </cell>
          <cell r="C40">
            <v>37372</v>
          </cell>
          <cell r="D40">
            <v>41025</v>
          </cell>
          <cell r="E40" t="str">
            <v xml:space="preserve">Interbolsa          </v>
          </cell>
          <cell r="F40" t="str">
            <v xml:space="preserve">BRI  </v>
          </cell>
        </row>
        <row r="41">
          <cell r="A41">
            <v>342219</v>
          </cell>
          <cell r="B41" t="str">
            <v>Compra</v>
          </cell>
          <cell r="C41">
            <v>37372</v>
          </cell>
          <cell r="D41">
            <v>41025</v>
          </cell>
          <cell r="E41" t="str">
            <v xml:space="preserve">Asesores en Valores </v>
          </cell>
          <cell r="F41" t="str">
            <v xml:space="preserve">BRI  </v>
          </cell>
        </row>
        <row r="42">
          <cell r="A42">
            <v>342246</v>
          </cell>
          <cell r="B42" t="str">
            <v>Compra</v>
          </cell>
          <cell r="C42">
            <v>37372</v>
          </cell>
          <cell r="D42">
            <v>41025</v>
          </cell>
          <cell r="E42" t="str">
            <v>Alianza Valores Comi</v>
          </cell>
          <cell r="F42" t="str">
            <v xml:space="preserve">BRI  </v>
          </cell>
        </row>
        <row r="43">
          <cell r="A43">
            <v>342276</v>
          </cell>
          <cell r="B43" t="str">
            <v>Compra</v>
          </cell>
          <cell r="C43">
            <v>37372</v>
          </cell>
          <cell r="D43">
            <v>41025</v>
          </cell>
          <cell r="E43" t="str">
            <v xml:space="preserve">Interbolsa          </v>
          </cell>
          <cell r="F43" t="str">
            <v xml:space="preserve">BRI  </v>
          </cell>
        </row>
        <row r="44">
          <cell r="A44">
            <v>342334</v>
          </cell>
          <cell r="B44" t="str">
            <v>Compra</v>
          </cell>
          <cell r="C44">
            <v>37372</v>
          </cell>
          <cell r="D44">
            <v>41025</v>
          </cell>
          <cell r="E44" t="str">
            <v>Acciones de Colombia</v>
          </cell>
          <cell r="F44" t="str">
            <v xml:space="preserve">BRR  </v>
          </cell>
        </row>
        <row r="45">
          <cell r="A45">
            <v>342369</v>
          </cell>
          <cell r="B45" t="str">
            <v>Compra</v>
          </cell>
          <cell r="C45">
            <v>37273</v>
          </cell>
          <cell r="D45">
            <v>40925</v>
          </cell>
          <cell r="E45" t="str">
            <v>NO USAR Promotora Bu</v>
          </cell>
          <cell r="F45" t="str">
            <v xml:space="preserve">BRR  </v>
          </cell>
        </row>
        <row r="46">
          <cell r="A46">
            <v>331491</v>
          </cell>
          <cell r="B46" t="str">
            <v xml:space="preserve">Venta </v>
          </cell>
          <cell r="C46">
            <v>38029</v>
          </cell>
          <cell r="D46">
            <v>40221</v>
          </cell>
          <cell r="E46" t="str">
            <v xml:space="preserve">Interbolsa          </v>
          </cell>
          <cell r="F46" t="str">
            <v xml:space="preserve">BRI  </v>
          </cell>
        </row>
        <row r="47">
          <cell r="A47">
            <v>316448</v>
          </cell>
          <cell r="B47" t="str">
            <v xml:space="preserve">Venta </v>
          </cell>
          <cell r="C47">
            <v>37372</v>
          </cell>
          <cell r="D47">
            <v>41025</v>
          </cell>
          <cell r="E47" t="str">
            <v xml:space="preserve">Interbolsa          </v>
          </cell>
          <cell r="F47" t="str">
            <v xml:space="preserve">BRI  </v>
          </cell>
        </row>
        <row r="48">
          <cell r="A48">
            <v>332436</v>
          </cell>
          <cell r="B48" t="str">
            <v xml:space="preserve">Venta </v>
          </cell>
          <cell r="C48">
            <v>37372</v>
          </cell>
          <cell r="D48">
            <v>41025</v>
          </cell>
          <cell r="E48" t="str">
            <v xml:space="preserve">Asesores en Valores </v>
          </cell>
          <cell r="F48" t="str">
            <v xml:space="preserve">BRR  </v>
          </cell>
        </row>
        <row r="49">
          <cell r="A49">
            <v>333531</v>
          </cell>
          <cell r="B49" t="str">
            <v xml:space="preserve">Venta </v>
          </cell>
          <cell r="C49">
            <v>37372</v>
          </cell>
          <cell r="D49">
            <v>41025</v>
          </cell>
          <cell r="E49" t="str">
            <v>Alianza Valores S.A.</v>
          </cell>
          <cell r="F49" t="str">
            <v xml:space="preserve">BRI  </v>
          </cell>
        </row>
        <row r="50">
          <cell r="A50">
            <v>333532</v>
          </cell>
          <cell r="B50" t="str">
            <v xml:space="preserve">Venta </v>
          </cell>
          <cell r="C50">
            <v>37372</v>
          </cell>
          <cell r="D50">
            <v>41025</v>
          </cell>
          <cell r="E50" t="str">
            <v xml:space="preserve">Interbolsa          </v>
          </cell>
          <cell r="F50" t="str">
            <v xml:space="preserve">BRI  </v>
          </cell>
        </row>
        <row r="51">
          <cell r="A51">
            <v>333553</v>
          </cell>
          <cell r="B51" t="str">
            <v xml:space="preserve">Venta </v>
          </cell>
          <cell r="C51">
            <v>37372</v>
          </cell>
          <cell r="D51">
            <v>41025</v>
          </cell>
          <cell r="E51" t="str">
            <v xml:space="preserve">Interbolsa          </v>
          </cell>
          <cell r="F51" t="str">
            <v xml:space="preserve">BRI  </v>
          </cell>
        </row>
        <row r="52">
          <cell r="A52">
            <v>333567</v>
          </cell>
          <cell r="B52" t="str">
            <v xml:space="preserve">Venta </v>
          </cell>
          <cell r="C52">
            <v>37372</v>
          </cell>
          <cell r="D52">
            <v>41025</v>
          </cell>
          <cell r="E52" t="str">
            <v xml:space="preserve">Asesores en Valores </v>
          </cell>
          <cell r="F52" t="str">
            <v xml:space="preserve">BRI  </v>
          </cell>
        </row>
        <row r="53">
          <cell r="A53">
            <v>333593</v>
          </cell>
          <cell r="B53" t="str">
            <v xml:space="preserve">Venta </v>
          </cell>
          <cell r="C53">
            <v>37372</v>
          </cell>
          <cell r="D53">
            <v>41025</v>
          </cell>
          <cell r="E53" t="str">
            <v xml:space="preserve">Interbolsa          </v>
          </cell>
          <cell r="F53" t="str">
            <v xml:space="preserve">BRR  </v>
          </cell>
        </row>
        <row r="54">
          <cell r="A54">
            <v>332440</v>
          </cell>
          <cell r="B54" t="str">
            <v xml:space="preserve">Venta </v>
          </cell>
          <cell r="C54">
            <v>37372</v>
          </cell>
          <cell r="D54">
            <v>41025</v>
          </cell>
          <cell r="E54" t="str">
            <v xml:space="preserve">Interbolsa          </v>
          </cell>
          <cell r="F54" t="str">
            <v xml:space="preserve">BRI  </v>
          </cell>
        </row>
        <row r="55">
          <cell r="A55">
            <v>334100</v>
          </cell>
          <cell r="B55" t="str">
            <v xml:space="preserve">Venta </v>
          </cell>
          <cell r="C55">
            <v>37372</v>
          </cell>
          <cell r="D55">
            <v>41025</v>
          </cell>
          <cell r="E55" t="str">
            <v xml:space="preserve">Banco Agrario       </v>
          </cell>
          <cell r="F55" t="str">
            <v xml:space="preserve">BRI  </v>
          </cell>
        </row>
        <row r="56">
          <cell r="A56">
            <v>334756</v>
          </cell>
          <cell r="B56" t="str">
            <v xml:space="preserve">Venta </v>
          </cell>
          <cell r="C56">
            <v>37372</v>
          </cell>
          <cell r="D56">
            <v>41025</v>
          </cell>
          <cell r="E56" t="str">
            <v>Alianza Valores Comi</v>
          </cell>
          <cell r="F56" t="str">
            <v xml:space="preserve">BRR  </v>
          </cell>
        </row>
        <row r="57">
          <cell r="A57">
            <v>334149</v>
          </cell>
          <cell r="B57" t="str">
            <v xml:space="preserve">Venta </v>
          </cell>
          <cell r="C57">
            <v>37372</v>
          </cell>
          <cell r="D57">
            <v>41025</v>
          </cell>
          <cell r="E57" t="str">
            <v xml:space="preserve">Interbolsa          </v>
          </cell>
          <cell r="F57" t="str">
            <v xml:space="preserve">BRI  </v>
          </cell>
        </row>
        <row r="58">
          <cell r="A58">
            <v>334761</v>
          </cell>
          <cell r="B58" t="str">
            <v xml:space="preserve">Venta </v>
          </cell>
          <cell r="C58">
            <v>37372</v>
          </cell>
          <cell r="D58">
            <v>41025</v>
          </cell>
          <cell r="E58" t="str">
            <v xml:space="preserve">Interbolsa          </v>
          </cell>
          <cell r="F58" t="str">
            <v xml:space="preserve">BRI  </v>
          </cell>
        </row>
        <row r="59">
          <cell r="A59">
            <v>335962</v>
          </cell>
          <cell r="B59" t="str">
            <v xml:space="preserve">Venta </v>
          </cell>
          <cell r="C59">
            <v>37125</v>
          </cell>
          <cell r="D59">
            <v>39682</v>
          </cell>
          <cell r="E59" t="str">
            <v xml:space="preserve">Interbolsa          </v>
          </cell>
          <cell r="F59" t="str">
            <v xml:space="preserve">BRI  </v>
          </cell>
        </row>
        <row r="60">
          <cell r="A60">
            <v>324157</v>
          </cell>
          <cell r="B60" t="str">
            <v xml:space="preserve">Venta </v>
          </cell>
          <cell r="C60">
            <v>37768</v>
          </cell>
          <cell r="D60">
            <v>38499</v>
          </cell>
          <cell r="E60" t="str">
            <v xml:space="preserve">ABN Amro Bank       </v>
          </cell>
          <cell r="F60" t="str">
            <v xml:space="preserve">BRR  </v>
          </cell>
        </row>
        <row r="61">
          <cell r="A61">
            <v>333584</v>
          </cell>
          <cell r="B61" t="str">
            <v xml:space="preserve">Venta </v>
          </cell>
          <cell r="C61">
            <v>37372</v>
          </cell>
          <cell r="D61">
            <v>41025</v>
          </cell>
          <cell r="E61" t="str">
            <v xml:space="preserve">Interbolsa          </v>
          </cell>
          <cell r="F61" t="str">
            <v xml:space="preserve">BRI  </v>
          </cell>
        </row>
        <row r="62">
          <cell r="A62">
            <v>334138</v>
          </cell>
          <cell r="B62" t="str">
            <v xml:space="preserve">Venta </v>
          </cell>
          <cell r="C62">
            <v>37372</v>
          </cell>
          <cell r="D62">
            <v>41025</v>
          </cell>
          <cell r="E62" t="str">
            <v xml:space="preserve">Interbolsa          </v>
          </cell>
          <cell r="F62" t="str">
            <v xml:space="preserve">BRI  </v>
          </cell>
        </row>
        <row r="63">
          <cell r="A63">
            <v>336347</v>
          </cell>
          <cell r="B63" t="str">
            <v xml:space="preserve">Venta </v>
          </cell>
          <cell r="C63">
            <v>37372</v>
          </cell>
          <cell r="D63">
            <v>41025</v>
          </cell>
          <cell r="E63" t="str">
            <v xml:space="preserve">Asesores en Valores </v>
          </cell>
          <cell r="F63" t="str">
            <v xml:space="preserve">BRI  </v>
          </cell>
        </row>
        <row r="64">
          <cell r="A64">
            <v>337015</v>
          </cell>
          <cell r="B64" t="str">
            <v xml:space="preserve">Venta </v>
          </cell>
          <cell r="C64">
            <v>37372</v>
          </cell>
          <cell r="D64">
            <v>41025</v>
          </cell>
          <cell r="E64" t="str">
            <v xml:space="preserve">Asesores en Valores </v>
          </cell>
          <cell r="F64" t="str">
            <v xml:space="preserve">BRR  </v>
          </cell>
        </row>
        <row r="65">
          <cell r="A65">
            <v>337023</v>
          </cell>
          <cell r="B65" t="str">
            <v xml:space="preserve">Venta </v>
          </cell>
          <cell r="C65">
            <v>37372</v>
          </cell>
          <cell r="D65">
            <v>41025</v>
          </cell>
          <cell r="E65" t="str">
            <v xml:space="preserve">Interbolsa          </v>
          </cell>
          <cell r="F65" t="str">
            <v xml:space="preserve">BRR  </v>
          </cell>
        </row>
        <row r="66">
          <cell r="A66">
            <v>337048</v>
          </cell>
          <cell r="B66" t="str">
            <v xml:space="preserve">Venta </v>
          </cell>
          <cell r="C66">
            <v>37372</v>
          </cell>
          <cell r="D66">
            <v>41025</v>
          </cell>
          <cell r="E66" t="str">
            <v>Acciones de Colombia</v>
          </cell>
          <cell r="F66" t="str">
            <v xml:space="preserve">BRI  </v>
          </cell>
        </row>
        <row r="67">
          <cell r="A67">
            <v>324004</v>
          </cell>
          <cell r="B67" t="str">
            <v xml:space="preserve">Venta </v>
          </cell>
          <cell r="C67">
            <v>36273</v>
          </cell>
          <cell r="D67">
            <v>39926</v>
          </cell>
          <cell r="E67" t="str">
            <v>Promotora Bursatil C</v>
          </cell>
          <cell r="F67" t="str">
            <v xml:space="preserve">BRR  </v>
          </cell>
        </row>
        <row r="68">
          <cell r="A68">
            <v>337385</v>
          </cell>
          <cell r="B68" t="str">
            <v xml:space="preserve">Venta </v>
          </cell>
          <cell r="C68">
            <v>37372</v>
          </cell>
          <cell r="D68">
            <v>41025</v>
          </cell>
          <cell r="E68" t="str">
            <v xml:space="preserve">Interbolsa          </v>
          </cell>
          <cell r="F68" t="str">
            <v xml:space="preserve">BRR  </v>
          </cell>
        </row>
        <row r="69">
          <cell r="A69">
            <v>337879</v>
          </cell>
          <cell r="B69" t="str">
            <v xml:space="preserve">Venta </v>
          </cell>
          <cell r="C69">
            <v>37372</v>
          </cell>
          <cell r="D69">
            <v>41025</v>
          </cell>
          <cell r="E69" t="str">
            <v>Alianza Valores Comi</v>
          </cell>
          <cell r="F69" t="str">
            <v xml:space="preserve">BRI  </v>
          </cell>
        </row>
        <row r="70">
          <cell r="A70">
            <v>292148</v>
          </cell>
          <cell r="B70" t="str">
            <v xml:space="preserve">Venta </v>
          </cell>
          <cell r="C70">
            <v>37273</v>
          </cell>
          <cell r="D70">
            <v>40925</v>
          </cell>
          <cell r="E70" t="str">
            <v>Profesionales de Bol</v>
          </cell>
          <cell r="F70" t="str">
            <v xml:space="preserve">BRR  </v>
          </cell>
        </row>
        <row r="71">
          <cell r="A71">
            <v>316452</v>
          </cell>
          <cell r="B71" t="str">
            <v xml:space="preserve">Venta </v>
          </cell>
          <cell r="C71">
            <v>37768</v>
          </cell>
          <cell r="D71">
            <v>38499</v>
          </cell>
          <cell r="E71" t="str">
            <v xml:space="preserve">ABN Amro Bank       </v>
          </cell>
          <cell r="F71" t="str">
            <v xml:space="preserve">BRI  </v>
          </cell>
        </row>
        <row r="72">
          <cell r="A72">
            <v>338935</v>
          </cell>
          <cell r="B72" t="str">
            <v xml:space="preserve">Venta </v>
          </cell>
          <cell r="C72">
            <v>37372</v>
          </cell>
          <cell r="D72">
            <v>41025</v>
          </cell>
          <cell r="E72" t="str">
            <v xml:space="preserve">Interbolsa          </v>
          </cell>
          <cell r="F72" t="str">
            <v xml:space="preserve">BRI  </v>
          </cell>
        </row>
        <row r="73">
          <cell r="A73">
            <v>339046</v>
          </cell>
          <cell r="B73" t="str">
            <v xml:space="preserve">Venta </v>
          </cell>
          <cell r="C73">
            <v>36560</v>
          </cell>
          <cell r="D73">
            <v>38387</v>
          </cell>
          <cell r="E73" t="str">
            <v xml:space="preserve">ABN Amro Bank       </v>
          </cell>
          <cell r="F73" t="str">
            <v xml:space="preserve">BRI  </v>
          </cell>
        </row>
        <row r="74">
          <cell r="A74">
            <v>323054</v>
          </cell>
          <cell r="B74" t="str">
            <v xml:space="preserve">Venta </v>
          </cell>
          <cell r="C74">
            <v>37125</v>
          </cell>
          <cell r="D74">
            <v>39682</v>
          </cell>
          <cell r="E74" t="str">
            <v xml:space="preserve">Interbolsa          </v>
          </cell>
          <cell r="F74" t="str">
            <v xml:space="preserve">BRI  </v>
          </cell>
        </row>
        <row r="75">
          <cell r="A75">
            <v>323060</v>
          </cell>
          <cell r="B75" t="str">
            <v xml:space="preserve">Venta </v>
          </cell>
          <cell r="C75">
            <v>37125</v>
          </cell>
          <cell r="D75">
            <v>39682</v>
          </cell>
          <cell r="E75" t="str">
            <v xml:space="preserve">Interbolsa          </v>
          </cell>
          <cell r="F75" t="str">
            <v xml:space="preserve">BRI  </v>
          </cell>
        </row>
        <row r="76">
          <cell r="A76">
            <v>341456</v>
          </cell>
          <cell r="B76" t="str">
            <v xml:space="preserve">Venta </v>
          </cell>
          <cell r="C76">
            <v>37372</v>
          </cell>
          <cell r="D76">
            <v>41025</v>
          </cell>
          <cell r="E76" t="str">
            <v xml:space="preserve">Asesores en Valores </v>
          </cell>
          <cell r="F76" t="str">
            <v xml:space="preserve">BRR  </v>
          </cell>
        </row>
        <row r="77">
          <cell r="A77">
            <v>341457</v>
          </cell>
          <cell r="B77" t="str">
            <v xml:space="preserve">Venta </v>
          </cell>
          <cell r="C77">
            <v>37372</v>
          </cell>
          <cell r="D77">
            <v>41025</v>
          </cell>
          <cell r="E77" t="str">
            <v xml:space="preserve">Interbolsa          </v>
          </cell>
          <cell r="F77" t="str">
            <v xml:space="preserve">BRR  </v>
          </cell>
        </row>
        <row r="78">
          <cell r="A78">
            <v>341468</v>
          </cell>
          <cell r="B78" t="str">
            <v xml:space="preserve">Venta </v>
          </cell>
          <cell r="C78">
            <v>37372</v>
          </cell>
          <cell r="D78">
            <v>41025</v>
          </cell>
          <cell r="E78" t="str">
            <v xml:space="preserve">CORREVAL            </v>
          </cell>
          <cell r="F78" t="str">
            <v xml:space="preserve">BRI  </v>
          </cell>
        </row>
        <row r="79">
          <cell r="A79">
            <v>342219</v>
          </cell>
          <cell r="B79" t="str">
            <v xml:space="preserve">Venta </v>
          </cell>
          <cell r="C79">
            <v>37372</v>
          </cell>
          <cell r="D79">
            <v>41025</v>
          </cell>
          <cell r="E79" t="str">
            <v xml:space="preserve">Interbolsa          </v>
          </cell>
          <cell r="F79" t="str">
            <v xml:space="preserve">BRI  </v>
          </cell>
        </row>
        <row r="80">
          <cell r="A80">
            <v>342287</v>
          </cell>
          <cell r="B80" t="str">
            <v xml:space="preserve">Venta </v>
          </cell>
          <cell r="C80">
            <v>37372</v>
          </cell>
          <cell r="D80">
            <v>41025</v>
          </cell>
          <cell r="E80" t="str">
            <v>Acciones de Colombia</v>
          </cell>
          <cell r="F80" t="str">
            <v xml:space="preserve">BRI  </v>
          </cell>
        </row>
        <row r="81">
          <cell r="A81">
            <v>342288</v>
          </cell>
          <cell r="B81" t="str">
            <v xml:space="preserve">Venta </v>
          </cell>
          <cell r="C81">
            <v>37372</v>
          </cell>
          <cell r="D81">
            <v>41025</v>
          </cell>
          <cell r="E81" t="str">
            <v xml:space="preserve">Interbolsa          </v>
          </cell>
          <cell r="F81" t="str">
            <v xml:space="preserve">BRI  </v>
          </cell>
        </row>
        <row r="82">
          <cell r="A82">
            <v>249373</v>
          </cell>
          <cell r="B82" t="str">
            <v xml:space="preserve">Venta </v>
          </cell>
          <cell r="C82">
            <v>37097</v>
          </cell>
          <cell r="D82">
            <v>38923</v>
          </cell>
          <cell r="E82" t="str">
            <v>Promotora Bursatil C</v>
          </cell>
          <cell r="F82" t="str">
            <v xml:space="preserve">BRR  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31.bin"/><Relationship Id="rId1" Type="http://schemas.openxmlformats.org/officeDocument/2006/relationships/hyperlink" Target="http://www.banrep.gov.co/series-estadisticas/see_tas_inter_capt_sem_men.htm," TargetMode="Externa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32.bin"/><Relationship Id="rId1" Type="http://schemas.openxmlformats.org/officeDocument/2006/relationships/hyperlink" Target="http://www.banrep.gov.co/series-estadisticas/see_precios_ipc.htm,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http://www.banrep.gov.co/series-estadisticas/see_upac.htm," TargetMode="Externa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62.bin"/><Relationship Id="rId4" Type="http://schemas.openxmlformats.org/officeDocument/2006/relationships/comments" Target="../comments3.xml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63.bin"/><Relationship Id="rId4" Type="http://schemas.openxmlformats.org/officeDocument/2006/relationships/comments" Target="../comments4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9.xml"/><Relationship Id="rId2" Type="http://schemas.openxmlformats.org/officeDocument/2006/relationships/printerSettings" Target="../printerSettings/printerSettings75.bin"/><Relationship Id="rId1" Type="http://schemas.openxmlformats.org/officeDocument/2006/relationships/hyperlink" Target="http://www.banrep.gov.co/series-estadisticas/see_precios.htm,." TargetMode="Externa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showGridLines="0" tabSelected="1" workbookViewId="0">
      <selection activeCell="K14" sqref="K14"/>
    </sheetView>
  </sheetViews>
  <sheetFormatPr baseColWidth="10" defaultRowHeight="12.75" x14ac:dyDescent="0.2"/>
  <sheetData/>
  <pageMargins left="0.7" right="0.7" top="0.75" bottom="0.75" header="0.3" footer="0.3"/>
  <pageSetup paperSize="9" orientation="portrait" horizontalDpi="90" verticalDpi="9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33CC"/>
  </sheetPr>
  <dimension ref="A1:H12"/>
  <sheetViews>
    <sheetView showGridLines="0" zoomScale="120" zoomScaleNormal="120" workbookViewId="0"/>
  </sheetViews>
  <sheetFormatPr baseColWidth="10" defaultRowHeight="12.75" x14ac:dyDescent="0.2"/>
  <cols>
    <col min="1" max="1" width="11.42578125" style="57"/>
    <col min="2" max="2" width="11.42578125" style="164"/>
    <col min="3" max="3" width="11.42578125" style="57"/>
    <col min="4" max="5" width="19" style="57" customWidth="1"/>
    <col min="6" max="16384" width="11.42578125" style="57"/>
  </cols>
  <sheetData>
    <row r="1" spans="1:8" x14ac:dyDescent="0.2">
      <c r="A1" s="676" t="s">
        <v>863</v>
      </c>
    </row>
    <row r="2" spans="1:8" x14ac:dyDescent="0.2">
      <c r="A2" s="773" t="s">
        <v>265</v>
      </c>
      <c r="B2" s="773"/>
      <c r="C2" s="773"/>
      <c r="D2" s="773"/>
      <c r="E2" s="773"/>
      <c r="F2" s="773"/>
      <c r="G2" s="773"/>
      <c r="H2" s="773"/>
    </row>
    <row r="3" spans="1:8" x14ac:dyDescent="0.2">
      <c r="A3" s="773"/>
      <c r="B3" s="773"/>
      <c r="C3" s="773"/>
      <c r="D3" s="773"/>
      <c r="E3" s="773"/>
      <c r="F3" s="773"/>
      <c r="G3" s="773"/>
      <c r="H3" s="773"/>
    </row>
    <row r="4" spans="1:8" x14ac:dyDescent="0.2">
      <c r="A4" s="773"/>
      <c r="B4" s="773"/>
      <c r="C4" s="773"/>
      <c r="D4" s="773"/>
      <c r="E4" s="773"/>
      <c r="F4" s="773"/>
      <c r="G4" s="773"/>
      <c r="H4" s="773"/>
    </row>
    <row r="5" spans="1:8" x14ac:dyDescent="0.2">
      <c r="A5" s="773"/>
      <c r="B5" s="773"/>
      <c r="C5" s="773"/>
      <c r="D5" s="773"/>
      <c r="E5" s="773"/>
      <c r="F5" s="773"/>
      <c r="G5" s="773"/>
      <c r="H5" s="773"/>
    </row>
    <row r="6" spans="1:8" x14ac:dyDescent="0.2">
      <c r="A6" s="773"/>
      <c r="B6" s="773"/>
      <c r="C6" s="773"/>
      <c r="D6" s="773"/>
      <c r="E6" s="773"/>
      <c r="F6" s="773"/>
      <c r="G6" s="773"/>
      <c r="H6" s="773"/>
    </row>
    <row r="8" spans="1:8" ht="13.5" thickBot="1" x14ac:dyDescent="0.25"/>
    <row r="9" spans="1:8" ht="13.5" thickBot="1" x14ac:dyDescent="0.25">
      <c r="D9" s="196" t="s">
        <v>91</v>
      </c>
      <c r="E9" s="196" t="s">
        <v>87</v>
      </c>
    </row>
    <row r="10" spans="1:8" x14ac:dyDescent="0.2">
      <c r="D10" s="184" t="s">
        <v>155</v>
      </c>
      <c r="E10" s="96">
        <v>0.14000000000000001</v>
      </c>
      <c r="F10" s="62" t="s">
        <v>294</v>
      </c>
    </row>
    <row r="11" spans="1:8" x14ac:dyDescent="0.2">
      <c r="D11" s="183" t="s">
        <v>113</v>
      </c>
      <c r="E11" s="17">
        <v>4</v>
      </c>
      <c r="F11" s="62" t="s">
        <v>274</v>
      </c>
    </row>
    <row r="12" spans="1:8" x14ac:dyDescent="0.2">
      <c r="D12" s="175" t="s">
        <v>283</v>
      </c>
      <c r="E12" s="179">
        <f>EFFECT(E10,E11)</f>
        <v>0.14752300062499968</v>
      </c>
      <c r="F12" s="62" t="s">
        <v>345</v>
      </c>
    </row>
  </sheetData>
  <mergeCells count="1">
    <mergeCell ref="A2:H6"/>
  </mergeCells>
  <hyperlinks>
    <hyperlink ref="A1" location="'Indice '!A1" display="INDICE" xr:uid="{00000000-0004-0000-0A00-000000000000}"/>
  </hyperlink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33CC"/>
  </sheetPr>
  <dimension ref="A1:H14"/>
  <sheetViews>
    <sheetView showGridLines="0" zoomScale="120" zoomScaleNormal="120" workbookViewId="0"/>
  </sheetViews>
  <sheetFormatPr baseColWidth="10" defaultRowHeight="12.75" x14ac:dyDescent="0.2"/>
  <cols>
    <col min="2" max="3" width="11.42578125" style="164"/>
    <col min="4" max="5" width="18.5703125" customWidth="1"/>
    <col min="6" max="6" width="10.85546875" customWidth="1"/>
  </cols>
  <sheetData>
    <row r="1" spans="1:8" x14ac:dyDescent="0.2">
      <c r="A1" s="676" t="s">
        <v>863</v>
      </c>
    </row>
    <row r="2" spans="1:8" ht="12.75" customHeight="1" x14ac:dyDescent="0.2">
      <c r="A2" s="773" t="s">
        <v>267</v>
      </c>
      <c r="B2" s="773"/>
      <c r="C2" s="773"/>
      <c r="D2" s="773"/>
      <c r="E2" s="773"/>
      <c r="F2" s="773"/>
      <c r="G2" s="773"/>
      <c r="H2" s="773"/>
    </row>
    <row r="3" spans="1:8" ht="12.75" customHeight="1" x14ac:dyDescent="0.2">
      <c r="A3" s="773"/>
      <c r="B3" s="773"/>
      <c r="C3" s="773"/>
      <c r="D3" s="773"/>
      <c r="E3" s="773"/>
      <c r="F3" s="773"/>
      <c r="G3" s="773"/>
      <c r="H3" s="773"/>
    </row>
    <row r="4" spans="1:8" ht="12.75" customHeight="1" x14ac:dyDescent="0.2">
      <c r="A4" s="773"/>
      <c r="B4" s="773"/>
      <c r="C4" s="773"/>
      <c r="D4" s="773"/>
      <c r="E4" s="773"/>
      <c r="F4" s="773"/>
      <c r="G4" s="773"/>
      <c r="H4" s="773"/>
    </row>
    <row r="5" spans="1:8" ht="12.75" customHeight="1" x14ac:dyDescent="0.2">
      <c r="A5" s="773"/>
      <c r="B5" s="773"/>
      <c r="C5" s="773"/>
      <c r="D5" s="773"/>
      <c r="E5" s="773"/>
      <c r="F5" s="773"/>
      <c r="G5" s="773"/>
      <c r="H5" s="773"/>
    </row>
    <row r="6" spans="1:8" ht="12.75" customHeight="1" x14ac:dyDescent="0.2">
      <c r="A6" s="773"/>
      <c r="B6" s="773"/>
      <c r="C6" s="773"/>
      <c r="D6" s="773"/>
      <c r="E6" s="773"/>
      <c r="F6" s="773"/>
      <c r="G6" s="773"/>
      <c r="H6" s="773"/>
    </row>
    <row r="7" spans="1:8" x14ac:dyDescent="0.2">
      <c r="D7" s="83"/>
      <c r="E7" s="83"/>
      <c r="F7" s="83"/>
      <c r="G7" s="83"/>
      <c r="H7" s="83"/>
    </row>
    <row r="8" spans="1:8" s="164" customFormat="1" ht="13.5" thickBot="1" x14ac:dyDescent="0.25"/>
    <row r="9" spans="1:8" s="164" customFormat="1" ht="12.75" customHeight="1" thickBot="1" x14ac:dyDescent="0.35">
      <c r="D9" s="196" t="s">
        <v>91</v>
      </c>
      <c r="E9" s="196" t="s">
        <v>87</v>
      </c>
      <c r="F9" s="167"/>
      <c r="G9" s="167"/>
    </row>
    <row r="10" spans="1:8" x14ac:dyDescent="0.2">
      <c r="D10" s="184" t="s">
        <v>155</v>
      </c>
      <c r="E10" s="185">
        <v>0.1</v>
      </c>
      <c r="F10" s="62" t="s">
        <v>282</v>
      </c>
      <c r="G10" s="83"/>
      <c r="H10" s="83"/>
    </row>
    <row r="11" spans="1:8" x14ac:dyDescent="0.2">
      <c r="D11" s="183" t="s">
        <v>113</v>
      </c>
      <c r="E11" s="186">
        <v>4</v>
      </c>
      <c r="F11" s="62" t="s">
        <v>274</v>
      </c>
    </row>
    <row r="12" spans="1:8" s="83" customFormat="1" x14ac:dyDescent="0.2">
      <c r="B12" s="164"/>
      <c r="C12" s="164"/>
      <c r="D12" s="175" t="s">
        <v>283</v>
      </c>
      <c r="E12" s="179">
        <f>((1-E10/E11)^(-E11))-1</f>
        <v>0.10657674001627893</v>
      </c>
      <c r="F12" s="180" t="s">
        <v>346</v>
      </c>
    </row>
    <row r="13" spans="1:8" s="83" customFormat="1" x14ac:dyDescent="0.2">
      <c r="B13" s="164"/>
      <c r="C13" s="164"/>
      <c r="D13" s="62"/>
    </row>
    <row r="14" spans="1:8" s="83" customFormat="1" x14ac:dyDescent="0.2">
      <c r="B14" s="164"/>
      <c r="C14" s="164"/>
      <c r="D14" s="62"/>
    </row>
  </sheetData>
  <mergeCells count="1">
    <mergeCell ref="A2:H6"/>
  </mergeCells>
  <hyperlinks>
    <hyperlink ref="A1" location="'Indice '!A1" display="INDICE" xr:uid="{00000000-0004-0000-0B00-000000000000}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33CC"/>
  </sheetPr>
  <dimension ref="A1:H13"/>
  <sheetViews>
    <sheetView showGridLines="0" zoomScale="120" zoomScaleNormal="120" workbookViewId="0"/>
  </sheetViews>
  <sheetFormatPr baseColWidth="10" defaultRowHeight="12.75" x14ac:dyDescent="0.2"/>
  <cols>
    <col min="1" max="2" width="11.42578125" style="161"/>
    <col min="3" max="3" width="11.42578125" style="57"/>
    <col min="4" max="5" width="19" style="57" customWidth="1"/>
    <col min="6" max="6" width="11.42578125" style="57" customWidth="1"/>
    <col min="7" max="7" width="11.42578125" style="161" customWidth="1"/>
    <col min="8" max="8" width="11.42578125" style="57" customWidth="1"/>
    <col min="9" max="16384" width="11.42578125" style="57"/>
  </cols>
  <sheetData>
    <row r="1" spans="1:8" x14ac:dyDescent="0.2">
      <c r="A1" s="676" t="s">
        <v>863</v>
      </c>
    </row>
    <row r="2" spans="1:8" ht="12.75" customHeight="1" x14ac:dyDescent="0.2">
      <c r="A2" s="773" t="s">
        <v>268</v>
      </c>
      <c r="B2" s="773"/>
      <c r="C2" s="773"/>
      <c r="D2" s="773"/>
      <c r="E2" s="773"/>
      <c r="F2" s="773"/>
      <c r="G2" s="773"/>
      <c r="H2" s="773"/>
    </row>
    <row r="3" spans="1:8" ht="12.75" customHeight="1" x14ac:dyDescent="0.2">
      <c r="A3" s="773"/>
      <c r="B3" s="773"/>
      <c r="C3" s="773"/>
      <c r="D3" s="773"/>
      <c r="E3" s="773"/>
      <c r="F3" s="773"/>
      <c r="G3" s="773"/>
      <c r="H3" s="773"/>
    </row>
    <row r="4" spans="1:8" ht="12.75" customHeight="1" x14ac:dyDescent="0.2">
      <c r="A4" s="773"/>
      <c r="B4" s="773"/>
      <c r="C4" s="773"/>
      <c r="D4" s="773"/>
      <c r="E4" s="773"/>
      <c r="F4" s="773"/>
      <c r="G4" s="773"/>
      <c r="H4" s="773"/>
    </row>
    <row r="5" spans="1:8" ht="12.75" customHeight="1" x14ac:dyDescent="0.2">
      <c r="A5" s="773"/>
      <c r="B5" s="773"/>
      <c r="C5" s="773"/>
      <c r="D5" s="773"/>
      <c r="E5" s="773"/>
      <c r="F5" s="773"/>
      <c r="G5" s="773"/>
      <c r="H5" s="773"/>
    </row>
    <row r="6" spans="1:8" ht="12.75" customHeight="1" x14ac:dyDescent="0.2">
      <c r="A6" s="773"/>
      <c r="B6" s="773"/>
      <c r="C6" s="773"/>
      <c r="D6" s="773"/>
      <c r="E6" s="773"/>
      <c r="F6" s="773"/>
      <c r="G6" s="773"/>
      <c r="H6" s="773"/>
    </row>
    <row r="8" spans="1:8" ht="13.5" thickBot="1" x14ac:dyDescent="0.25"/>
    <row r="9" spans="1:8" ht="13.5" thickBot="1" x14ac:dyDescent="0.25">
      <c r="D9" s="196" t="s">
        <v>91</v>
      </c>
      <c r="E9" s="196" t="s">
        <v>87</v>
      </c>
      <c r="F9" s="62"/>
      <c r="G9" s="62"/>
      <c r="H9" s="62"/>
    </row>
    <row r="10" spans="1:8" x14ac:dyDescent="0.2">
      <c r="D10" s="184" t="s">
        <v>155</v>
      </c>
      <c r="E10" s="168">
        <v>0.08</v>
      </c>
      <c r="F10" s="62" t="s">
        <v>295</v>
      </c>
      <c r="G10" s="62"/>
      <c r="H10" s="62"/>
    </row>
    <row r="11" spans="1:8" x14ac:dyDescent="0.2">
      <c r="D11" s="183" t="s">
        <v>113</v>
      </c>
      <c r="E11" s="162">
        <v>180</v>
      </c>
      <c r="F11" s="62" t="s">
        <v>50</v>
      </c>
      <c r="G11" s="62"/>
      <c r="H11" s="62"/>
    </row>
    <row r="12" spans="1:8" x14ac:dyDescent="0.2">
      <c r="D12" s="175" t="s">
        <v>283</v>
      </c>
      <c r="E12" s="179">
        <f>(1-E10/2)^(360/-E11)-1</f>
        <v>8.506944444444442E-2</v>
      </c>
      <c r="F12" s="181" t="s">
        <v>347</v>
      </c>
      <c r="G12" s="166"/>
      <c r="H12" s="62"/>
    </row>
    <row r="13" spans="1:8" ht="15.75" x14ac:dyDescent="0.25">
      <c r="D13" s="88"/>
      <c r="E13" s="89"/>
    </row>
  </sheetData>
  <mergeCells count="1">
    <mergeCell ref="A2:H6"/>
  </mergeCells>
  <hyperlinks>
    <hyperlink ref="A1" location="'Indice '!A1" display="INDICE" xr:uid="{00000000-0004-0000-0C00-000000000000}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33CC"/>
  </sheetPr>
  <dimension ref="A1:H12"/>
  <sheetViews>
    <sheetView showGridLines="0" zoomScale="120" zoomScaleNormal="120" workbookViewId="0"/>
  </sheetViews>
  <sheetFormatPr baseColWidth="10" defaultRowHeight="12.75" x14ac:dyDescent="0.2"/>
  <cols>
    <col min="1" max="1" width="11.42578125" style="161"/>
    <col min="2" max="3" width="11.42578125" style="164"/>
    <col min="4" max="4" width="22.7109375" style="57" customWidth="1"/>
    <col min="5" max="5" width="19" style="57" customWidth="1"/>
    <col min="6" max="8" width="11.42578125" style="57" customWidth="1"/>
    <col min="9" max="16384" width="11.42578125" style="57"/>
  </cols>
  <sheetData>
    <row r="1" spans="1:8" x14ac:dyDescent="0.2">
      <c r="A1" s="676" t="s">
        <v>863</v>
      </c>
    </row>
    <row r="2" spans="1:8" ht="12.75" customHeight="1" x14ac:dyDescent="0.2">
      <c r="A2" s="773" t="s">
        <v>269</v>
      </c>
      <c r="B2" s="773"/>
      <c r="C2" s="773"/>
      <c r="D2" s="773"/>
      <c r="E2" s="773"/>
      <c r="F2" s="773"/>
      <c r="G2" s="773"/>
      <c r="H2" s="773"/>
    </row>
    <row r="3" spans="1:8" ht="12.75" customHeight="1" x14ac:dyDescent="0.2">
      <c r="A3" s="773"/>
      <c r="B3" s="773"/>
      <c r="C3" s="773"/>
      <c r="D3" s="773"/>
      <c r="E3" s="773"/>
      <c r="F3" s="773"/>
      <c r="G3" s="773"/>
      <c r="H3" s="773"/>
    </row>
    <row r="4" spans="1:8" ht="12.75" customHeight="1" x14ac:dyDescent="0.2">
      <c r="A4" s="773"/>
      <c r="B4" s="773"/>
      <c r="C4" s="773"/>
      <c r="D4" s="773"/>
      <c r="E4" s="773"/>
      <c r="F4" s="773"/>
      <c r="G4" s="773"/>
      <c r="H4" s="773"/>
    </row>
    <row r="5" spans="1:8" ht="12.75" customHeight="1" x14ac:dyDescent="0.2">
      <c r="A5" s="773"/>
      <c r="B5" s="773"/>
      <c r="C5" s="773"/>
      <c r="D5" s="773"/>
      <c r="E5" s="773"/>
      <c r="F5" s="773"/>
      <c r="G5" s="773"/>
      <c r="H5" s="773"/>
    </row>
    <row r="6" spans="1:8" ht="12.75" customHeight="1" x14ac:dyDescent="0.2">
      <c r="A6" s="773"/>
      <c r="B6" s="773"/>
      <c r="C6" s="773"/>
      <c r="D6" s="773"/>
      <c r="E6" s="773"/>
      <c r="F6" s="773"/>
      <c r="G6" s="773"/>
      <c r="H6" s="773"/>
    </row>
    <row r="8" spans="1:8" ht="13.5" thickBot="1" x14ac:dyDescent="0.25"/>
    <row r="9" spans="1:8" ht="13.5" thickBot="1" x14ac:dyDescent="0.25">
      <c r="D9" s="196" t="s">
        <v>91</v>
      </c>
      <c r="E9" s="196" t="s">
        <v>87</v>
      </c>
      <c r="F9" s="62"/>
      <c r="G9" s="83"/>
    </row>
    <row r="10" spans="1:8" x14ac:dyDescent="0.2">
      <c r="D10" s="183" t="s">
        <v>283</v>
      </c>
      <c r="E10" s="168">
        <v>0.23</v>
      </c>
      <c r="F10" s="62" t="s">
        <v>305</v>
      </c>
      <c r="G10" s="83"/>
    </row>
    <row r="11" spans="1:8" x14ac:dyDescent="0.2">
      <c r="D11" s="183" t="s">
        <v>113</v>
      </c>
      <c r="E11" s="162">
        <v>2</v>
      </c>
      <c r="F11" s="62" t="s">
        <v>297</v>
      </c>
      <c r="G11" s="83"/>
    </row>
    <row r="12" spans="1:8" x14ac:dyDescent="0.2">
      <c r="D12" s="175" t="s">
        <v>328</v>
      </c>
      <c r="E12" s="179">
        <f>NOMINAL(E10,E11)</f>
        <v>0.21810730128188327</v>
      </c>
      <c r="F12" s="181" t="s">
        <v>348</v>
      </c>
      <c r="G12" s="83"/>
    </row>
  </sheetData>
  <mergeCells count="1">
    <mergeCell ref="A2:H6"/>
  </mergeCells>
  <hyperlinks>
    <hyperlink ref="A1" location="'Indice '!A1" display="INDICE" xr:uid="{00000000-0004-0000-0D00-000000000000}"/>
  </hyperlink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33CC"/>
  </sheetPr>
  <dimension ref="A1:H13"/>
  <sheetViews>
    <sheetView showGridLines="0" zoomScale="120" zoomScaleNormal="120" workbookViewId="0"/>
  </sheetViews>
  <sheetFormatPr baseColWidth="10" defaultRowHeight="12.75" x14ac:dyDescent="0.2"/>
  <cols>
    <col min="1" max="2" width="11.42578125" style="164"/>
    <col min="3" max="3" width="11.42578125" style="161"/>
    <col min="4" max="5" width="19" customWidth="1"/>
    <col min="7" max="7" width="11.42578125" style="164"/>
  </cols>
  <sheetData>
    <row r="1" spans="1:8" x14ac:dyDescent="0.2">
      <c r="A1" s="676" t="s">
        <v>863</v>
      </c>
    </row>
    <row r="2" spans="1:8" ht="12.75" customHeight="1" x14ac:dyDescent="0.2">
      <c r="A2" s="773" t="s">
        <v>270</v>
      </c>
      <c r="B2" s="773"/>
      <c r="C2" s="773"/>
      <c r="D2" s="773"/>
      <c r="E2" s="773"/>
      <c r="F2" s="773"/>
      <c r="G2" s="773"/>
      <c r="H2" s="773"/>
    </row>
    <row r="3" spans="1:8" ht="12.75" customHeight="1" x14ac:dyDescent="0.2">
      <c r="A3" s="773"/>
      <c r="B3" s="773"/>
      <c r="C3" s="773"/>
      <c r="D3" s="773"/>
      <c r="E3" s="773"/>
      <c r="F3" s="773"/>
      <c r="G3" s="773"/>
      <c r="H3" s="773"/>
    </row>
    <row r="4" spans="1:8" ht="12.75" customHeight="1" x14ac:dyDescent="0.2">
      <c r="A4" s="773"/>
      <c r="B4" s="773"/>
      <c r="C4" s="773"/>
      <c r="D4" s="773"/>
      <c r="E4" s="773"/>
      <c r="F4" s="773"/>
      <c r="G4" s="773"/>
      <c r="H4" s="773"/>
    </row>
    <row r="5" spans="1:8" ht="12.75" customHeight="1" x14ac:dyDescent="0.2">
      <c r="A5" s="773"/>
      <c r="B5" s="773"/>
      <c r="C5" s="773"/>
      <c r="D5" s="773"/>
      <c r="E5" s="773"/>
      <c r="F5" s="773"/>
      <c r="G5" s="773"/>
      <c r="H5" s="773"/>
    </row>
    <row r="6" spans="1:8" ht="12.75" customHeight="1" x14ac:dyDescent="0.2">
      <c r="A6" s="773"/>
      <c r="B6" s="773"/>
      <c r="C6" s="773"/>
      <c r="D6" s="773"/>
      <c r="E6" s="773"/>
      <c r="F6" s="773"/>
      <c r="G6" s="773"/>
      <c r="H6" s="773"/>
    </row>
    <row r="8" spans="1:8" ht="13.5" thickBot="1" x14ac:dyDescent="0.25"/>
    <row r="9" spans="1:8" ht="13.5" thickBot="1" x14ac:dyDescent="0.25">
      <c r="D9" s="196" t="s">
        <v>91</v>
      </c>
      <c r="E9" s="196" t="s">
        <v>87</v>
      </c>
      <c r="F9" s="113"/>
    </row>
    <row r="10" spans="1:8" x14ac:dyDescent="0.2">
      <c r="D10" s="183" t="s">
        <v>283</v>
      </c>
      <c r="E10" s="168">
        <v>0.2</v>
      </c>
      <c r="F10" s="62" t="s">
        <v>305</v>
      </c>
      <c r="G10" s="62"/>
    </row>
    <row r="11" spans="1:8" x14ac:dyDescent="0.2">
      <c r="D11" s="183" t="s">
        <v>113</v>
      </c>
      <c r="E11" s="162">
        <v>4</v>
      </c>
      <c r="F11" s="62" t="s">
        <v>274</v>
      </c>
      <c r="G11" s="62"/>
    </row>
    <row r="12" spans="1:8" x14ac:dyDescent="0.2">
      <c r="D12" s="175" t="s">
        <v>155</v>
      </c>
      <c r="E12" s="179">
        <f>(1-(1/(1+E10)^(1/E11)))*E11</f>
        <v>0.17822883118253285</v>
      </c>
      <c r="F12" s="181" t="s">
        <v>349</v>
      </c>
      <c r="G12" s="181"/>
    </row>
    <row r="13" spans="1:8" x14ac:dyDescent="0.2">
      <c r="E13" s="187"/>
    </row>
  </sheetData>
  <mergeCells count="1">
    <mergeCell ref="A2:H6"/>
  </mergeCells>
  <hyperlinks>
    <hyperlink ref="A1" location="'Indice '!A1" display="INDICE" xr:uid="{00000000-0004-0000-0E00-000000000000}"/>
  </hyperlink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33CC"/>
  </sheetPr>
  <dimension ref="A1:H36"/>
  <sheetViews>
    <sheetView showGridLines="0" zoomScale="120" zoomScaleNormal="120" workbookViewId="0"/>
  </sheetViews>
  <sheetFormatPr baseColWidth="10" defaultRowHeight="12.75" x14ac:dyDescent="0.2"/>
  <cols>
    <col min="1" max="1" width="11.42578125" style="161"/>
    <col min="2" max="3" width="11.42578125" style="164"/>
    <col min="4" max="5" width="19.140625" style="161" customWidth="1"/>
    <col min="6" max="6" width="11.42578125" style="161" customWidth="1"/>
    <col min="7" max="16384" width="11.42578125" style="161"/>
  </cols>
  <sheetData>
    <row r="1" spans="1:8" x14ac:dyDescent="0.2">
      <c r="A1" s="676" t="s">
        <v>863</v>
      </c>
    </row>
    <row r="2" spans="1:8" ht="12.75" customHeight="1" x14ac:dyDescent="0.2">
      <c r="A2" s="773" t="s">
        <v>271</v>
      </c>
      <c r="B2" s="773"/>
      <c r="C2" s="773"/>
      <c r="D2" s="773"/>
      <c r="E2" s="773"/>
      <c r="F2" s="773"/>
      <c r="G2" s="773"/>
      <c r="H2" s="773"/>
    </row>
    <row r="3" spans="1:8" ht="12.75" customHeight="1" x14ac:dyDescent="0.2">
      <c r="A3" s="773"/>
      <c r="B3" s="773"/>
      <c r="C3" s="773"/>
      <c r="D3" s="773"/>
      <c r="E3" s="773"/>
      <c r="F3" s="773"/>
      <c r="G3" s="773"/>
      <c r="H3" s="773"/>
    </row>
    <row r="4" spans="1:8" ht="12.75" customHeight="1" x14ac:dyDescent="0.2">
      <c r="A4" s="773"/>
      <c r="B4" s="773"/>
      <c r="C4" s="773"/>
      <c r="D4" s="773"/>
      <c r="E4" s="773"/>
      <c r="F4" s="773"/>
      <c r="G4" s="773"/>
      <c r="H4" s="773"/>
    </row>
    <row r="5" spans="1:8" ht="12.75" customHeight="1" x14ac:dyDescent="0.2">
      <c r="A5" s="773"/>
      <c r="B5" s="773"/>
      <c r="C5" s="773"/>
      <c r="D5" s="773"/>
      <c r="E5" s="773"/>
      <c r="F5" s="773"/>
      <c r="G5" s="773"/>
      <c r="H5" s="773"/>
    </row>
    <row r="6" spans="1:8" ht="12.75" customHeight="1" x14ac:dyDescent="0.2">
      <c r="A6" s="773"/>
      <c r="B6" s="773"/>
      <c r="C6" s="773"/>
      <c r="D6" s="773"/>
      <c r="E6" s="773"/>
      <c r="F6" s="773"/>
      <c r="G6" s="773"/>
      <c r="H6" s="773"/>
    </row>
    <row r="8" spans="1:8" s="214" customFormat="1" x14ac:dyDescent="0.2"/>
    <row r="9" spans="1:8" s="214" customFormat="1" x14ac:dyDescent="0.2"/>
    <row r="10" spans="1:8" s="214" customFormat="1" x14ac:dyDescent="0.2"/>
    <row r="11" spans="1:8" s="214" customFormat="1" x14ac:dyDescent="0.2"/>
    <row r="12" spans="1:8" s="214" customFormat="1" x14ac:dyDescent="0.2"/>
    <row r="13" spans="1:8" s="214" customFormat="1" x14ac:dyDescent="0.2"/>
    <row r="14" spans="1:8" s="214" customFormat="1" x14ac:dyDescent="0.2"/>
    <row r="15" spans="1:8" s="214" customFormat="1" x14ac:dyDescent="0.2"/>
    <row r="16" spans="1:8" s="214" customFormat="1" x14ac:dyDescent="0.2"/>
    <row r="17" spans="3:6" s="214" customFormat="1" x14ac:dyDescent="0.2"/>
    <row r="18" spans="3:6" s="214" customFormat="1" x14ac:dyDescent="0.2"/>
    <row r="19" spans="3:6" s="164" customFormat="1" ht="13.5" thickBot="1" x14ac:dyDescent="0.25">
      <c r="C19" s="415" t="s">
        <v>786</v>
      </c>
    </row>
    <row r="20" spans="3:6" ht="13.5" thickBot="1" x14ac:dyDescent="0.25">
      <c r="C20" s="62" t="s">
        <v>277</v>
      </c>
      <c r="D20" s="196" t="s">
        <v>91</v>
      </c>
      <c r="E20" s="196" t="s">
        <v>87</v>
      </c>
      <c r="F20" s="62"/>
    </row>
    <row r="21" spans="3:6" x14ac:dyDescent="0.2">
      <c r="C21" s="62"/>
      <c r="D21" s="184" t="s">
        <v>155</v>
      </c>
      <c r="E21" s="189">
        <v>0.12590000000000001</v>
      </c>
      <c r="F21" s="62" t="s">
        <v>273</v>
      </c>
    </row>
    <row r="22" spans="3:6" x14ac:dyDescent="0.2">
      <c r="C22" s="62"/>
      <c r="D22" s="183" t="s">
        <v>113</v>
      </c>
      <c r="E22" s="190">
        <v>4</v>
      </c>
      <c r="F22" s="62" t="s">
        <v>274</v>
      </c>
    </row>
    <row r="23" spans="3:6" x14ac:dyDescent="0.2">
      <c r="C23" s="62"/>
      <c r="D23" s="183" t="s">
        <v>127</v>
      </c>
      <c r="E23" s="216">
        <f>(1-E21/4)^(-E22)-1</f>
        <v>0.1364665522859998</v>
      </c>
      <c r="F23" s="181" t="s">
        <v>350</v>
      </c>
    </row>
    <row r="24" spans="3:6" x14ac:dyDescent="0.2">
      <c r="C24" s="62"/>
      <c r="D24" s="62"/>
      <c r="E24" s="62"/>
      <c r="F24" s="62"/>
    </row>
    <row r="25" spans="3:6" ht="13.5" thickBot="1" x14ac:dyDescent="0.25">
      <c r="C25" s="62"/>
      <c r="D25" s="62"/>
      <c r="E25" s="62"/>
      <c r="F25" s="62"/>
    </row>
    <row r="26" spans="3:6" ht="13.5" thickBot="1" x14ac:dyDescent="0.25">
      <c r="C26" s="62" t="s">
        <v>278</v>
      </c>
      <c r="D26" s="196" t="s">
        <v>91</v>
      </c>
      <c r="E26" s="196" t="s">
        <v>87</v>
      </c>
      <c r="F26" s="62"/>
    </row>
    <row r="27" spans="3:6" x14ac:dyDescent="0.2">
      <c r="C27" s="62"/>
      <c r="D27" s="183" t="s">
        <v>283</v>
      </c>
      <c r="E27" s="191">
        <f>E23</f>
        <v>0.1364665522859998</v>
      </c>
      <c r="F27" s="62" t="s">
        <v>280</v>
      </c>
    </row>
    <row r="28" spans="3:6" x14ac:dyDescent="0.2">
      <c r="C28" s="62"/>
      <c r="D28" s="183" t="s">
        <v>113</v>
      </c>
      <c r="E28" s="190">
        <v>12</v>
      </c>
      <c r="F28" s="62" t="s">
        <v>276</v>
      </c>
    </row>
    <row r="29" spans="3:6" x14ac:dyDescent="0.2">
      <c r="C29" s="62"/>
      <c r="D29" s="183" t="s">
        <v>155</v>
      </c>
      <c r="E29" s="216">
        <f>NOMINAL(E27,E28)</f>
        <v>0.12860821835721925</v>
      </c>
      <c r="F29" s="181" t="s">
        <v>351</v>
      </c>
    </row>
    <row r="30" spans="3:6" x14ac:dyDescent="0.2">
      <c r="C30" s="62"/>
      <c r="D30" s="188"/>
      <c r="E30" s="62"/>
      <c r="F30" s="62"/>
    </row>
    <row r="31" spans="3:6" ht="13.5" thickBot="1" x14ac:dyDescent="0.25">
      <c r="C31" s="62"/>
      <c r="D31" s="62"/>
      <c r="E31" s="62"/>
      <c r="F31" s="62"/>
    </row>
    <row r="32" spans="3:6" ht="13.5" thickBot="1" x14ac:dyDescent="0.25">
      <c r="C32" s="62" t="s">
        <v>279</v>
      </c>
      <c r="D32" s="196" t="s">
        <v>91</v>
      </c>
      <c r="E32" s="196" t="s">
        <v>87</v>
      </c>
      <c r="F32" s="62"/>
    </row>
    <row r="33" spans="3:6" x14ac:dyDescent="0.2">
      <c r="C33" s="62"/>
      <c r="D33" s="183" t="s">
        <v>155</v>
      </c>
      <c r="E33" s="168">
        <f>E29</f>
        <v>0.12860821835721925</v>
      </c>
      <c r="F33" s="62" t="s">
        <v>272</v>
      </c>
    </row>
    <row r="34" spans="3:6" x14ac:dyDescent="0.2">
      <c r="C34" s="62"/>
      <c r="D34" s="183" t="s">
        <v>113</v>
      </c>
      <c r="E34" s="162">
        <v>12</v>
      </c>
      <c r="F34" s="62" t="s">
        <v>276</v>
      </c>
    </row>
    <row r="35" spans="3:6" x14ac:dyDescent="0.2">
      <c r="C35" s="62"/>
      <c r="D35" s="206" t="s">
        <v>275</v>
      </c>
      <c r="E35" s="179">
        <f>E29/E34</f>
        <v>1.0717351529768271E-2</v>
      </c>
      <c r="F35" s="62" t="s">
        <v>352</v>
      </c>
    </row>
    <row r="36" spans="3:6" x14ac:dyDescent="0.2">
      <c r="C36" s="62"/>
      <c r="D36" s="62"/>
      <c r="E36" s="62"/>
      <c r="F36" s="62"/>
    </row>
  </sheetData>
  <mergeCells count="1">
    <mergeCell ref="A2:H6"/>
  </mergeCells>
  <hyperlinks>
    <hyperlink ref="A1" location="'Indice '!A1" display="INDICE" xr:uid="{00000000-0004-0000-0F00-000000000000}"/>
  </hyperlink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33CC"/>
  </sheetPr>
  <dimension ref="A1:H45"/>
  <sheetViews>
    <sheetView showGridLines="0" zoomScale="120" zoomScaleNormal="120" workbookViewId="0">
      <selection activeCell="N32" sqref="N32"/>
    </sheetView>
  </sheetViews>
  <sheetFormatPr baseColWidth="10" defaultRowHeight="12.75" x14ac:dyDescent="0.2"/>
  <cols>
    <col min="1" max="2" width="11.42578125" style="164"/>
    <col min="3" max="3" width="14" style="164" customWidth="1"/>
    <col min="4" max="4" width="28.140625" style="164" customWidth="1"/>
    <col min="5" max="5" width="19.140625" style="164" customWidth="1"/>
    <col min="6" max="6" width="11.42578125" style="164" customWidth="1"/>
    <col min="7" max="16384" width="11.42578125" style="164"/>
  </cols>
  <sheetData>
    <row r="1" spans="1:8" x14ac:dyDescent="0.2">
      <c r="A1" s="676" t="s">
        <v>863</v>
      </c>
    </row>
    <row r="2" spans="1:8" ht="12.75" customHeight="1" x14ac:dyDescent="0.2">
      <c r="A2" s="773" t="s">
        <v>291</v>
      </c>
      <c r="B2" s="773"/>
      <c r="C2" s="773"/>
      <c r="D2" s="773"/>
      <c r="E2" s="773"/>
      <c r="F2" s="773"/>
      <c r="G2" s="773"/>
      <c r="H2" s="773"/>
    </row>
    <row r="3" spans="1:8" ht="12.75" customHeight="1" x14ac:dyDescent="0.2">
      <c r="A3" s="773"/>
      <c r="B3" s="773"/>
      <c r="C3" s="773"/>
      <c r="D3" s="773"/>
      <c r="E3" s="773"/>
      <c r="F3" s="773"/>
      <c r="G3" s="773"/>
      <c r="H3" s="773"/>
    </row>
    <row r="4" spans="1:8" ht="12.75" customHeight="1" x14ac:dyDescent="0.2">
      <c r="A4" s="773"/>
      <c r="B4" s="773"/>
      <c r="C4" s="773"/>
      <c r="D4" s="773"/>
      <c r="E4" s="773"/>
      <c r="F4" s="773"/>
      <c r="G4" s="773"/>
      <c r="H4" s="773"/>
    </row>
    <row r="5" spans="1:8" ht="12.75" customHeight="1" x14ac:dyDescent="0.2">
      <c r="A5" s="773"/>
      <c r="B5" s="773"/>
      <c r="C5" s="773"/>
      <c r="D5" s="773"/>
      <c r="E5" s="773"/>
      <c r="F5" s="773"/>
      <c r="G5" s="773"/>
      <c r="H5" s="773"/>
    </row>
    <row r="6" spans="1:8" ht="12.75" customHeight="1" x14ac:dyDescent="0.2">
      <c r="A6" s="773"/>
      <c r="B6" s="773"/>
      <c r="C6" s="773"/>
      <c r="D6" s="773"/>
      <c r="E6" s="773"/>
      <c r="F6" s="773"/>
      <c r="G6" s="773"/>
      <c r="H6" s="773"/>
    </row>
    <row r="8" spans="1:8" s="214" customFormat="1" x14ac:dyDescent="0.2"/>
    <row r="9" spans="1:8" s="214" customFormat="1" x14ac:dyDescent="0.2"/>
    <row r="10" spans="1:8" s="214" customFormat="1" x14ac:dyDescent="0.2"/>
    <row r="11" spans="1:8" s="214" customFormat="1" x14ac:dyDescent="0.2"/>
    <row r="12" spans="1:8" s="214" customFormat="1" x14ac:dyDescent="0.2"/>
    <row r="13" spans="1:8" s="214" customFormat="1" x14ac:dyDescent="0.2"/>
    <row r="14" spans="1:8" s="214" customFormat="1" x14ac:dyDescent="0.2"/>
    <row r="15" spans="1:8" s="214" customFormat="1" x14ac:dyDescent="0.2"/>
    <row r="16" spans="1:8" s="214" customFormat="1" x14ac:dyDescent="0.2"/>
    <row r="17" spans="3:6" s="214" customFormat="1" x14ac:dyDescent="0.2"/>
    <row r="18" spans="3:6" s="214" customFormat="1" x14ac:dyDescent="0.2"/>
    <row r="19" spans="3:6" s="214" customFormat="1" x14ac:dyDescent="0.2"/>
    <row r="20" spans="3:6" s="415" customFormat="1" x14ac:dyDescent="0.2"/>
    <row r="21" spans="3:6" s="415" customFormat="1" x14ac:dyDescent="0.2"/>
    <row r="22" spans="3:6" s="214" customFormat="1" x14ac:dyDescent="0.2"/>
    <row r="23" spans="3:6" ht="13.5" thickBot="1" x14ac:dyDescent="0.25">
      <c r="C23" s="415" t="s">
        <v>785</v>
      </c>
    </row>
    <row r="24" spans="3:6" ht="13.5" thickBot="1" x14ac:dyDescent="0.25">
      <c r="C24" s="62" t="s">
        <v>277</v>
      </c>
      <c r="D24" s="196" t="s">
        <v>91</v>
      </c>
      <c r="E24" s="196" t="s">
        <v>87</v>
      </c>
      <c r="F24" s="62"/>
    </row>
    <row r="25" spans="3:6" x14ac:dyDescent="0.2">
      <c r="C25" s="62"/>
      <c r="D25" s="184" t="s">
        <v>155</v>
      </c>
      <c r="E25" s="192">
        <v>8.5000000000000006E-3</v>
      </c>
      <c r="F25" s="62" t="s">
        <v>284</v>
      </c>
    </row>
    <row r="26" spans="3:6" x14ac:dyDescent="0.2">
      <c r="C26" s="62"/>
      <c r="D26" s="183" t="s">
        <v>113</v>
      </c>
      <c r="E26" s="190">
        <v>12</v>
      </c>
      <c r="F26" s="62" t="s">
        <v>287</v>
      </c>
    </row>
    <row r="27" spans="3:6" x14ac:dyDescent="0.2">
      <c r="C27" s="62"/>
      <c r="D27" s="183" t="s">
        <v>353</v>
      </c>
      <c r="E27" s="216">
        <f>E26*E25</f>
        <v>0.10200000000000001</v>
      </c>
      <c r="F27" s="181" t="s">
        <v>354</v>
      </c>
    </row>
    <row r="28" spans="3:6" x14ac:dyDescent="0.2">
      <c r="C28" s="62"/>
      <c r="D28" s="62"/>
      <c r="E28" s="62"/>
      <c r="F28" s="62"/>
    </row>
    <row r="29" spans="3:6" ht="13.5" thickBot="1" x14ac:dyDescent="0.25">
      <c r="C29" s="62"/>
      <c r="D29" s="62"/>
      <c r="E29" s="62"/>
      <c r="F29" s="62"/>
    </row>
    <row r="30" spans="3:6" ht="13.5" thickBot="1" x14ac:dyDescent="0.25">
      <c r="C30" s="62" t="s">
        <v>278</v>
      </c>
      <c r="D30" s="196" t="s">
        <v>91</v>
      </c>
      <c r="E30" s="196" t="s">
        <v>87</v>
      </c>
      <c r="F30" s="62"/>
    </row>
    <row r="31" spans="3:6" x14ac:dyDescent="0.2">
      <c r="C31" s="62"/>
      <c r="D31" s="184" t="s">
        <v>155</v>
      </c>
      <c r="E31" s="192">
        <f>E27</f>
        <v>0.10200000000000001</v>
      </c>
      <c r="F31" s="181" t="s">
        <v>285</v>
      </c>
    </row>
    <row r="32" spans="3:6" x14ac:dyDescent="0.2">
      <c r="C32" s="62"/>
      <c r="D32" s="183" t="s">
        <v>113</v>
      </c>
      <c r="E32" s="190">
        <v>12</v>
      </c>
      <c r="F32" s="62" t="s">
        <v>286</v>
      </c>
    </row>
    <row r="33" spans="3:6" x14ac:dyDescent="0.2">
      <c r="C33" s="62"/>
      <c r="D33" s="183" t="s">
        <v>283</v>
      </c>
      <c r="E33" s="216">
        <f>EFFECT(E31,E32)</f>
        <v>0.10690622692343665</v>
      </c>
      <c r="F33" s="181" t="s">
        <v>355</v>
      </c>
    </row>
    <row r="34" spans="3:6" x14ac:dyDescent="0.2">
      <c r="C34" s="62"/>
      <c r="D34" s="188"/>
      <c r="E34" s="62"/>
      <c r="F34" s="62"/>
    </row>
    <row r="35" spans="3:6" ht="13.5" thickBot="1" x14ac:dyDescent="0.25">
      <c r="C35" s="62"/>
      <c r="D35" s="62"/>
      <c r="E35" s="62"/>
      <c r="F35" s="62"/>
    </row>
    <row r="36" spans="3:6" ht="13.5" thickBot="1" x14ac:dyDescent="0.25">
      <c r="C36" s="62" t="s">
        <v>279</v>
      </c>
      <c r="D36" s="196" t="s">
        <v>91</v>
      </c>
      <c r="E36" s="196" t="s">
        <v>87</v>
      </c>
      <c r="F36" s="62"/>
    </row>
    <row r="37" spans="3:6" x14ac:dyDescent="0.2">
      <c r="C37" s="62"/>
      <c r="D37" s="183" t="s">
        <v>283</v>
      </c>
      <c r="E37" s="168">
        <f>E33</f>
        <v>0.10690622692343665</v>
      </c>
      <c r="F37" s="62" t="s">
        <v>280</v>
      </c>
    </row>
    <row r="38" spans="3:6" x14ac:dyDescent="0.2">
      <c r="C38" s="62"/>
      <c r="D38" s="183" t="s">
        <v>113</v>
      </c>
      <c r="E38" s="162">
        <v>4</v>
      </c>
      <c r="F38" s="62" t="s">
        <v>274</v>
      </c>
    </row>
    <row r="39" spans="3:6" x14ac:dyDescent="0.2">
      <c r="C39" s="62"/>
      <c r="D39" s="206" t="s">
        <v>288</v>
      </c>
      <c r="E39" s="179">
        <f>(1-(1/(1+E37)^(1/E38)))*E38</f>
        <v>0.10029025548159032</v>
      </c>
      <c r="F39" s="181" t="s">
        <v>357</v>
      </c>
    </row>
    <row r="40" spans="3:6" x14ac:dyDescent="0.2">
      <c r="C40" s="62"/>
      <c r="D40" s="62"/>
      <c r="E40" s="62"/>
      <c r="F40" s="62"/>
    </row>
    <row r="41" spans="3:6" ht="13.5" thickBot="1" x14ac:dyDescent="0.25"/>
    <row r="42" spans="3:6" ht="13.5" thickBot="1" x14ac:dyDescent="0.25">
      <c r="C42" s="62" t="s">
        <v>324</v>
      </c>
      <c r="D42" s="196" t="s">
        <v>91</v>
      </c>
      <c r="E42" s="196" t="s">
        <v>87</v>
      </c>
      <c r="F42" s="62"/>
    </row>
    <row r="43" spans="3:6" x14ac:dyDescent="0.2">
      <c r="C43" s="62"/>
      <c r="D43" s="183" t="s">
        <v>155</v>
      </c>
      <c r="E43" s="168">
        <f>E39</f>
        <v>0.10029025548159032</v>
      </c>
      <c r="F43" s="62" t="s">
        <v>272</v>
      </c>
    </row>
    <row r="44" spans="3:6" x14ac:dyDescent="0.2">
      <c r="C44" s="62"/>
      <c r="D44" s="183" t="s">
        <v>113</v>
      </c>
      <c r="E44" s="162">
        <v>4</v>
      </c>
      <c r="F44" s="62" t="s">
        <v>276</v>
      </c>
    </row>
    <row r="45" spans="3:6" x14ac:dyDescent="0.2">
      <c r="C45" s="62"/>
      <c r="D45" s="206" t="s">
        <v>289</v>
      </c>
      <c r="E45" s="179">
        <f>E43/E44</f>
        <v>2.5072563870397579E-2</v>
      </c>
      <c r="F45" s="181" t="s">
        <v>356</v>
      </c>
    </row>
  </sheetData>
  <mergeCells count="1">
    <mergeCell ref="A2:H6"/>
  </mergeCells>
  <hyperlinks>
    <hyperlink ref="A1" location="'Indice '!A1" display="INDICE" xr:uid="{00000000-0004-0000-1000-000000000000}"/>
  </hyperlink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33CC"/>
  </sheetPr>
  <dimension ref="A1:H13"/>
  <sheetViews>
    <sheetView showGridLines="0" zoomScale="120" zoomScaleNormal="120" workbookViewId="0"/>
  </sheetViews>
  <sheetFormatPr baseColWidth="10" defaultRowHeight="12.75" x14ac:dyDescent="0.2"/>
  <cols>
    <col min="4" max="5" width="18.85546875" customWidth="1"/>
  </cols>
  <sheetData>
    <row r="1" spans="1:8" x14ac:dyDescent="0.2">
      <c r="A1" s="676" t="s">
        <v>863</v>
      </c>
    </row>
    <row r="2" spans="1:8" ht="12.75" customHeight="1" x14ac:dyDescent="0.2">
      <c r="A2" s="773" t="s">
        <v>290</v>
      </c>
      <c r="B2" s="773"/>
      <c r="C2" s="773"/>
      <c r="D2" s="773"/>
      <c r="E2" s="773"/>
      <c r="F2" s="773"/>
      <c r="G2" s="773"/>
      <c r="H2" s="773"/>
    </row>
    <row r="3" spans="1:8" ht="12.75" customHeight="1" x14ac:dyDescent="0.2">
      <c r="A3" s="773"/>
      <c r="B3" s="773"/>
      <c r="C3" s="773"/>
      <c r="D3" s="773"/>
      <c r="E3" s="773"/>
      <c r="F3" s="773"/>
      <c r="G3" s="773"/>
      <c r="H3" s="773"/>
    </row>
    <row r="4" spans="1:8" ht="12.75" customHeight="1" x14ac:dyDescent="0.2">
      <c r="A4" s="773"/>
      <c r="B4" s="773"/>
      <c r="C4" s="773"/>
      <c r="D4" s="773"/>
      <c r="E4" s="773"/>
      <c r="F4" s="773"/>
      <c r="G4" s="773"/>
      <c r="H4" s="773"/>
    </row>
    <row r="5" spans="1:8" ht="12.75" customHeight="1" x14ac:dyDescent="0.2">
      <c r="A5" s="773"/>
      <c r="B5" s="773"/>
      <c r="C5" s="773"/>
      <c r="D5" s="773"/>
      <c r="E5" s="773"/>
      <c r="F5" s="773"/>
      <c r="G5" s="773"/>
      <c r="H5" s="773"/>
    </row>
    <row r="6" spans="1:8" ht="12.75" customHeight="1" x14ac:dyDescent="0.2">
      <c r="A6" s="773"/>
      <c r="B6" s="773"/>
      <c r="C6" s="773"/>
      <c r="D6" s="773"/>
      <c r="E6" s="773"/>
      <c r="F6" s="773"/>
      <c r="G6" s="773"/>
      <c r="H6" s="773"/>
    </row>
    <row r="9" spans="1:8" ht="13.5" thickBot="1" x14ac:dyDescent="0.25"/>
    <row r="10" spans="1:8" ht="13.5" thickBot="1" x14ac:dyDescent="0.25">
      <c r="D10" s="196" t="s">
        <v>91</v>
      </c>
      <c r="E10" s="196" t="s">
        <v>87</v>
      </c>
    </row>
    <row r="11" spans="1:8" x14ac:dyDescent="0.2">
      <c r="D11" s="183" t="s">
        <v>283</v>
      </c>
      <c r="E11" s="168">
        <v>0.15</v>
      </c>
      <c r="F11" s="62" t="s">
        <v>305</v>
      </c>
    </row>
    <row r="12" spans="1:8" x14ac:dyDescent="0.2">
      <c r="D12" s="183" t="s">
        <v>113</v>
      </c>
      <c r="E12" s="162">
        <v>4</v>
      </c>
      <c r="F12" s="62" t="s">
        <v>274</v>
      </c>
    </row>
    <row r="13" spans="1:8" x14ac:dyDescent="0.2">
      <c r="D13" s="175" t="s">
        <v>155</v>
      </c>
      <c r="E13" s="179">
        <f>NOMINAL(E11,E12)</f>
        <v>0.14223230536648845</v>
      </c>
      <c r="F13" s="62" t="s">
        <v>358</v>
      </c>
    </row>
  </sheetData>
  <mergeCells count="1">
    <mergeCell ref="A2:H6"/>
  </mergeCells>
  <hyperlinks>
    <hyperlink ref="A1" location="'Indice '!A1" display="INDICE" xr:uid="{00000000-0004-0000-1100-000000000000}"/>
  </hyperlinks>
  <pageMargins left="0.7" right="0.7" top="0.75" bottom="0.75" header="0.3" footer="0.3"/>
  <pageSetup paperSize="9" orientation="portrait" horizontalDpi="90" verticalDpi="9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33CC"/>
  </sheetPr>
  <dimension ref="A1:H12"/>
  <sheetViews>
    <sheetView showGridLines="0" zoomScale="120" zoomScaleNormal="120" workbookViewId="0">
      <selection activeCell="M28" sqref="M28"/>
    </sheetView>
  </sheetViews>
  <sheetFormatPr baseColWidth="10" defaultRowHeight="12.75" x14ac:dyDescent="0.2"/>
  <cols>
    <col min="1" max="3" width="11.42578125" style="164"/>
    <col min="4" max="5" width="19" style="83" customWidth="1"/>
    <col min="6" max="6" width="11.42578125" style="83" customWidth="1"/>
    <col min="7" max="7" width="11.42578125" style="164" customWidth="1"/>
    <col min="8" max="8" width="11.42578125" style="83" customWidth="1"/>
    <col min="9" max="16384" width="11.42578125" style="83"/>
  </cols>
  <sheetData>
    <row r="1" spans="1:8" x14ac:dyDescent="0.2">
      <c r="A1" s="676" t="s">
        <v>863</v>
      </c>
    </row>
    <row r="2" spans="1:8" ht="12.75" customHeight="1" x14ac:dyDescent="0.2">
      <c r="A2" s="773" t="s">
        <v>306</v>
      </c>
      <c r="B2" s="773"/>
      <c r="C2" s="773"/>
      <c r="D2" s="773"/>
      <c r="E2" s="773"/>
      <c r="F2" s="773"/>
      <c r="G2" s="773"/>
      <c r="H2" s="773"/>
    </row>
    <row r="3" spans="1:8" ht="12.75" customHeight="1" x14ac:dyDescent="0.2">
      <c r="A3" s="773"/>
      <c r="B3" s="773"/>
      <c r="C3" s="773"/>
      <c r="D3" s="773"/>
      <c r="E3" s="773"/>
      <c r="F3" s="773"/>
      <c r="G3" s="773"/>
      <c r="H3" s="773"/>
    </row>
    <row r="4" spans="1:8" ht="12.75" customHeight="1" x14ac:dyDescent="0.2">
      <c r="A4" s="773"/>
      <c r="B4" s="773"/>
      <c r="C4" s="773"/>
      <c r="D4" s="773"/>
      <c r="E4" s="773"/>
      <c r="F4" s="773"/>
      <c r="G4" s="773"/>
      <c r="H4" s="773"/>
    </row>
    <row r="5" spans="1:8" ht="12.75" customHeight="1" x14ac:dyDescent="0.2">
      <c r="A5" s="773"/>
      <c r="B5" s="773"/>
      <c r="C5" s="773"/>
      <c r="D5" s="773"/>
      <c r="E5" s="773"/>
      <c r="F5" s="773"/>
      <c r="G5" s="773"/>
      <c r="H5" s="773"/>
    </row>
    <row r="6" spans="1:8" ht="12.75" customHeight="1" x14ac:dyDescent="0.2">
      <c r="A6" s="773"/>
      <c r="B6" s="773"/>
      <c r="C6" s="773"/>
      <c r="D6" s="773"/>
      <c r="E6" s="773"/>
      <c r="F6" s="773"/>
      <c r="G6" s="773"/>
      <c r="H6" s="773"/>
    </row>
    <row r="8" spans="1:8" s="202" customFormat="1" ht="13.5" thickBot="1" x14ac:dyDescent="0.25"/>
    <row r="9" spans="1:8" ht="13.5" thickBot="1" x14ac:dyDescent="0.25">
      <c r="D9" s="196" t="s">
        <v>91</v>
      </c>
      <c r="E9" s="196" t="s">
        <v>87</v>
      </c>
    </row>
    <row r="10" spans="1:8" x14ac:dyDescent="0.2">
      <c r="D10" s="184" t="s">
        <v>155</v>
      </c>
      <c r="E10" s="168">
        <v>0.12</v>
      </c>
    </row>
    <row r="11" spans="1:8" x14ac:dyDescent="0.2">
      <c r="D11" s="183" t="s">
        <v>113</v>
      </c>
      <c r="E11" s="162">
        <v>4</v>
      </c>
      <c r="F11" s="62" t="s">
        <v>274</v>
      </c>
    </row>
    <row r="12" spans="1:8" ht="15.75" x14ac:dyDescent="0.25">
      <c r="D12" s="175" t="s">
        <v>283</v>
      </c>
      <c r="E12" s="182">
        <f>EFFECT(E10,E11)</f>
        <v>0.12550880999999992</v>
      </c>
      <c r="F12" s="217" t="s">
        <v>345</v>
      </c>
      <c r="G12" s="91"/>
    </row>
  </sheetData>
  <mergeCells count="1">
    <mergeCell ref="A2:H6"/>
  </mergeCells>
  <hyperlinks>
    <hyperlink ref="A1" location="'Indice '!A1" display="INDICE" xr:uid="{00000000-0004-0000-1200-000000000000}"/>
  </hyperlink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0033CC"/>
  </sheetPr>
  <dimension ref="A1:K17"/>
  <sheetViews>
    <sheetView showGridLines="0" zoomScale="120" zoomScaleNormal="120" workbookViewId="0"/>
  </sheetViews>
  <sheetFormatPr baseColWidth="10" defaultRowHeight="12.75" x14ac:dyDescent="0.2"/>
  <cols>
    <col min="1" max="3" width="11.42578125" style="164"/>
    <col min="4" max="5" width="19" style="83" customWidth="1"/>
    <col min="6" max="6" width="11.28515625" style="83" customWidth="1"/>
    <col min="7" max="7" width="11.28515625" style="164" customWidth="1"/>
    <col min="8" max="8" width="11.28515625" style="83" customWidth="1"/>
    <col min="9" max="16384" width="11.42578125" style="83"/>
  </cols>
  <sheetData>
    <row r="1" spans="1:8" x14ac:dyDescent="0.2">
      <c r="A1" s="676" t="s">
        <v>863</v>
      </c>
    </row>
    <row r="2" spans="1:8" ht="12.75" customHeight="1" x14ac:dyDescent="0.2">
      <c r="A2" s="773" t="s">
        <v>156</v>
      </c>
      <c r="B2" s="773"/>
      <c r="C2" s="773"/>
      <c r="D2" s="773"/>
      <c r="E2" s="773"/>
      <c r="F2" s="773"/>
      <c r="G2" s="773"/>
      <c r="H2" s="773"/>
    </row>
    <row r="3" spans="1:8" ht="12.75" customHeight="1" x14ac:dyDescent="0.2">
      <c r="A3" s="773"/>
      <c r="B3" s="773"/>
      <c r="C3" s="773"/>
      <c r="D3" s="773"/>
      <c r="E3" s="773"/>
      <c r="F3" s="773"/>
      <c r="G3" s="773"/>
      <c r="H3" s="773"/>
    </row>
    <row r="4" spans="1:8" ht="12.75" customHeight="1" x14ac:dyDescent="0.2">
      <c r="A4" s="773"/>
      <c r="B4" s="773"/>
      <c r="C4" s="773"/>
      <c r="D4" s="773"/>
      <c r="E4" s="773"/>
      <c r="F4" s="773"/>
      <c r="G4" s="773"/>
      <c r="H4" s="773"/>
    </row>
    <row r="5" spans="1:8" ht="12.75" customHeight="1" x14ac:dyDescent="0.2">
      <c r="A5" s="773"/>
      <c r="B5" s="773"/>
      <c r="C5" s="773"/>
      <c r="D5" s="773"/>
      <c r="E5" s="773"/>
      <c r="F5" s="773"/>
      <c r="G5" s="773"/>
      <c r="H5" s="773"/>
    </row>
    <row r="6" spans="1:8" ht="12.75" customHeight="1" x14ac:dyDescent="0.2">
      <c r="A6" s="773"/>
      <c r="B6" s="773"/>
      <c r="C6" s="773"/>
      <c r="D6" s="773"/>
      <c r="E6" s="773"/>
      <c r="F6" s="773"/>
      <c r="G6" s="773"/>
      <c r="H6" s="773"/>
    </row>
    <row r="8" spans="1:8" s="202" customFormat="1" ht="13.5" thickBot="1" x14ac:dyDescent="0.25"/>
    <row r="9" spans="1:8" ht="13.5" thickBot="1" x14ac:dyDescent="0.25">
      <c r="D9" s="196" t="s">
        <v>91</v>
      </c>
      <c r="E9" s="196" t="s">
        <v>141</v>
      </c>
    </row>
    <row r="10" spans="1:8" x14ac:dyDescent="0.2">
      <c r="D10" s="184" t="s">
        <v>155</v>
      </c>
      <c r="E10" s="168">
        <v>0.1</v>
      </c>
    </row>
    <row r="11" spans="1:8" x14ac:dyDescent="0.2">
      <c r="D11" s="183" t="s">
        <v>113</v>
      </c>
      <c r="E11" s="162">
        <v>4</v>
      </c>
      <c r="F11" s="62" t="s">
        <v>274</v>
      </c>
    </row>
    <row r="12" spans="1:8" x14ac:dyDescent="0.2">
      <c r="D12" s="175" t="s">
        <v>283</v>
      </c>
      <c r="E12" s="179">
        <f>EFFECT(E10,E11)</f>
        <v>0.10381289062499977</v>
      </c>
      <c r="F12" s="214" t="s">
        <v>359</v>
      </c>
    </row>
    <row r="17" spans="11:11" x14ac:dyDescent="0.2">
      <c r="K17" s="84"/>
    </row>
  </sheetData>
  <mergeCells count="1">
    <mergeCell ref="A2:H6"/>
  </mergeCells>
  <hyperlinks>
    <hyperlink ref="A1" location="'Indice '!A1" display="INDICE" xr:uid="{00000000-0004-0000-1300-000000000000}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G42"/>
  <sheetViews>
    <sheetView workbookViewId="0">
      <pane ySplit="6" topLeftCell="A7" activePane="bottomLeft" state="frozenSplit"/>
      <selection pane="bottomLeft" activeCell="H39" sqref="H39"/>
    </sheetView>
  </sheetViews>
  <sheetFormatPr baseColWidth="10" defaultRowHeight="12.75" x14ac:dyDescent="0.2"/>
  <cols>
    <col min="1" max="1" width="8.85546875" style="669" customWidth="1"/>
    <col min="2" max="2" width="11.5703125" style="669" customWidth="1"/>
    <col min="3" max="3" width="21.7109375" style="669" customWidth="1"/>
    <col min="4" max="4" width="11.42578125" style="669" customWidth="1"/>
    <col min="5" max="5" width="29.7109375" style="669" customWidth="1"/>
    <col min="6" max="6" width="23.140625" style="669" customWidth="1"/>
    <col min="7" max="7" width="13" style="669" customWidth="1"/>
    <col min="8" max="257" width="11.42578125" style="669"/>
    <col min="258" max="258" width="7" style="669" customWidth="1"/>
    <col min="259" max="259" width="54.5703125" style="669" customWidth="1"/>
    <col min="260" max="260" width="11.42578125" style="669" customWidth="1"/>
    <col min="261" max="261" width="37.140625" style="669" customWidth="1"/>
    <col min="262" max="262" width="23.140625" style="669" customWidth="1"/>
    <col min="263" max="263" width="13" style="669" customWidth="1"/>
    <col min="264" max="513" width="11.42578125" style="669"/>
    <col min="514" max="514" width="7" style="669" customWidth="1"/>
    <col min="515" max="515" width="54.5703125" style="669" customWidth="1"/>
    <col min="516" max="516" width="11.42578125" style="669" customWidth="1"/>
    <col min="517" max="517" width="37.140625" style="669" customWidth="1"/>
    <col min="518" max="518" width="23.140625" style="669" customWidth="1"/>
    <col min="519" max="519" width="13" style="669" customWidth="1"/>
    <col min="520" max="769" width="11.42578125" style="669"/>
    <col min="770" max="770" width="7" style="669" customWidth="1"/>
    <col min="771" max="771" width="54.5703125" style="669" customWidth="1"/>
    <col min="772" max="772" width="11.42578125" style="669" customWidth="1"/>
    <col min="773" max="773" width="37.140625" style="669" customWidth="1"/>
    <col min="774" max="774" width="23.140625" style="669" customWidth="1"/>
    <col min="775" max="775" width="13" style="669" customWidth="1"/>
    <col min="776" max="1025" width="11.42578125" style="669"/>
    <col min="1026" max="1026" width="7" style="669" customWidth="1"/>
    <col min="1027" max="1027" width="54.5703125" style="669" customWidth="1"/>
    <col min="1028" max="1028" width="11.42578125" style="669" customWidth="1"/>
    <col min="1029" max="1029" width="37.140625" style="669" customWidth="1"/>
    <col min="1030" max="1030" width="23.140625" style="669" customWidth="1"/>
    <col min="1031" max="1031" width="13" style="669" customWidth="1"/>
    <col min="1032" max="1281" width="11.42578125" style="669"/>
    <col min="1282" max="1282" width="7" style="669" customWidth="1"/>
    <col min="1283" max="1283" width="54.5703125" style="669" customWidth="1"/>
    <col min="1284" max="1284" width="11.42578125" style="669" customWidth="1"/>
    <col min="1285" max="1285" width="37.140625" style="669" customWidth="1"/>
    <col min="1286" max="1286" width="23.140625" style="669" customWidth="1"/>
    <col min="1287" max="1287" width="13" style="669" customWidth="1"/>
    <col min="1288" max="1537" width="11.42578125" style="669"/>
    <col min="1538" max="1538" width="7" style="669" customWidth="1"/>
    <col min="1539" max="1539" width="54.5703125" style="669" customWidth="1"/>
    <col min="1540" max="1540" width="11.42578125" style="669" customWidth="1"/>
    <col min="1541" max="1541" width="37.140625" style="669" customWidth="1"/>
    <col min="1542" max="1542" width="23.140625" style="669" customWidth="1"/>
    <col min="1543" max="1543" width="13" style="669" customWidth="1"/>
    <col min="1544" max="1793" width="11.42578125" style="669"/>
    <col min="1794" max="1794" width="7" style="669" customWidth="1"/>
    <col min="1795" max="1795" width="54.5703125" style="669" customWidth="1"/>
    <col min="1796" max="1796" width="11.42578125" style="669" customWidth="1"/>
    <col min="1797" max="1797" width="37.140625" style="669" customWidth="1"/>
    <col min="1798" max="1798" width="23.140625" style="669" customWidth="1"/>
    <col min="1799" max="1799" width="13" style="669" customWidth="1"/>
    <col min="1800" max="2049" width="11.42578125" style="669"/>
    <col min="2050" max="2050" width="7" style="669" customWidth="1"/>
    <col min="2051" max="2051" width="54.5703125" style="669" customWidth="1"/>
    <col min="2052" max="2052" width="11.42578125" style="669" customWidth="1"/>
    <col min="2053" max="2053" width="37.140625" style="669" customWidth="1"/>
    <col min="2054" max="2054" width="23.140625" style="669" customWidth="1"/>
    <col min="2055" max="2055" width="13" style="669" customWidth="1"/>
    <col min="2056" max="2305" width="11.42578125" style="669"/>
    <col min="2306" max="2306" width="7" style="669" customWidth="1"/>
    <col min="2307" max="2307" width="54.5703125" style="669" customWidth="1"/>
    <col min="2308" max="2308" width="11.42578125" style="669" customWidth="1"/>
    <col min="2309" max="2309" width="37.140625" style="669" customWidth="1"/>
    <col min="2310" max="2310" width="23.140625" style="669" customWidth="1"/>
    <col min="2311" max="2311" width="13" style="669" customWidth="1"/>
    <col min="2312" max="2561" width="11.42578125" style="669"/>
    <col min="2562" max="2562" width="7" style="669" customWidth="1"/>
    <col min="2563" max="2563" width="54.5703125" style="669" customWidth="1"/>
    <col min="2564" max="2564" width="11.42578125" style="669" customWidth="1"/>
    <col min="2565" max="2565" width="37.140625" style="669" customWidth="1"/>
    <col min="2566" max="2566" width="23.140625" style="669" customWidth="1"/>
    <col min="2567" max="2567" width="13" style="669" customWidth="1"/>
    <col min="2568" max="2817" width="11.42578125" style="669"/>
    <col min="2818" max="2818" width="7" style="669" customWidth="1"/>
    <col min="2819" max="2819" width="54.5703125" style="669" customWidth="1"/>
    <col min="2820" max="2820" width="11.42578125" style="669" customWidth="1"/>
    <col min="2821" max="2821" width="37.140625" style="669" customWidth="1"/>
    <col min="2822" max="2822" width="23.140625" style="669" customWidth="1"/>
    <col min="2823" max="2823" width="13" style="669" customWidth="1"/>
    <col min="2824" max="3073" width="11.42578125" style="669"/>
    <col min="3074" max="3074" width="7" style="669" customWidth="1"/>
    <col min="3075" max="3075" width="54.5703125" style="669" customWidth="1"/>
    <col min="3076" max="3076" width="11.42578125" style="669" customWidth="1"/>
    <col min="3077" max="3077" width="37.140625" style="669" customWidth="1"/>
    <col min="3078" max="3078" width="23.140625" style="669" customWidth="1"/>
    <col min="3079" max="3079" width="13" style="669" customWidth="1"/>
    <col min="3080" max="3329" width="11.42578125" style="669"/>
    <col min="3330" max="3330" width="7" style="669" customWidth="1"/>
    <col min="3331" max="3331" width="54.5703125" style="669" customWidth="1"/>
    <col min="3332" max="3332" width="11.42578125" style="669" customWidth="1"/>
    <col min="3333" max="3333" width="37.140625" style="669" customWidth="1"/>
    <col min="3334" max="3334" width="23.140625" style="669" customWidth="1"/>
    <col min="3335" max="3335" width="13" style="669" customWidth="1"/>
    <col min="3336" max="3585" width="11.42578125" style="669"/>
    <col min="3586" max="3586" width="7" style="669" customWidth="1"/>
    <col min="3587" max="3587" width="54.5703125" style="669" customWidth="1"/>
    <col min="3588" max="3588" width="11.42578125" style="669" customWidth="1"/>
    <col min="3589" max="3589" width="37.140625" style="669" customWidth="1"/>
    <col min="3590" max="3590" width="23.140625" style="669" customWidth="1"/>
    <col min="3591" max="3591" width="13" style="669" customWidth="1"/>
    <col min="3592" max="3841" width="11.42578125" style="669"/>
    <col min="3842" max="3842" width="7" style="669" customWidth="1"/>
    <col min="3843" max="3843" width="54.5703125" style="669" customWidth="1"/>
    <col min="3844" max="3844" width="11.42578125" style="669" customWidth="1"/>
    <col min="3845" max="3845" width="37.140625" style="669" customWidth="1"/>
    <col min="3846" max="3846" width="23.140625" style="669" customWidth="1"/>
    <col min="3847" max="3847" width="13" style="669" customWidth="1"/>
    <col min="3848" max="4097" width="11.42578125" style="669"/>
    <col min="4098" max="4098" width="7" style="669" customWidth="1"/>
    <col min="4099" max="4099" width="54.5703125" style="669" customWidth="1"/>
    <col min="4100" max="4100" width="11.42578125" style="669" customWidth="1"/>
    <col min="4101" max="4101" width="37.140625" style="669" customWidth="1"/>
    <col min="4102" max="4102" width="23.140625" style="669" customWidth="1"/>
    <col min="4103" max="4103" width="13" style="669" customWidth="1"/>
    <col min="4104" max="4353" width="11.42578125" style="669"/>
    <col min="4354" max="4354" width="7" style="669" customWidth="1"/>
    <col min="4355" max="4355" width="54.5703125" style="669" customWidth="1"/>
    <col min="4356" max="4356" width="11.42578125" style="669" customWidth="1"/>
    <col min="4357" max="4357" width="37.140625" style="669" customWidth="1"/>
    <col min="4358" max="4358" width="23.140625" style="669" customWidth="1"/>
    <col min="4359" max="4359" width="13" style="669" customWidth="1"/>
    <col min="4360" max="4609" width="11.42578125" style="669"/>
    <col min="4610" max="4610" width="7" style="669" customWidth="1"/>
    <col min="4611" max="4611" width="54.5703125" style="669" customWidth="1"/>
    <col min="4612" max="4612" width="11.42578125" style="669" customWidth="1"/>
    <col min="4613" max="4613" width="37.140625" style="669" customWidth="1"/>
    <col min="4614" max="4614" width="23.140625" style="669" customWidth="1"/>
    <col min="4615" max="4615" width="13" style="669" customWidth="1"/>
    <col min="4616" max="4865" width="11.42578125" style="669"/>
    <col min="4866" max="4866" width="7" style="669" customWidth="1"/>
    <col min="4867" max="4867" width="54.5703125" style="669" customWidth="1"/>
    <col min="4868" max="4868" width="11.42578125" style="669" customWidth="1"/>
    <col min="4869" max="4869" width="37.140625" style="669" customWidth="1"/>
    <col min="4870" max="4870" width="23.140625" style="669" customWidth="1"/>
    <col min="4871" max="4871" width="13" style="669" customWidth="1"/>
    <col min="4872" max="5121" width="11.42578125" style="669"/>
    <col min="5122" max="5122" width="7" style="669" customWidth="1"/>
    <col min="5123" max="5123" width="54.5703125" style="669" customWidth="1"/>
    <col min="5124" max="5124" width="11.42578125" style="669" customWidth="1"/>
    <col min="5125" max="5125" width="37.140625" style="669" customWidth="1"/>
    <col min="5126" max="5126" width="23.140625" style="669" customWidth="1"/>
    <col min="5127" max="5127" width="13" style="669" customWidth="1"/>
    <col min="5128" max="5377" width="11.42578125" style="669"/>
    <col min="5378" max="5378" width="7" style="669" customWidth="1"/>
    <col min="5379" max="5379" width="54.5703125" style="669" customWidth="1"/>
    <col min="5380" max="5380" width="11.42578125" style="669" customWidth="1"/>
    <col min="5381" max="5381" width="37.140625" style="669" customWidth="1"/>
    <col min="5382" max="5382" width="23.140625" style="669" customWidth="1"/>
    <col min="5383" max="5383" width="13" style="669" customWidth="1"/>
    <col min="5384" max="5633" width="11.42578125" style="669"/>
    <col min="5634" max="5634" width="7" style="669" customWidth="1"/>
    <col min="5635" max="5635" width="54.5703125" style="669" customWidth="1"/>
    <col min="5636" max="5636" width="11.42578125" style="669" customWidth="1"/>
    <col min="5637" max="5637" width="37.140625" style="669" customWidth="1"/>
    <col min="5638" max="5638" width="23.140625" style="669" customWidth="1"/>
    <col min="5639" max="5639" width="13" style="669" customWidth="1"/>
    <col min="5640" max="5889" width="11.42578125" style="669"/>
    <col min="5890" max="5890" width="7" style="669" customWidth="1"/>
    <col min="5891" max="5891" width="54.5703125" style="669" customWidth="1"/>
    <col min="5892" max="5892" width="11.42578125" style="669" customWidth="1"/>
    <col min="5893" max="5893" width="37.140625" style="669" customWidth="1"/>
    <col min="5894" max="5894" width="23.140625" style="669" customWidth="1"/>
    <col min="5895" max="5895" width="13" style="669" customWidth="1"/>
    <col min="5896" max="6145" width="11.42578125" style="669"/>
    <col min="6146" max="6146" width="7" style="669" customWidth="1"/>
    <col min="6147" max="6147" width="54.5703125" style="669" customWidth="1"/>
    <col min="6148" max="6148" width="11.42578125" style="669" customWidth="1"/>
    <col min="6149" max="6149" width="37.140625" style="669" customWidth="1"/>
    <col min="6150" max="6150" width="23.140625" style="669" customWidth="1"/>
    <col min="6151" max="6151" width="13" style="669" customWidth="1"/>
    <col min="6152" max="6401" width="11.42578125" style="669"/>
    <col min="6402" max="6402" width="7" style="669" customWidth="1"/>
    <col min="6403" max="6403" width="54.5703125" style="669" customWidth="1"/>
    <col min="6404" max="6404" width="11.42578125" style="669" customWidth="1"/>
    <col min="6405" max="6405" width="37.140625" style="669" customWidth="1"/>
    <col min="6406" max="6406" width="23.140625" style="669" customWidth="1"/>
    <col min="6407" max="6407" width="13" style="669" customWidth="1"/>
    <col min="6408" max="6657" width="11.42578125" style="669"/>
    <col min="6658" max="6658" width="7" style="669" customWidth="1"/>
    <col min="6659" max="6659" width="54.5703125" style="669" customWidth="1"/>
    <col min="6660" max="6660" width="11.42578125" style="669" customWidth="1"/>
    <col min="6661" max="6661" width="37.140625" style="669" customWidth="1"/>
    <col min="6662" max="6662" width="23.140625" style="669" customWidth="1"/>
    <col min="6663" max="6663" width="13" style="669" customWidth="1"/>
    <col min="6664" max="6913" width="11.42578125" style="669"/>
    <col min="6914" max="6914" width="7" style="669" customWidth="1"/>
    <col min="6915" max="6915" width="54.5703125" style="669" customWidth="1"/>
    <col min="6916" max="6916" width="11.42578125" style="669" customWidth="1"/>
    <col min="6917" max="6917" width="37.140625" style="669" customWidth="1"/>
    <col min="6918" max="6918" width="23.140625" style="669" customWidth="1"/>
    <col min="6919" max="6919" width="13" style="669" customWidth="1"/>
    <col min="6920" max="7169" width="11.42578125" style="669"/>
    <col min="7170" max="7170" width="7" style="669" customWidth="1"/>
    <col min="7171" max="7171" width="54.5703125" style="669" customWidth="1"/>
    <col min="7172" max="7172" width="11.42578125" style="669" customWidth="1"/>
    <col min="7173" max="7173" width="37.140625" style="669" customWidth="1"/>
    <col min="7174" max="7174" width="23.140625" style="669" customWidth="1"/>
    <col min="7175" max="7175" width="13" style="669" customWidth="1"/>
    <col min="7176" max="7425" width="11.42578125" style="669"/>
    <col min="7426" max="7426" width="7" style="669" customWidth="1"/>
    <col min="7427" max="7427" width="54.5703125" style="669" customWidth="1"/>
    <col min="7428" max="7428" width="11.42578125" style="669" customWidth="1"/>
    <col min="7429" max="7429" width="37.140625" style="669" customWidth="1"/>
    <col min="7430" max="7430" width="23.140625" style="669" customWidth="1"/>
    <col min="7431" max="7431" width="13" style="669" customWidth="1"/>
    <col min="7432" max="7681" width="11.42578125" style="669"/>
    <col min="7682" max="7682" width="7" style="669" customWidth="1"/>
    <col min="7683" max="7683" width="54.5703125" style="669" customWidth="1"/>
    <col min="7684" max="7684" width="11.42578125" style="669" customWidth="1"/>
    <col min="7685" max="7685" width="37.140625" style="669" customWidth="1"/>
    <col min="7686" max="7686" width="23.140625" style="669" customWidth="1"/>
    <col min="7687" max="7687" width="13" style="669" customWidth="1"/>
    <col min="7688" max="7937" width="11.42578125" style="669"/>
    <col min="7938" max="7938" width="7" style="669" customWidth="1"/>
    <col min="7939" max="7939" width="54.5703125" style="669" customWidth="1"/>
    <col min="7940" max="7940" width="11.42578125" style="669" customWidth="1"/>
    <col min="7941" max="7941" width="37.140625" style="669" customWidth="1"/>
    <col min="7942" max="7942" width="23.140625" style="669" customWidth="1"/>
    <col min="7943" max="7943" width="13" style="669" customWidth="1"/>
    <col min="7944" max="8193" width="11.42578125" style="669"/>
    <col min="8194" max="8194" width="7" style="669" customWidth="1"/>
    <col min="8195" max="8195" width="54.5703125" style="669" customWidth="1"/>
    <col min="8196" max="8196" width="11.42578125" style="669" customWidth="1"/>
    <col min="8197" max="8197" width="37.140625" style="669" customWidth="1"/>
    <col min="8198" max="8198" width="23.140625" style="669" customWidth="1"/>
    <col min="8199" max="8199" width="13" style="669" customWidth="1"/>
    <col min="8200" max="8449" width="11.42578125" style="669"/>
    <col min="8450" max="8450" width="7" style="669" customWidth="1"/>
    <col min="8451" max="8451" width="54.5703125" style="669" customWidth="1"/>
    <col min="8452" max="8452" width="11.42578125" style="669" customWidth="1"/>
    <col min="8453" max="8453" width="37.140625" style="669" customWidth="1"/>
    <col min="8454" max="8454" width="23.140625" style="669" customWidth="1"/>
    <col min="8455" max="8455" width="13" style="669" customWidth="1"/>
    <col min="8456" max="8705" width="11.42578125" style="669"/>
    <col min="8706" max="8706" width="7" style="669" customWidth="1"/>
    <col min="8707" max="8707" width="54.5703125" style="669" customWidth="1"/>
    <col min="8708" max="8708" width="11.42578125" style="669" customWidth="1"/>
    <col min="8709" max="8709" width="37.140625" style="669" customWidth="1"/>
    <col min="8710" max="8710" width="23.140625" style="669" customWidth="1"/>
    <col min="8711" max="8711" width="13" style="669" customWidth="1"/>
    <col min="8712" max="8961" width="11.42578125" style="669"/>
    <col min="8962" max="8962" width="7" style="669" customWidth="1"/>
    <col min="8963" max="8963" width="54.5703125" style="669" customWidth="1"/>
    <col min="8964" max="8964" width="11.42578125" style="669" customWidth="1"/>
    <col min="8965" max="8965" width="37.140625" style="669" customWidth="1"/>
    <col min="8966" max="8966" width="23.140625" style="669" customWidth="1"/>
    <col min="8967" max="8967" width="13" style="669" customWidth="1"/>
    <col min="8968" max="9217" width="11.42578125" style="669"/>
    <col min="9218" max="9218" width="7" style="669" customWidth="1"/>
    <col min="9219" max="9219" width="54.5703125" style="669" customWidth="1"/>
    <col min="9220" max="9220" width="11.42578125" style="669" customWidth="1"/>
    <col min="9221" max="9221" width="37.140625" style="669" customWidth="1"/>
    <col min="9222" max="9222" width="23.140625" style="669" customWidth="1"/>
    <col min="9223" max="9223" width="13" style="669" customWidth="1"/>
    <col min="9224" max="9473" width="11.42578125" style="669"/>
    <col min="9474" max="9474" width="7" style="669" customWidth="1"/>
    <col min="9475" max="9475" width="54.5703125" style="669" customWidth="1"/>
    <col min="9476" max="9476" width="11.42578125" style="669" customWidth="1"/>
    <col min="9477" max="9477" width="37.140625" style="669" customWidth="1"/>
    <col min="9478" max="9478" width="23.140625" style="669" customWidth="1"/>
    <col min="9479" max="9479" width="13" style="669" customWidth="1"/>
    <col min="9480" max="9729" width="11.42578125" style="669"/>
    <col min="9730" max="9730" width="7" style="669" customWidth="1"/>
    <col min="9731" max="9731" width="54.5703125" style="669" customWidth="1"/>
    <col min="9732" max="9732" width="11.42578125" style="669" customWidth="1"/>
    <col min="9733" max="9733" width="37.140625" style="669" customWidth="1"/>
    <col min="9734" max="9734" width="23.140625" style="669" customWidth="1"/>
    <col min="9735" max="9735" width="13" style="669" customWidth="1"/>
    <col min="9736" max="9985" width="11.42578125" style="669"/>
    <col min="9986" max="9986" width="7" style="669" customWidth="1"/>
    <col min="9987" max="9987" width="54.5703125" style="669" customWidth="1"/>
    <col min="9988" max="9988" width="11.42578125" style="669" customWidth="1"/>
    <col min="9989" max="9989" width="37.140625" style="669" customWidth="1"/>
    <col min="9990" max="9990" width="23.140625" style="669" customWidth="1"/>
    <col min="9991" max="9991" width="13" style="669" customWidth="1"/>
    <col min="9992" max="10241" width="11.42578125" style="669"/>
    <col min="10242" max="10242" width="7" style="669" customWidth="1"/>
    <col min="10243" max="10243" width="54.5703125" style="669" customWidth="1"/>
    <col min="10244" max="10244" width="11.42578125" style="669" customWidth="1"/>
    <col min="10245" max="10245" width="37.140625" style="669" customWidth="1"/>
    <col min="10246" max="10246" width="23.140625" style="669" customWidth="1"/>
    <col min="10247" max="10247" width="13" style="669" customWidth="1"/>
    <col min="10248" max="10497" width="11.42578125" style="669"/>
    <col min="10498" max="10498" width="7" style="669" customWidth="1"/>
    <col min="10499" max="10499" width="54.5703125" style="669" customWidth="1"/>
    <col min="10500" max="10500" width="11.42578125" style="669" customWidth="1"/>
    <col min="10501" max="10501" width="37.140625" style="669" customWidth="1"/>
    <col min="10502" max="10502" width="23.140625" style="669" customWidth="1"/>
    <col min="10503" max="10503" width="13" style="669" customWidth="1"/>
    <col min="10504" max="10753" width="11.42578125" style="669"/>
    <col min="10754" max="10754" width="7" style="669" customWidth="1"/>
    <col min="10755" max="10755" width="54.5703125" style="669" customWidth="1"/>
    <col min="10756" max="10756" width="11.42578125" style="669" customWidth="1"/>
    <col min="10757" max="10757" width="37.140625" style="669" customWidth="1"/>
    <col min="10758" max="10758" width="23.140625" style="669" customWidth="1"/>
    <col min="10759" max="10759" width="13" style="669" customWidth="1"/>
    <col min="10760" max="11009" width="11.42578125" style="669"/>
    <col min="11010" max="11010" width="7" style="669" customWidth="1"/>
    <col min="11011" max="11011" width="54.5703125" style="669" customWidth="1"/>
    <col min="11012" max="11012" width="11.42578125" style="669" customWidth="1"/>
    <col min="11013" max="11013" width="37.140625" style="669" customWidth="1"/>
    <col min="11014" max="11014" width="23.140625" style="669" customWidth="1"/>
    <col min="11015" max="11015" width="13" style="669" customWidth="1"/>
    <col min="11016" max="11265" width="11.42578125" style="669"/>
    <col min="11266" max="11266" width="7" style="669" customWidth="1"/>
    <col min="11267" max="11267" width="54.5703125" style="669" customWidth="1"/>
    <col min="11268" max="11268" width="11.42578125" style="669" customWidth="1"/>
    <col min="11269" max="11269" width="37.140625" style="669" customWidth="1"/>
    <col min="11270" max="11270" width="23.140625" style="669" customWidth="1"/>
    <col min="11271" max="11271" width="13" style="669" customWidth="1"/>
    <col min="11272" max="11521" width="11.42578125" style="669"/>
    <col min="11522" max="11522" width="7" style="669" customWidth="1"/>
    <col min="11523" max="11523" width="54.5703125" style="669" customWidth="1"/>
    <col min="11524" max="11524" width="11.42578125" style="669" customWidth="1"/>
    <col min="11525" max="11525" width="37.140625" style="669" customWidth="1"/>
    <col min="11526" max="11526" width="23.140625" style="669" customWidth="1"/>
    <col min="11527" max="11527" width="13" style="669" customWidth="1"/>
    <col min="11528" max="11777" width="11.42578125" style="669"/>
    <col min="11778" max="11778" width="7" style="669" customWidth="1"/>
    <col min="11779" max="11779" width="54.5703125" style="669" customWidth="1"/>
    <col min="11780" max="11780" width="11.42578125" style="669" customWidth="1"/>
    <col min="11781" max="11781" width="37.140625" style="669" customWidth="1"/>
    <col min="11782" max="11782" width="23.140625" style="669" customWidth="1"/>
    <col min="11783" max="11783" width="13" style="669" customWidth="1"/>
    <col min="11784" max="12033" width="11.42578125" style="669"/>
    <col min="12034" max="12034" width="7" style="669" customWidth="1"/>
    <col min="12035" max="12035" width="54.5703125" style="669" customWidth="1"/>
    <col min="12036" max="12036" width="11.42578125" style="669" customWidth="1"/>
    <col min="12037" max="12037" width="37.140625" style="669" customWidth="1"/>
    <col min="12038" max="12038" width="23.140625" style="669" customWidth="1"/>
    <col min="12039" max="12039" width="13" style="669" customWidth="1"/>
    <col min="12040" max="12289" width="11.42578125" style="669"/>
    <col min="12290" max="12290" width="7" style="669" customWidth="1"/>
    <col min="12291" max="12291" width="54.5703125" style="669" customWidth="1"/>
    <col min="12292" max="12292" width="11.42578125" style="669" customWidth="1"/>
    <col min="12293" max="12293" width="37.140625" style="669" customWidth="1"/>
    <col min="12294" max="12294" width="23.140625" style="669" customWidth="1"/>
    <col min="12295" max="12295" width="13" style="669" customWidth="1"/>
    <col min="12296" max="12545" width="11.42578125" style="669"/>
    <col min="12546" max="12546" width="7" style="669" customWidth="1"/>
    <col min="12547" max="12547" width="54.5703125" style="669" customWidth="1"/>
    <col min="12548" max="12548" width="11.42578125" style="669" customWidth="1"/>
    <col min="12549" max="12549" width="37.140625" style="669" customWidth="1"/>
    <col min="12550" max="12550" width="23.140625" style="669" customWidth="1"/>
    <col min="12551" max="12551" width="13" style="669" customWidth="1"/>
    <col min="12552" max="12801" width="11.42578125" style="669"/>
    <col min="12802" max="12802" width="7" style="669" customWidth="1"/>
    <col min="12803" max="12803" width="54.5703125" style="669" customWidth="1"/>
    <col min="12804" max="12804" width="11.42578125" style="669" customWidth="1"/>
    <col min="12805" max="12805" width="37.140625" style="669" customWidth="1"/>
    <col min="12806" max="12806" width="23.140625" style="669" customWidth="1"/>
    <col min="12807" max="12807" width="13" style="669" customWidth="1"/>
    <col min="12808" max="13057" width="11.42578125" style="669"/>
    <col min="13058" max="13058" width="7" style="669" customWidth="1"/>
    <col min="13059" max="13059" width="54.5703125" style="669" customWidth="1"/>
    <col min="13060" max="13060" width="11.42578125" style="669" customWidth="1"/>
    <col min="13061" max="13061" width="37.140625" style="669" customWidth="1"/>
    <col min="13062" max="13062" width="23.140625" style="669" customWidth="1"/>
    <col min="13063" max="13063" width="13" style="669" customWidth="1"/>
    <col min="13064" max="13313" width="11.42578125" style="669"/>
    <col min="13314" max="13314" width="7" style="669" customWidth="1"/>
    <col min="13315" max="13315" width="54.5703125" style="669" customWidth="1"/>
    <col min="13316" max="13316" width="11.42578125" style="669" customWidth="1"/>
    <col min="13317" max="13317" width="37.140625" style="669" customWidth="1"/>
    <col min="13318" max="13318" width="23.140625" style="669" customWidth="1"/>
    <col min="13319" max="13319" width="13" style="669" customWidth="1"/>
    <col min="13320" max="13569" width="11.42578125" style="669"/>
    <col min="13570" max="13570" width="7" style="669" customWidth="1"/>
    <col min="13571" max="13571" width="54.5703125" style="669" customWidth="1"/>
    <col min="13572" max="13572" width="11.42578125" style="669" customWidth="1"/>
    <col min="13573" max="13573" width="37.140625" style="669" customWidth="1"/>
    <col min="13574" max="13574" width="23.140625" style="669" customWidth="1"/>
    <col min="13575" max="13575" width="13" style="669" customWidth="1"/>
    <col min="13576" max="13825" width="11.42578125" style="669"/>
    <col min="13826" max="13826" width="7" style="669" customWidth="1"/>
    <col min="13827" max="13827" width="54.5703125" style="669" customWidth="1"/>
    <col min="13828" max="13828" width="11.42578125" style="669" customWidth="1"/>
    <col min="13829" max="13829" width="37.140625" style="669" customWidth="1"/>
    <col min="13830" max="13830" width="23.140625" style="669" customWidth="1"/>
    <col min="13831" max="13831" width="13" style="669" customWidth="1"/>
    <col min="13832" max="14081" width="11.42578125" style="669"/>
    <col min="14082" max="14082" width="7" style="669" customWidth="1"/>
    <col min="14083" max="14083" width="54.5703125" style="669" customWidth="1"/>
    <col min="14084" max="14084" width="11.42578125" style="669" customWidth="1"/>
    <col min="14085" max="14085" width="37.140625" style="669" customWidth="1"/>
    <col min="14086" max="14086" width="23.140625" style="669" customWidth="1"/>
    <col min="14087" max="14087" width="13" style="669" customWidth="1"/>
    <col min="14088" max="14337" width="11.42578125" style="669"/>
    <col min="14338" max="14338" width="7" style="669" customWidth="1"/>
    <col min="14339" max="14339" width="54.5703125" style="669" customWidth="1"/>
    <col min="14340" max="14340" width="11.42578125" style="669" customWidth="1"/>
    <col min="14341" max="14341" width="37.140625" style="669" customWidth="1"/>
    <col min="14342" max="14342" width="23.140625" style="669" customWidth="1"/>
    <col min="14343" max="14343" width="13" style="669" customWidth="1"/>
    <col min="14344" max="14593" width="11.42578125" style="669"/>
    <col min="14594" max="14594" width="7" style="669" customWidth="1"/>
    <col min="14595" max="14595" width="54.5703125" style="669" customWidth="1"/>
    <col min="14596" max="14596" width="11.42578125" style="669" customWidth="1"/>
    <col min="14597" max="14597" width="37.140625" style="669" customWidth="1"/>
    <col min="14598" max="14598" width="23.140625" style="669" customWidth="1"/>
    <col min="14599" max="14599" width="13" style="669" customWidth="1"/>
    <col min="14600" max="14849" width="11.42578125" style="669"/>
    <col min="14850" max="14850" width="7" style="669" customWidth="1"/>
    <col min="14851" max="14851" width="54.5703125" style="669" customWidth="1"/>
    <col min="14852" max="14852" width="11.42578125" style="669" customWidth="1"/>
    <col min="14853" max="14853" width="37.140625" style="669" customWidth="1"/>
    <col min="14854" max="14854" width="23.140625" style="669" customWidth="1"/>
    <col min="14855" max="14855" width="13" style="669" customWidth="1"/>
    <col min="14856" max="15105" width="11.42578125" style="669"/>
    <col min="15106" max="15106" width="7" style="669" customWidth="1"/>
    <col min="15107" max="15107" width="54.5703125" style="669" customWidth="1"/>
    <col min="15108" max="15108" width="11.42578125" style="669" customWidth="1"/>
    <col min="15109" max="15109" width="37.140625" style="669" customWidth="1"/>
    <col min="15110" max="15110" width="23.140625" style="669" customWidth="1"/>
    <col min="15111" max="15111" width="13" style="669" customWidth="1"/>
    <col min="15112" max="15361" width="11.42578125" style="669"/>
    <col min="15362" max="15362" width="7" style="669" customWidth="1"/>
    <col min="15363" max="15363" width="54.5703125" style="669" customWidth="1"/>
    <col min="15364" max="15364" width="11.42578125" style="669" customWidth="1"/>
    <col min="15365" max="15365" width="37.140625" style="669" customWidth="1"/>
    <col min="15366" max="15366" width="23.140625" style="669" customWidth="1"/>
    <col min="15367" max="15367" width="13" style="669" customWidth="1"/>
    <col min="15368" max="15617" width="11.42578125" style="669"/>
    <col min="15618" max="15618" width="7" style="669" customWidth="1"/>
    <col min="15619" max="15619" width="54.5703125" style="669" customWidth="1"/>
    <col min="15620" max="15620" width="11.42578125" style="669" customWidth="1"/>
    <col min="15621" max="15621" width="37.140625" style="669" customWidth="1"/>
    <col min="15622" max="15622" width="23.140625" style="669" customWidth="1"/>
    <col min="15623" max="15623" width="13" style="669" customWidth="1"/>
    <col min="15624" max="15873" width="11.42578125" style="669"/>
    <col min="15874" max="15874" width="7" style="669" customWidth="1"/>
    <col min="15875" max="15875" width="54.5703125" style="669" customWidth="1"/>
    <col min="15876" max="15876" width="11.42578125" style="669" customWidth="1"/>
    <col min="15877" max="15877" width="37.140625" style="669" customWidth="1"/>
    <col min="15878" max="15878" width="23.140625" style="669" customWidth="1"/>
    <col min="15879" max="15879" width="13" style="669" customWidth="1"/>
    <col min="15880" max="16129" width="11.42578125" style="669"/>
    <col min="16130" max="16130" width="7" style="669" customWidth="1"/>
    <col min="16131" max="16131" width="54.5703125" style="669" customWidth="1"/>
    <col min="16132" max="16132" width="11.42578125" style="669" customWidth="1"/>
    <col min="16133" max="16133" width="37.140625" style="669" customWidth="1"/>
    <col min="16134" max="16134" width="23.140625" style="669" customWidth="1"/>
    <col min="16135" max="16135" width="13" style="669" customWidth="1"/>
    <col min="16136" max="16384" width="11.42578125" style="669"/>
  </cols>
  <sheetData>
    <row r="1" spans="2:7" ht="15" x14ac:dyDescent="0.2">
      <c r="B1" s="668"/>
    </row>
    <row r="3" spans="2:7" ht="14.25" x14ac:dyDescent="0.2">
      <c r="D3" s="670"/>
      <c r="F3" s="671"/>
    </row>
    <row r="5" spans="2:7" x14ac:dyDescent="0.2">
      <c r="B5" s="669" t="s">
        <v>815</v>
      </c>
    </row>
    <row r="6" spans="2:7" ht="9.75" customHeight="1" x14ac:dyDescent="0.2"/>
    <row r="7" spans="2:7" ht="18" x14ac:dyDescent="0.25">
      <c r="B7" s="769"/>
      <c r="C7" s="769"/>
      <c r="D7" s="769"/>
      <c r="E7" s="769"/>
      <c r="F7" s="769"/>
    </row>
    <row r="8" spans="2:7" ht="18" x14ac:dyDescent="0.25">
      <c r="B8" s="770" t="s">
        <v>932</v>
      </c>
      <c r="C8" s="770"/>
      <c r="D8" s="770"/>
      <c r="E8" s="770"/>
      <c r="F8" s="770"/>
    </row>
    <row r="9" spans="2:7" ht="18" x14ac:dyDescent="0.25">
      <c r="B9" s="771"/>
      <c r="C9" s="772"/>
      <c r="D9" s="772"/>
      <c r="E9" s="772"/>
      <c r="F9" s="772"/>
    </row>
    <row r="10" spans="2:7" ht="15.75" x14ac:dyDescent="0.25">
      <c r="B10" s="768" t="s">
        <v>816</v>
      </c>
      <c r="C10" s="768"/>
      <c r="D10" s="768" t="s">
        <v>817</v>
      </c>
      <c r="E10" s="768"/>
      <c r="F10" s="768" t="s">
        <v>869</v>
      </c>
      <c r="G10" s="768"/>
    </row>
    <row r="12" spans="2:7" x14ac:dyDescent="0.2">
      <c r="B12" s="675" t="s">
        <v>819</v>
      </c>
      <c r="D12" s="675" t="s">
        <v>819</v>
      </c>
      <c r="F12" s="675" t="s">
        <v>822</v>
      </c>
    </row>
    <row r="13" spans="2:7" ht="15" x14ac:dyDescent="0.2">
      <c r="B13" s="675" t="s">
        <v>820</v>
      </c>
      <c r="D13" s="675" t="s">
        <v>820</v>
      </c>
      <c r="E13" s="668"/>
      <c r="F13" s="675" t="s">
        <v>823</v>
      </c>
    </row>
    <row r="14" spans="2:7" x14ac:dyDescent="0.2">
      <c r="B14" s="675" t="s">
        <v>821</v>
      </c>
      <c r="D14" s="675" t="s">
        <v>821</v>
      </c>
    </row>
    <row r="15" spans="2:7" x14ac:dyDescent="0.2">
      <c r="B15" s="675" t="s">
        <v>822</v>
      </c>
      <c r="D15" s="434" t="s">
        <v>822</v>
      </c>
      <c r="F15" s="767" t="s">
        <v>870</v>
      </c>
      <c r="G15" s="767"/>
    </row>
    <row r="16" spans="2:7" x14ac:dyDescent="0.2">
      <c r="B16" s="675" t="s">
        <v>823</v>
      </c>
      <c r="D16" s="675" t="s">
        <v>823</v>
      </c>
      <c r="F16" s="434" t="s">
        <v>819</v>
      </c>
    </row>
    <row r="17" spans="2:6" x14ac:dyDescent="0.2">
      <c r="B17" s="675" t="s">
        <v>824</v>
      </c>
      <c r="D17" s="675" t="s">
        <v>824</v>
      </c>
      <c r="F17" s="675" t="s">
        <v>820</v>
      </c>
    </row>
    <row r="18" spans="2:6" x14ac:dyDescent="0.2">
      <c r="B18" s="675" t="s">
        <v>825</v>
      </c>
      <c r="D18" s="675" t="s">
        <v>825</v>
      </c>
      <c r="F18" s="675" t="s">
        <v>821</v>
      </c>
    </row>
    <row r="19" spans="2:6" x14ac:dyDescent="0.2">
      <c r="B19" s="675" t="s">
        <v>826</v>
      </c>
      <c r="D19" s="675" t="s">
        <v>826</v>
      </c>
      <c r="F19" s="675" t="s">
        <v>822</v>
      </c>
    </row>
    <row r="20" spans="2:6" x14ac:dyDescent="0.2">
      <c r="B20" s="675" t="s">
        <v>827</v>
      </c>
      <c r="D20" s="675" t="s">
        <v>827</v>
      </c>
      <c r="F20" s="675" t="s">
        <v>823</v>
      </c>
    </row>
    <row r="21" spans="2:6" x14ac:dyDescent="0.2">
      <c r="B21" s="675" t="s">
        <v>828</v>
      </c>
      <c r="D21" s="675" t="s">
        <v>828</v>
      </c>
      <c r="F21" s="675" t="s">
        <v>824</v>
      </c>
    </row>
    <row r="22" spans="2:6" x14ac:dyDescent="0.2">
      <c r="B22" s="675" t="s">
        <v>829</v>
      </c>
      <c r="D22" s="675" t="s">
        <v>829</v>
      </c>
      <c r="F22" s="675" t="s">
        <v>825</v>
      </c>
    </row>
    <row r="23" spans="2:6" ht="15" x14ac:dyDescent="0.2">
      <c r="B23" s="675" t="s">
        <v>830</v>
      </c>
      <c r="D23" s="675" t="s">
        <v>830</v>
      </c>
      <c r="E23" s="668"/>
      <c r="F23" s="675" t="s">
        <v>826</v>
      </c>
    </row>
    <row r="24" spans="2:6" x14ac:dyDescent="0.2">
      <c r="B24" s="675" t="s">
        <v>831</v>
      </c>
      <c r="D24" s="675" t="s">
        <v>831</v>
      </c>
      <c r="F24" s="675" t="s">
        <v>827</v>
      </c>
    </row>
    <row r="25" spans="2:6" x14ac:dyDescent="0.2">
      <c r="B25" s="675" t="s">
        <v>832</v>
      </c>
      <c r="D25" s="675" t="s">
        <v>832</v>
      </c>
      <c r="F25" s="675" t="s">
        <v>828</v>
      </c>
    </row>
    <row r="26" spans="2:6" x14ac:dyDescent="0.2">
      <c r="B26" s="675" t="s">
        <v>833</v>
      </c>
      <c r="D26" s="675" t="s">
        <v>833</v>
      </c>
      <c r="F26" s="675" t="s">
        <v>829</v>
      </c>
    </row>
    <row r="27" spans="2:6" x14ac:dyDescent="0.2">
      <c r="B27" s="675" t="s">
        <v>834</v>
      </c>
      <c r="D27" s="675" t="s">
        <v>834</v>
      </c>
      <c r="F27" s="675" t="s">
        <v>830</v>
      </c>
    </row>
    <row r="28" spans="2:6" x14ac:dyDescent="0.2">
      <c r="B28" s="675" t="s">
        <v>835</v>
      </c>
      <c r="D28" s="675" t="s">
        <v>835</v>
      </c>
      <c r="F28" s="675" t="s">
        <v>831</v>
      </c>
    </row>
    <row r="29" spans="2:6" x14ac:dyDescent="0.2">
      <c r="B29" s="675" t="s">
        <v>836</v>
      </c>
      <c r="D29" s="675" t="s">
        <v>836</v>
      </c>
      <c r="F29" s="675" t="s">
        <v>832</v>
      </c>
    </row>
    <row r="30" spans="2:6" x14ac:dyDescent="0.2">
      <c r="B30" s="675" t="s">
        <v>837</v>
      </c>
      <c r="D30" s="675" t="s">
        <v>837</v>
      </c>
      <c r="F30" s="434" t="s">
        <v>833</v>
      </c>
    </row>
    <row r="31" spans="2:6" x14ac:dyDescent="0.2">
      <c r="B31" s="675" t="s">
        <v>838</v>
      </c>
      <c r="D31" s="675" t="s">
        <v>838</v>
      </c>
      <c r="F31" s="434" t="s">
        <v>834</v>
      </c>
    </row>
    <row r="32" spans="2:6" x14ac:dyDescent="0.2">
      <c r="B32" s="675" t="s">
        <v>839</v>
      </c>
      <c r="D32" s="675" t="s">
        <v>839</v>
      </c>
      <c r="F32" s="434" t="s">
        <v>835</v>
      </c>
    </row>
    <row r="33" spans="2:6" x14ac:dyDescent="0.2">
      <c r="B33" s="675" t="s">
        <v>840</v>
      </c>
      <c r="D33" s="675" t="s">
        <v>840</v>
      </c>
      <c r="F33" s="675" t="s">
        <v>866</v>
      </c>
    </row>
    <row r="34" spans="2:6" x14ac:dyDescent="0.2">
      <c r="B34" s="675" t="s">
        <v>841</v>
      </c>
      <c r="D34" s="675" t="s">
        <v>866</v>
      </c>
      <c r="F34" s="675" t="s">
        <v>867</v>
      </c>
    </row>
    <row r="35" spans="2:6" x14ac:dyDescent="0.2">
      <c r="B35" s="675" t="s">
        <v>842</v>
      </c>
      <c r="D35" s="675" t="s">
        <v>867</v>
      </c>
      <c r="F35" s="675" t="s">
        <v>868</v>
      </c>
    </row>
    <row r="36" spans="2:6" x14ac:dyDescent="0.2">
      <c r="B36" s="675" t="s">
        <v>843</v>
      </c>
      <c r="D36" s="675" t="s">
        <v>868</v>
      </c>
      <c r="F36" s="675" t="s">
        <v>930</v>
      </c>
    </row>
    <row r="37" spans="2:6" x14ac:dyDescent="0.2">
      <c r="B37" s="675" t="s">
        <v>844</v>
      </c>
    </row>
    <row r="38" spans="2:6" x14ac:dyDescent="0.2">
      <c r="B38" s="675" t="s">
        <v>845</v>
      </c>
    </row>
    <row r="39" spans="2:6" x14ac:dyDescent="0.2">
      <c r="B39" s="675" t="s">
        <v>846</v>
      </c>
    </row>
    <row r="40" spans="2:6" x14ac:dyDescent="0.2">
      <c r="B40" s="675" t="s">
        <v>847</v>
      </c>
    </row>
    <row r="41" spans="2:6" x14ac:dyDescent="0.2">
      <c r="B41" s="434" t="s">
        <v>848</v>
      </c>
    </row>
    <row r="42" spans="2:6" x14ac:dyDescent="0.2">
      <c r="B42" s="675" t="s">
        <v>849</v>
      </c>
    </row>
  </sheetData>
  <mergeCells count="7">
    <mergeCell ref="F15:G15"/>
    <mergeCell ref="B10:C10"/>
    <mergeCell ref="D10:E10"/>
    <mergeCell ref="F10:G10"/>
    <mergeCell ref="B7:F7"/>
    <mergeCell ref="B8:F8"/>
    <mergeCell ref="B9:F9"/>
  </mergeCells>
  <hyperlinks>
    <hyperlink ref="B12" location="'Ejemplo 1 (CAP 1)'!A1" display="Ejemplo 1" xr:uid="{00000000-0004-0000-0200-000000000000}"/>
    <hyperlink ref="B13" location="'Ejemplo 2 (CAP 1)'!A1" display="Ejemplo 2" xr:uid="{00000000-0004-0000-0200-000001000000}"/>
    <hyperlink ref="B14" location="'Ejemplo 3 (CAP 1)'!A1" display="Ejemplo 3" xr:uid="{00000000-0004-0000-0200-000002000000}"/>
    <hyperlink ref="B15" location="'Ejemplo 4  (CAP 1)'!A1" display="Ejemplo 4" xr:uid="{00000000-0004-0000-0200-000003000000}"/>
    <hyperlink ref="B16" location="'Ejemplo 5  (CAP 1)'!A1" display="Ejemplo 5" xr:uid="{00000000-0004-0000-0200-000004000000}"/>
    <hyperlink ref="B17" location="'Ejemplo 6  (CAP 1)'!A1" display="Ejemplo 6" xr:uid="{00000000-0004-0000-0200-000005000000}"/>
    <hyperlink ref="B18" location="'Ejemplo 7 (CAP 1) '!A1" display="Ejemplo 7" xr:uid="{00000000-0004-0000-0200-000006000000}"/>
    <hyperlink ref="B19" location="'Ejemplo 8 (CAP 1) '!A1" display="Ejemplo 8" xr:uid="{00000000-0004-0000-0200-000007000000}"/>
    <hyperlink ref="B20" location="'Ejemplo 9 (CAP 1)'!A1" display="Ejemplo 9" xr:uid="{00000000-0004-0000-0200-000008000000}"/>
    <hyperlink ref="B21" location="'Ejemplo 10 (CAP 1)'!A1" display="Ejemplo 10" xr:uid="{00000000-0004-0000-0200-000009000000}"/>
    <hyperlink ref="B22" location="'Ejemplo 11 (CAP 1) '!A1" display="Ejemplo 11" xr:uid="{00000000-0004-0000-0200-00000A000000}"/>
    <hyperlink ref="B23" location="'Ejemplo 12 (CAP 1)'!A1" display="Ejemplo 12" xr:uid="{00000000-0004-0000-0200-00000B000000}"/>
    <hyperlink ref="B24" location="'Ejemplo 13 (CAP 1)'!A1" display="Ejemplo 13" xr:uid="{00000000-0004-0000-0200-00000C000000}"/>
    <hyperlink ref="B25" location="'Ejemplo 14 (CAP 1)'!A1" display="Ejemplo 14" xr:uid="{00000000-0004-0000-0200-00000D000000}"/>
    <hyperlink ref="B26" location="'Ejemplo 15 (CAP 1)'!A1" display="Ejemplo 15" xr:uid="{00000000-0004-0000-0200-00000E000000}"/>
    <hyperlink ref="B27" location="'Ejemplo 16 (CAP 1)'!A1" display="Ejemplo 16" xr:uid="{00000000-0004-0000-0200-00000F000000}"/>
    <hyperlink ref="B28" location="'Ejemplo 17 (CAP 1)'!A1" display="Ejemplo 17" xr:uid="{00000000-0004-0000-0200-000010000000}"/>
    <hyperlink ref="B29" location="'Ejemplo 18 (CAP 1)'!A1" display="Ejemplo 18" xr:uid="{00000000-0004-0000-0200-000011000000}"/>
    <hyperlink ref="B30" location="'Ejemplo 19 (CAP 1)'!A1" display="Ejemplo 19" xr:uid="{00000000-0004-0000-0200-000012000000}"/>
    <hyperlink ref="B31" location="'Ejemplo 20 (CAP 1)'!A1" display="Ejemplo 20" xr:uid="{00000000-0004-0000-0200-000013000000}"/>
    <hyperlink ref="B32" location="'Ejemplo 21 (CAP 1)'!A1" display="Ejemplo 21" xr:uid="{00000000-0004-0000-0200-000014000000}"/>
    <hyperlink ref="B33" location="'Ejemplo 21 (CAP 1)'!A1" display="Ejemplo 22" xr:uid="{00000000-0004-0000-0200-000015000000}"/>
    <hyperlink ref="B34" location="'Ejemplo 23 (CAP 1)'!A1" display="Ejemplo 23" xr:uid="{00000000-0004-0000-0200-000016000000}"/>
    <hyperlink ref="B35" location="'Ejemplo 24 (CAP 1)'!A1" display="Ejemplo 24" xr:uid="{00000000-0004-0000-0200-000017000000}"/>
    <hyperlink ref="B36" location="'Ejemplo 25 (CAP 1)'!A1" display="Ejemplo 25" xr:uid="{00000000-0004-0000-0200-000018000000}"/>
    <hyperlink ref="B37" location="'Ejemplo 26 (CAP 1)'!A1" display="Ejemplo 26" xr:uid="{00000000-0004-0000-0200-000019000000}"/>
    <hyperlink ref="B38" location="'Ejemplo 27 (CAP 1)'!A1" display="Ejemplo 27" xr:uid="{00000000-0004-0000-0200-00001A000000}"/>
    <hyperlink ref="B39" location="'Ejemplo 28 (CAP 1)'!A1" display="Ejemplo 28" xr:uid="{00000000-0004-0000-0200-00001B000000}"/>
    <hyperlink ref="B40" location="'Ejemplo 29 (CAP 1)'!A1" display="Ejemplo 29" xr:uid="{00000000-0004-0000-0200-00001C000000}"/>
    <hyperlink ref="B41" location="'Ejemplo 30 (CAP 1)'!A1" display="Ejemplo 30" xr:uid="{00000000-0004-0000-0200-00001D000000}"/>
    <hyperlink ref="B42" location="'Ejemplo 31 (CAP 1)'!A1" display="Ejemplo 31" xr:uid="{00000000-0004-0000-0200-00001E000000}"/>
    <hyperlink ref="D12" location="'Ejemplo 1(CAP2)'!A1" display="Ejemplo 1" xr:uid="{00000000-0004-0000-0200-00001F000000}"/>
    <hyperlink ref="D13" location="'Ejemplo 2 (CAP 2)'!A1" display="Ejemplo 2" xr:uid="{00000000-0004-0000-0200-000020000000}"/>
    <hyperlink ref="D14" location="'Ejemplo 3 (CAP 2)'!A1" display="Ejemplo 3" xr:uid="{00000000-0004-0000-0200-000021000000}"/>
    <hyperlink ref="D15" location="'Ejemplo 4 (CAP 2)'!A1" display="Ejemplo 4" xr:uid="{00000000-0004-0000-0200-000022000000}"/>
    <hyperlink ref="D16" location="'Ejemplo 5 (CAP 2)'!A1" display="Ejemplo 5" xr:uid="{00000000-0004-0000-0200-000023000000}"/>
    <hyperlink ref="D17" location="'Ejemplo 6 (CAP 2)'!A1" display="Ejemplo 6" xr:uid="{00000000-0004-0000-0200-000024000000}"/>
    <hyperlink ref="D18" location="'Ejemplo 7 (CAP 2)'!A1" display="Ejemplo 7" xr:uid="{00000000-0004-0000-0200-000025000000}"/>
    <hyperlink ref="D19" location="'Ejemplo 8 (CAP 2)'!A1" display="Ejemplo 8" xr:uid="{00000000-0004-0000-0200-000026000000}"/>
    <hyperlink ref="D20" location="'Ejemplo 9 (CAP2)'!A1" display="Ejemplo 9" xr:uid="{00000000-0004-0000-0200-000027000000}"/>
    <hyperlink ref="D21" location="'Ejemplo 10 cap2'!A1" display="Ejemplo 10" xr:uid="{00000000-0004-0000-0200-000028000000}"/>
    <hyperlink ref="D22" location="'Ejemplo 11 (cap2) '!A1" display="Ejemplo 11" xr:uid="{00000000-0004-0000-0200-000029000000}"/>
    <hyperlink ref="D23" location="'Ejemplo 12 CAP2'!A1" display="Ejemplo 12" xr:uid="{00000000-0004-0000-0200-00002A000000}"/>
    <hyperlink ref="D24" location="'Ejemplo 13 CAP2'!A1" display="Ejemplo 13" xr:uid="{00000000-0004-0000-0200-00002B000000}"/>
    <hyperlink ref="D25" location="'Ejemplo 14 CAP2'!A1" display="Ejemplo 14" xr:uid="{00000000-0004-0000-0200-00002C000000}"/>
    <hyperlink ref="D26" location="'Ejemplo 15 CAP2'!A1" display="Ejemplo 15" xr:uid="{00000000-0004-0000-0200-00002D000000}"/>
    <hyperlink ref="D27" location="'Ejemplo 16 CAP2'!A1" display="Ejemplo 16" xr:uid="{00000000-0004-0000-0200-00002E000000}"/>
    <hyperlink ref="D28" location="'Ejemplo 17 CAP2'!A1" display="Ejemplo 17" xr:uid="{00000000-0004-0000-0200-00002F000000}"/>
    <hyperlink ref="D29" location="'Ejemplo  18 CAP2'!A1" display="Ejemplo 18" xr:uid="{00000000-0004-0000-0200-000030000000}"/>
    <hyperlink ref="D30" location="'Ejemplo 19 cap2'!A1" display="Ejemplo 19" xr:uid="{00000000-0004-0000-0200-000031000000}"/>
    <hyperlink ref="D31" location="'Ejemplo 2O CAP2'!A1" display="Ejemplo 20" xr:uid="{00000000-0004-0000-0200-000032000000}"/>
    <hyperlink ref="D32" location="'Ejemplo 21 CAP2'!A1" display="Ejemplo 21" xr:uid="{00000000-0004-0000-0200-000033000000}"/>
    <hyperlink ref="D33" location="'Ejemplo 22 CAP2'!A1" display="Ejemplo 22" xr:uid="{00000000-0004-0000-0200-000034000000}"/>
    <hyperlink ref="D34" location="'Ejercicio 1 CAP2'!A1" display="Ejercicio 1" xr:uid="{00000000-0004-0000-0200-000035000000}"/>
    <hyperlink ref="D35" location="'Ejercicio 2 CAP2'!A1" display="Ejercicio 2" xr:uid="{00000000-0004-0000-0200-000036000000}"/>
    <hyperlink ref="D36" location="'Ejercicio 3 CAP2'!A1" display="Ejercicio 3" xr:uid="{00000000-0004-0000-0200-000037000000}"/>
    <hyperlink ref="F12" location="'Ejemplo 4 CAP3'!A1" display="Ejemplo 4" xr:uid="{00000000-0004-0000-0200-000038000000}"/>
    <hyperlink ref="F13" location="'Ejemplo 5 cap 3'!A1" display="Ejemplo 5" xr:uid="{00000000-0004-0000-0200-000039000000}"/>
    <hyperlink ref="F16" location="'Ejemplo 1 CAP 4'!A1" display="Ejemplo 1" xr:uid="{00000000-0004-0000-0200-00003A000000}"/>
    <hyperlink ref="F17" location="'Ejemplo 2 CAP 4 '!A1" display="Ejemplo 2" xr:uid="{00000000-0004-0000-0200-00003B000000}"/>
    <hyperlink ref="F18" location="'Ejemplo 3 CAP 4'!A1" display="Ejemplo 3" xr:uid="{00000000-0004-0000-0200-00003C000000}"/>
    <hyperlink ref="F19" location="'Ejemplo 4 CAP4'!A1" display="Ejemplo 4" xr:uid="{00000000-0004-0000-0200-00003D000000}"/>
    <hyperlink ref="F20" location="'Ejemplo  5 CAP4'!A1" display="Ejemplo 5" xr:uid="{00000000-0004-0000-0200-00003E000000}"/>
    <hyperlink ref="F21" location="'Ejemplo  6 CAP4'!A1" display="Ejemplo 6" xr:uid="{00000000-0004-0000-0200-00003F000000}"/>
    <hyperlink ref="F22" location="'Ejemplo 7 CAP 4'!A1" display="Ejemplo 7" xr:uid="{00000000-0004-0000-0200-000040000000}"/>
    <hyperlink ref="F23" location="'Ejemplo  8 CAP4'!A1" display="Ejemplo 8" xr:uid="{00000000-0004-0000-0200-000041000000}"/>
    <hyperlink ref="F24" location="'Ejemplo  9 CAP4 '!A1" display="Ejemplo 9" xr:uid="{00000000-0004-0000-0200-000042000000}"/>
    <hyperlink ref="F25" location="'Ejemplo  10 CAP4'!A1" display="Ejemplo 10" xr:uid="{00000000-0004-0000-0200-000043000000}"/>
    <hyperlink ref="F26" location="'Ejemplo  11 CAP 4'!A1" display="Ejemplo 11" xr:uid="{00000000-0004-0000-0200-000044000000}"/>
    <hyperlink ref="F27" location="'Ejemplo  12 CAP 4'!A1" display="Ejemplo 12" xr:uid="{00000000-0004-0000-0200-000045000000}"/>
    <hyperlink ref="F28" location="'Ejemplo 13 cap4'!A1" display="Ejemplo 13" xr:uid="{00000000-0004-0000-0200-000046000000}"/>
    <hyperlink ref="F29" location="'Ejemplo 14 CAP 4'!A1" display="Ejemplo 14" xr:uid="{00000000-0004-0000-0200-000047000000}"/>
    <hyperlink ref="F30" location="'Ejemplo 15 CAP 4'!A1" display="Ejemplo 15" xr:uid="{00000000-0004-0000-0200-000048000000}"/>
    <hyperlink ref="F31" location="'Ejemplo 16 cap 4'!A1" display="Ejemplo 16" xr:uid="{00000000-0004-0000-0200-000049000000}"/>
    <hyperlink ref="F32" location="'Ejemplo 17 Cap 4'!A1" display="Ejemplo 17" xr:uid="{00000000-0004-0000-0200-00004A000000}"/>
    <hyperlink ref="F33" location="'Ejercicio 1 Cap 4'!A1" display="Ejercicio 1" xr:uid="{00000000-0004-0000-0200-00004B000000}"/>
    <hyperlink ref="F34" location="'Ejercicio 2 Cap 4'!A1" display="Ejercicio 2" xr:uid="{00000000-0004-0000-0200-00004C000000}"/>
    <hyperlink ref="F35" location="'Ejercicio 3 Cap 4'!A1" display="Ejercicio 3" xr:uid="{00000000-0004-0000-0200-00004D000000}"/>
    <hyperlink ref="F36" location="'Ejercicio 4 cap4'!A1" display="Ejercicio 4" xr:uid="{00000000-0004-0000-0200-00004E000000}"/>
  </hyperlinks>
  <pageMargins left="0" right="0" top="0.39370078740157483" bottom="0.39370078740157483" header="0" footer="0"/>
  <pageSetup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33CC"/>
  </sheetPr>
  <dimension ref="A1:H12"/>
  <sheetViews>
    <sheetView showGridLines="0" zoomScale="120" zoomScaleNormal="120" workbookViewId="0"/>
  </sheetViews>
  <sheetFormatPr baseColWidth="10" defaultRowHeight="12.75" x14ac:dyDescent="0.2"/>
  <cols>
    <col min="2" max="2" width="11.42578125" style="164"/>
    <col min="4" max="5" width="19" customWidth="1"/>
    <col min="7" max="7" width="11.42578125" style="164"/>
  </cols>
  <sheetData>
    <row r="1" spans="1:8" x14ac:dyDescent="0.2">
      <c r="A1" s="676" t="s">
        <v>863</v>
      </c>
    </row>
    <row r="2" spans="1:8" x14ac:dyDescent="0.2">
      <c r="A2" s="773" t="s">
        <v>292</v>
      </c>
      <c r="B2" s="773"/>
      <c r="C2" s="773"/>
      <c r="D2" s="773"/>
      <c r="E2" s="773"/>
      <c r="F2" s="773"/>
      <c r="G2" s="773"/>
      <c r="H2" s="773"/>
    </row>
    <row r="3" spans="1:8" x14ac:dyDescent="0.2">
      <c r="A3" s="773"/>
      <c r="B3" s="773"/>
      <c r="C3" s="773"/>
      <c r="D3" s="773"/>
      <c r="E3" s="773"/>
      <c r="F3" s="773"/>
      <c r="G3" s="773"/>
      <c r="H3" s="773"/>
    </row>
    <row r="4" spans="1:8" x14ac:dyDescent="0.2">
      <c r="A4" s="773"/>
      <c r="B4" s="773"/>
      <c r="C4" s="773"/>
      <c r="D4" s="773"/>
      <c r="E4" s="773"/>
      <c r="F4" s="773"/>
      <c r="G4" s="773"/>
      <c r="H4" s="773"/>
    </row>
    <row r="5" spans="1:8" x14ac:dyDescent="0.2">
      <c r="A5" s="773"/>
      <c r="B5" s="773"/>
      <c r="C5" s="773"/>
      <c r="D5" s="773"/>
      <c r="E5" s="773"/>
      <c r="F5" s="773"/>
      <c r="G5" s="773"/>
      <c r="H5" s="773"/>
    </row>
    <row r="6" spans="1:8" x14ac:dyDescent="0.2">
      <c r="A6" s="773"/>
      <c r="B6" s="773"/>
      <c r="C6" s="773"/>
      <c r="D6" s="773"/>
      <c r="E6" s="773"/>
      <c r="F6" s="773"/>
      <c r="G6" s="773"/>
      <c r="H6" s="773"/>
    </row>
    <row r="8" spans="1:8" ht="13.5" thickBot="1" x14ac:dyDescent="0.25"/>
    <row r="9" spans="1:8" ht="13.5" thickBot="1" x14ac:dyDescent="0.25">
      <c r="D9" s="196" t="s">
        <v>91</v>
      </c>
      <c r="E9" s="196" t="s">
        <v>87</v>
      </c>
    </row>
    <row r="10" spans="1:8" x14ac:dyDescent="0.2">
      <c r="D10" s="184" t="s">
        <v>155</v>
      </c>
      <c r="E10" s="185">
        <v>0.1</v>
      </c>
      <c r="F10" s="62" t="s">
        <v>307</v>
      </c>
      <c r="G10" s="62"/>
    </row>
    <row r="11" spans="1:8" x14ac:dyDescent="0.2">
      <c r="D11" s="183" t="s">
        <v>49</v>
      </c>
      <c r="E11" s="190">
        <v>4</v>
      </c>
      <c r="F11" s="62" t="s">
        <v>274</v>
      </c>
      <c r="G11" s="62"/>
    </row>
    <row r="12" spans="1:8" x14ac:dyDescent="0.2">
      <c r="D12" s="175" t="s">
        <v>283</v>
      </c>
      <c r="E12" s="179">
        <f>((1-E10/E11)^(-E11))-1</f>
        <v>0.10657674001627893</v>
      </c>
      <c r="F12" s="180" t="s">
        <v>346</v>
      </c>
      <c r="G12" s="180"/>
    </row>
  </sheetData>
  <mergeCells count="1">
    <mergeCell ref="A2:H6"/>
  </mergeCells>
  <hyperlinks>
    <hyperlink ref="A1" location="'Indice '!A1" display="INDICE" xr:uid="{00000000-0004-0000-1400-000000000000}"/>
  </hyperlink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33CC"/>
  </sheetPr>
  <dimension ref="A1:H12"/>
  <sheetViews>
    <sheetView showGridLines="0" zoomScale="120" zoomScaleNormal="120" workbookViewId="0"/>
  </sheetViews>
  <sheetFormatPr baseColWidth="10" defaultRowHeight="12.75" x14ac:dyDescent="0.2"/>
  <cols>
    <col min="1" max="3" width="11.42578125" style="164"/>
    <col min="4" max="5" width="19" style="164" customWidth="1"/>
    <col min="6" max="16384" width="11.42578125" style="164"/>
  </cols>
  <sheetData>
    <row r="1" spans="1:8" x14ac:dyDescent="0.2">
      <c r="A1" s="676" t="s">
        <v>863</v>
      </c>
    </row>
    <row r="2" spans="1:8" x14ac:dyDescent="0.2">
      <c r="A2" s="773" t="s">
        <v>293</v>
      </c>
      <c r="B2" s="773"/>
      <c r="C2" s="773"/>
      <c r="D2" s="773"/>
      <c r="E2" s="773"/>
      <c r="F2" s="773"/>
      <c r="G2" s="773"/>
      <c r="H2" s="773"/>
    </row>
    <row r="3" spans="1:8" x14ac:dyDescent="0.2">
      <c r="A3" s="773"/>
      <c r="B3" s="773"/>
      <c r="C3" s="773"/>
      <c r="D3" s="773"/>
      <c r="E3" s="773"/>
      <c r="F3" s="773"/>
      <c r="G3" s="773"/>
      <c r="H3" s="773"/>
    </row>
    <row r="4" spans="1:8" x14ac:dyDescent="0.2">
      <c r="A4" s="773"/>
      <c r="B4" s="773"/>
      <c r="C4" s="773"/>
      <c r="D4" s="773"/>
      <c r="E4" s="773"/>
      <c r="F4" s="773"/>
      <c r="G4" s="773"/>
      <c r="H4" s="773"/>
    </row>
    <row r="5" spans="1:8" x14ac:dyDescent="0.2">
      <c r="A5" s="773"/>
      <c r="B5" s="773"/>
      <c r="C5" s="773"/>
      <c r="D5" s="773"/>
      <c r="E5" s="773"/>
      <c r="F5" s="773"/>
      <c r="G5" s="773"/>
      <c r="H5" s="773"/>
    </row>
    <row r="6" spans="1:8" x14ac:dyDescent="0.2">
      <c r="A6" s="773"/>
      <c r="B6" s="773"/>
      <c r="C6" s="773"/>
      <c r="D6" s="773"/>
      <c r="E6" s="773"/>
      <c r="F6" s="773"/>
      <c r="G6" s="773"/>
      <c r="H6" s="773"/>
    </row>
    <row r="8" spans="1:8" ht="13.5" thickBot="1" x14ac:dyDescent="0.25"/>
    <row r="9" spans="1:8" ht="13.5" thickBot="1" x14ac:dyDescent="0.25">
      <c r="D9" s="196" t="s">
        <v>91</v>
      </c>
      <c r="E9" s="196" t="s">
        <v>87</v>
      </c>
    </row>
    <row r="10" spans="1:8" x14ac:dyDescent="0.2">
      <c r="D10" s="183" t="s">
        <v>283</v>
      </c>
      <c r="E10" s="191">
        <v>0.15</v>
      </c>
      <c r="F10" s="62"/>
      <c r="G10" s="62"/>
    </row>
    <row r="11" spans="1:8" x14ac:dyDescent="0.2">
      <c r="D11" s="183" t="s">
        <v>113</v>
      </c>
      <c r="E11" s="190">
        <v>4</v>
      </c>
      <c r="F11" s="62" t="s">
        <v>274</v>
      </c>
      <c r="G11" s="62"/>
    </row>
    <row r="12" spans="1:8" x14ac:dyDescent="0.2">
      <c r="D12" s="199" t="s">
        <v>155</v>
      </c>
      <c r="E12" s="179">
        <f>NOMINAL(E10,E11)</f>
        <v>0.14223230536648845</v>
      </c>
      <c r="F12" s="180" t="s">
        <v>348</v>
      </c>
      <c r="G12" s="180"/>
    </row>
  </sheetData>
  <mergeCells count="1">
    <mergeCell ref="A2:H6"/>
  </mergeCells>
  <hyperlinks>
    <hyperlink ref="A1" location="'Indice '!A1" display="INDICE" xr:uid="{00000000-0004-0000-1500-000000000000}"/>
  </hyperlinks>
  <pageMargins left="0.7" right="0.7" top="0.75" bottom="0.75" header="0.3" footer="0.3"/>
  <pageSetup paperSize="9" orientation="portrait" horizontalDpi="90" verticalDpi="9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33CC"/>
  </sheetPr>
  <dimension ref="A1:H17"/>
  <sheetViews>
    <sheetView showGridLines="0" zoomScale="120" zoomScaleNormal="120" workbookViewId="0"/>
  </sheetViews>
  <sheetFormatPr baseColWidth="10" defaultRowHeight="12.75" x14ac:dyDescent="0.2"/>
  <cols>
    <col min="4" max="5" width="19" customWidth="1"/>
  </cols>
  <sheetData>
    <row r="1" spans="1:8" x14ac:dyDescent="0.2">
      <c r="A1" s="676" t="s">
        <v>863</v>
      </c>
    </row>
    <row r="2" spans="1:8" x14ac:dyDescent="0.2">
      <c r="A2" s="773" t="s">
        <v>308</v>
      </c>
      <c r="B2" s="773"/>
      <c r="C2" s="773"/>
      <c r="D2" s="773"/>
      <c r="E2" s="773"/>
      <c r="F2" s="773"/>
      <c r="G2" s="773"/>
      <c r="H2" s="773"/>
    </row>
    <row r="3" spans="1:8" x14ac:dyDescent="0.2">
      <c r="A3" s="773"/>
      <c r="B3" s="773"/>
      <c r="C3" s="773"/>
      <c r="D3" s="773"/>
      <c r="E3" s="773"/>
      <c r="F3" s="773"/>
      <c r="G3" s="773"/>
      <c r="H3" s="773"/>
    </row>
    <row r="4" spans="1:8" x14ac:dyDescent="0.2">
      <c r="A4" s="773"/>
      <c r="B4" s="773"/>
      <c r="C4" s="773"/>
      <c r="D4" s="773"/>
      <c r="E4" s="773"/>
      <c r="F4" s="773"/>
      <c r="G4" s="773"/>
      <c r="H4" s="773"/>
    </row>
    <row r="5" spans="1:8" x14ac:dyDescent="0.2">
      <c r="A5" s="773"/>
      <c r="B5" s="773"/>
      <c r="C5" s="773"/>
      <c r="D5" s="773"/>
      <c r="E5" s="773"/>
      <c r="F5" s="773"/>
      <c r="G5" s="773"/>
      <c r="H5" s="773"/>
    </row>
    <row r="6" spans="1:8" x14ac:dyDescent="0.2">
      <c r="A6" s="773"/>
      <c r="B6" s="773"/>
      <c r="C6" s="773"/>
      <c r="D6" s="773"/>
      <c r="E6" s="773"/>
      <c r="F6" s="773"/>
      <c r="G6" s="773"/>
      <c r="H6" s="773"/>
    </row>
    <row r="8" spans="1:8" ht="13.5" thickBot="1" x14ac:dyDescent="0.25"/>
    <row r="9" spans="1:8" ht="13.5" thickBot="1" x14ac:dyDescent="0.25">
      <c r="D9" s="196" t="s">
        <v>91</v>
      </c>
      <c r="E9" s="196" t="s">
        <v>87</v>
      </c>
      <c r="F9" s="164"/>
    </row>
    <row r="10" spans="1:8" x14ac:dyDescent="0.2">
      <c r="D10" s="184" t="s">
        <v>155</v>
      </c>
      <c r="E10" s="185">
        <v>0.14499999999999999</v>
      </c>
      <c r="F10" s="62" t="s">
        <v>309</v>
      </c>
    </row>
    <row r="11" spans="1:8" x14ac:dyDescent="0.2">
      <c r="D11" s="183" t="s">
        <v>49</v>
      </c>
      <c r="E11" s="190">
        <v>2</v>
      </c>
      <c r="F11" s="62" t="s">
        <v>297</v>
      </c>
    </row>
    <row r="12" spans="1:8" x14ac:dyDescent="0.2">
      <c r="D12" s="175" t="s">
        <v>283</v>
      </c>
      <c r="E12" s="179">
        <f>((1-E10/E11)^(-E11))-1</f>
        <v>0.16244432981451751</v>
      </c>
      <c r="F12" s="180" t="s">
        <v>346</v>
      </c>
    </row>
    <row r="13" spans="1:8" ht="13.5" thickBot="1" x14ac:dyDescent="0.25"/>
    <row r="14" spans="1:8" ht="13.5" thickBot="1" x14ac:dyDescent="0.25">
      <c r="D14" s="196" t="s">
        <v>91</v>
      </c>
      <c r="E14" s="196" t="s">
        <v>87</v>
      </c>
    </row>
    <row r="15" spans="1:8" x14ac:dyDescent="0.2">
      <c r="D15" s="184" t="s">
        <v>155</v>
      </c>
      <c r="E15" s="185">
        <v>0.14499999999999999</v>
      </c>
      <c r="F15" s="62" t="s">
        <v>296</v>
      </c>
    </row>
    <row r="16" spans="1:8" x14ac:dyDescent="0.2">
      <c r="D16" s="183" t="s">
        <v>49</v>
      </c>
      <c r="E16" s="190">
        <v>2</v>
      </c>
      <c r="F16" s="62" t="s">
        <v>297</v>
      </c>
    </row>
    <row r="17" spans="4:6" x14ac:dyDescent="0.2">
      <c r="D17" s="175" t="s">
        <v>283</v>
      </c>
      <c r="E17" s="182">
        <f>EFFECT(E15,E16)</f>
        <v>0.15025624999999998</v>
      </c>
      <c r="F17" s="62" t="s">
        <v>360</v>
      </c>
    </row>
  </sheetData>
  <mergeCells count="1">
    <mergeCell ref="A2:H6"/>
  </mergeCells>
  <hyperlinks>
    <hyperlink ref="A1" location="'Indice '!A1" display="INDICE" xr:uid="{00000000-0004-0000-1600-000000000000}"/>
  </hyperlink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33CC"/>
  </sheetPr>
  <dimension ref="A1:H12"/>
  <sheetViews>
    <sheetView showGridLines="0" zoomScale="120" zoomScaleNormal="120" workbookViewId="0"/>
  </sheetViews>
  <sheetFormatPr baseColWidth="10" defaultRowHeight="12.75" x14ac:dyDescent="0.2"/>
  <cols>
    <col min="1" max="2" width="11.42578125" style="164"/>
    <col min="3" max="3" width="7.7109375" style="164" customWidth="1"/>
    <col min="4" max="4" width="24" style="164" customWidth="1"/>
    <col min="5" max="5" width="19" style="164" customWidth="1"/>
    <col min="6" max="16384" width="11.42578125" style="164"/>
  </cols>
  <sheetData>
    <row r="1" spans="1:8" x14ac:dyDescent="0.2">
      <c r="A1" s="676" t="s">
        <v>863</v>
      </c>
    </row>
    <row r="2" spans="1:8" x14ac:dyDescent="0.2">
      <c r="A2" s="773" t="s">
        <v>310</v>
      </c>
      <c r="B2" s="773"/>
      <c r="C2" s="773"/>
      <c r="D2" s="773"/>
      <c r="E2" s="773"/>
      <c r="F2" s="773"/>
      <c r="G2" s="773"/>
      <c r="H2" s="773"/>
    </row>
    <row r="3" spans="1:8" x14ac:dyDescent="0.2">
      <c r="A3" s="773"/>
      <c r="B3" s="773"/>
      <c r="C3" s="773"/>
      <c r="D3" s="773"/>
      <c r="E3" s="773"/>
      <c r="F3" s="773"/>
      <c r="G3" s="773"/>
      <c r="H3" s="773"/>
    </row>
    <row r="4" spans="1:8" x14ac:dyDescent="0.2">
      <c r="A4" s="773"/>
      <c r="B4" s="773"/>
      <c r="C4" s="773"/>
      <c r="D4" s="773"/>
      <c r="E4" s="773"/>
      <c r="F4" s="773"/>
      <c r="G4" s="773"/>
      <c r="H4" s="773"/>
    </row>
    <row r="5" spans="1:8" x14ac:dyDescent="0.2">
      <c r="A5" s="773"/>
      <c r="B5" s="773"/>
      <c r="C5" s="773"/>
      <c r="D5" s="773"/>
      <c r="E5" s="773"/>
      <c r="F5" s="773"/>
      <c r="G5" s="773"/>
      <c r="H5" s="773"/>
    </row>
    <row r="6" spans="1:8" x14ac:dyDescent="0.2">
      <c r="A6" s="773"/>
      <c r="B6" s="773"/>
      <c r="C6" s="773"/>
      <c r="D6" s="773"/>
      <c r="E6" s="773"/>
      <c r="F6" s="773"/>
      <c r="G6" s="773"/>
      <c r="H6" s="773"/>
    </row>
    <row r="8" spans="1:8" ht="13.5" thickBot="1" x14ac:dyDescent="0.25"/>
    <row r="9" spans="1:8" ht="13.5" thickBot="1" x14ac:dyDescent="0.25">
      <c r="D9" s="196" t="s">
        <v>91</v>
      </c>
      <c r="E9" s="196" t="s">
        <v>87</v>
      </c>
    </row>
    <row r="10" spans="1:8" x14ac:dyDescent="0.2">
      <c r="D10" s="183" t="s">
        <v>283</v>
      </c>
      <c r="E10" s="168">
        <v>0.185</v>
      </c>
      <c r="F10" s="62"/>
    </row>
    <row r="11" spans="1:8" x14ac:dyDescent="0.2">
      <c r="D11" s="183" t="s">
        <v>113</v>
      </c>
      <c r="E11" s="162">
        <v>4</v>
      </c>
      <c r="F11" s="62" t="s">
        <v>274</v>
      </c>
    </row>
    <row r="12" spans="1:8" x14ac:dyDescent="0.2">
      <c r="D12" s="175" t="s">
        <v>330</v>
      </c>
      <c r="E12" s="179">
        <f>(1-(1/(1+E10)^(1/E11)))*E11</f>
        <v>0.16619160760634655</v>
      </c>
      <c r="F12" s="180" t="s">
        <v>361</v>
      </c>
    </row>
  </sheetData>
  <mergeCells count="1">
    <mergeCell ref="A2:H6"/>
  </mergeCells>
  <hyperlinks>
    <hyperlink ref="A1" location="'Indice '!A1" display="INDICE" xr:uid="{00000000-0004-0000-1700-000000000000}"/>
  </hyperlinks>
  <pageMargins left="0.7" right="0.7" top="0.75" bottom="0.75" header="0.3" footer="0.3"/>
  <pageSetup paperSize="9" orientation="portrait" horizontalDpi="90" verticalDpi="9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0033CC"/>
  </sheetPr>
  <dimension ref="A1:H18"/>
  <sheetViews>
    <sheetView showGridLines="0" zoomScale="120" zoomScaleNormal="120" workbookViewId="0"/>
  </sheetViews>
  <sheetFormatPr baseColWidth="10" defaultRowHeight="12.75" x14ac:dyDescent="0.2"/>
  <cols>
    <col min="4" max="5" width="19" customWidth="1"/>
  </cols>
  <sheetData>
    <row r="1" spans="1:8" x14ac:dyDescent="0.2">
      <c r="A1" s="676" t="s">
        <v>863</v>
      </c>
    </row>
    <row r="2" spans="1:8" x14ac:dyDescent="0.2">
      <c r="A2" s="773" t="s">
        <v>312</v>
      </c>
      <c r="B2" s="773"/>
      <c r="C2" s="773"/>
      <c r="D2" s="773"/>
      <c r="E2" s="773"/>
      <c r="F2" s="773"/>
      <c r="G2" s="773"/>
      <c r="H2" s="773"/>
    </row>
    <row r="3" spans="1:8" x14ac:dyDescent="0.2">
      <c r="A3" s="773"/>
      <c r="B3" s="773"/>
      <c r="C3" s="773"/>
      <c r="D3" s="773"/>
      <c r="E3" s="773"/>
      <c r="F3" s="773"/>
      <c r="G3" s="773"/>
      <c r="H3" s="773"/>
    </row>
    <row r="4" spans="1:8" x14ac:dyDescent="0.2">
      <c r="A4" s="773"/>
      <c r="B4" s="773"/>
      <c r="C4" s="773"/>
      <c r="D4" s="773"/>
      <c r="E4" s="773"/>
      <c r="F4" s="773"/>
      <c r="G4" s="773"/>
      <c r="H4" s="773"/>
    </row>
    <row r="5" spans="1:8" x14ac:dyDescent="0.2">
      <c r="A5" s="773"/>
      <c r="B5" s="773"/>
      <c r="C5" s="773"/>
      <c r="D5" s="773"/>
      <c r="E5" s="773"/>
      <c r="F5" s="773"/>
      <c r="G5" s="773"/>
      <c r="H5" s="773"/>
    </row>
    <row r="6" spans="1:8" x14ac:dyDescent="0.2">
      <c r="A6" s="773"/>
      <c r="B6" s="773"/>
      <c r="C6" s="773"/>
      <c r="D6" s="773"/>
      <c r="E6" s="773"/>
      <c r="F6" s="773"/>
      <c r="G6" s="773"/>
      <c r="H6" s="773"/>
    </row>
    <row r="8" spans="1:8" ht="13.5" thickBot="1" x14ac:dyDescent="0.25"/>
    <row r="9" spans="1:8" ht="13.5" thickBot="1" x14ac:dyDescent="0.25">
      <c r="C9" s="62" t="s">
        <v>277</v>
      </c>
      <c r="D9" s="196" t="s">
        <v>91</v>
      </c>
      <c r="E9" s="196" t="s">
        <v>87</v>
      </c>
    </row>
    <row r="10" spans="1:8" x14ac:dyDescent="0.2">
      <c r="C10" s="62"/>
      <c r="D10" s="184" t="s">
        <v>155</v>
      </c>
      <c r="E10" s="191">
        <v>0.1159</v>
      </c>
      <c r="F10" s="62" t="s">
        <v>311</v>
      </c>
    </row>
    <row r="11" spans="1:8" x14ac:dyDescent="0.2">
      <c r="C11" s="62"/>
      <c r="D11" s="183" t="s">
        <v>49</v>
      </c>
      <c r="E11" s="190">
        <v>4</v>
      </c>
      <c r="F11" s="62" t="s">
        <v>274</v>
      </c>
    </row>
    <row r="12" spans="1:8" x14ac:dyDescent="0.2">
      <c r="C12" s="62"/>
      <c r="D12" s="175" t="s">
        <v>283</v>
      </c>
      <c r="E12" s="179">
        <f>((1-E10/E11)^(-E11))-1</f>
        <v>0.12480789095297595</v>
      </c>
      <c r="F12" s="62" t="s">
        <v>362</v>
      </c>
    </row>
    <row r="13" spans="1:8" x14ac:dyDescent="0.2">
      <c r="C13" s="62"/>
    </row>
    <row r="14" spans="1:8" ht="13.5" thickBot="1" x14ac:dyDescent="0.25">
      <c r="C14" s="62"/>
    </row>
    <row r="15" spans="1:8" ht="13.5" thickBot="1" x14ac:dyDescent="0.25">
      <c r="C15" s="62" t="s">
        <v>278</v>
      </c>
      <c r="D15" s="196" t="s">
        <v>91</v>
      </c>
      <c r="E15" s="196" t="s">
        <v>87</v>
      </c>
    </row>
    <row r="16" spans="1:8" x14ac:dyDescent="0.2">
      <c r="D16" s="183" t="s">
        <v>283</v>
      </c>
      <c r="E16" s="201">
        <f>E12</f>
        <v>0.12480789095297595</v>
      </c>
    </row>
    <row r="17" spans="4:6" x14ac:dyDescent="0.2">
      <c r="D17" s="183" t="s">
        <v>113</v>
      </c>
      <c r="E17" s="162">
        <v>2</v>
      </c>
      <c r="F17" s="62" t="s">
        <v>297</v>
      </c>
    </row>
    <row r="18" spans="4:6" x14ac:dyDescent="0.2">
      <c r="D18" s="175" t="s">
        <v>331</v>
      </c>
      <c r="E18" s="179">
        <f>NOMINAL(E16,E17)</f>
        <v>0.12113921368021119</v>
      </c>
      <c r="F18" s="62" t="s">
        <v>363</v>
      </c>
    </row>
  </sheetData>
  <mergeCells count="1">
    <mergeCell ref="A2:H6"/>
  </mergeCells>
  <hyperlinks>
    <hyperlink ref="A1" location="'Indice '!A1" display="INDICE" xr:uid="{00000000-0004-0000-1800-000000000000}"/>
  </hyperlinks>
  <pageMargins left="0.7" right="0.7" top="0.75" bottom="0.75" header="0.3" footer="0.3"/>
  <pageSetup paperSize="9" orientation="portrait" horizontalDpi="90" verticalDpi="9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0033CC"/>
  </sheetPr>
  <dimension ref="A1:H18"/>
  <sheetViews>
    <sheetView showGridLines="0" zoomScale="120" zoomScaleNormal="120" workbookViewId="0"/>
  </sheetViews>
  <sheetFormatPr baseColWidth="10" defaultRowHeight="12.75" x14ac:dyDescent="0.2"/>
  <cols>
    <col min="4" max="4" width="23" customWidth="1"/>
    <col min="5" max="5" width="19" customWidth="1"/>
  </cols>
  <sheetData>
    <row r="1" spans="1:8" x14ac:dyDescent="0.2">
      <c r="A1" s="676" t="s">
        <v>863</v>
      </c>
    </row>
    <row r="2" spans="1:8" x14ac:dyDescent="0.2">
      <c r="A2" s="773" t="s">
        <v>313</v>
      </c>
      <c r="B2" s="773"/>
      <c r="C2" s="773"/>
      <c r="D2" s="773"/>
      <c r="E2" s="773"/>
      <c r="F2" s="773"/>
      <c r="G2" s="773"/>
      <c r="H2" s="773"/>
    </row>
    <row r="3" spans="1:8" x14ac:dyDescent="0.2">
      <c r="A3" s="773"/>
      <c r="B3" s="773"/>
      <c r="C3" s="773"/>
      <c r="D3" s="773"/>
      <c r="E3" s="773"/>
      <c r="F3" s="773"/>
      <c r="G3" s="773"/>
      <c r="H3" s="773"/>
    </row>
    <row r="4" spans="1:8" x14ac:dyDescent="0.2">
      <c r="A4" s="773"/>
      <c r="B4" s="773"/>
      <c r="C4" s="773"/>
      <c r="D4" s="773"/>
      <c r="E4" s="773"/>
      <c r="F4" s="773"/>
      <c r="G4" s="773"/>
      <c r="H4" s="773"/>
    </row>
    <row r="5" spans="1:8" x14ac:dyDescent="0.2">
      <c r="A5" s="773"/>
      <c r="B5" s="773"/>
      <c r="C5" s="773"/>
      <c r="D5" s="773"/>
      <c r="E5" s="773"/>
      <c r="F5" s="773"/>
      <c r="G5" s="773"/>
      <c r="H5" s="773"/>
    </row>
    <row r="6" spans="1:8" x14ac:dyDescent="0.2">
      <c r="A6" s="773"/>
      <c r="B6" s="773"/>
      <c r="C6" s="773"/>
      <c r="D6" s="773"/>
      <c r="E6" s="773"/>
      <c r="F6" s="773"/>
      <c r="G6" s="773"/>
      <c r="H6" s="773"/>
    </row>
    <row r="8" spans="1:8" ht="13.5" thickBot="1" x14ac:dyDescent="0.25"/>
    <row r="9" spans="1:8" ht="13.5" thickBot="1" x14ac:dyDescent="0.25">
      <c r="D9" s="196" t="s">
        <v>91</v>
      </c>
      <c r="E9" s="196" t="s">
        <v>87</v>
      </c>
    </row>
    <row r="10" spans="1:8" x14ac:dyDescent="0.2">
      <c r="D10" s="184" t="s">
        <v>155</v>
      </c>
      <c r="E10" s="200">
        <v>0.13500000000000001</v>
      </c>
      <c r="F10" s="62" t="s">
        <v>294</v>
      </c>
    </row>
    <row r="11" spans="1:8" x14ac:dyDescent="0.2">
      <c r="D11" s="183" t="s">
        <v>49</v>
      </c>
      <c r="E11" s="190">
        <v>4</v>
      </c>
      <c r="F11" s="62" t="s">
        <v>314</v>
      </c>
    </row>
    <row r="12" spans="1:8" x14ac:dyDescent="0.2">
      <c r="D12" s="175" t="s">
        <v>283</v>
      </c>
      <c r="E12" s="179">
        <f>EFFECT(E10,E11)</f>
        <v>0.14198944590087881</v>
      </c>
      <c r="F12" s="62" t="s">
        <v>345</v>
      </c>
    </row>
    <row r="14" spans="1:8" ht="13.5" thickBot="1" x14ac:dyDescent="0.25"/>
    <row r="15" spans="1:8" ht="13.5" thickBot="1" x14ac:dyDescent="0.25">
      <c r="D15" s="196" t="s">
        <v>91</v>
      </c>
      <c r="E15" s="196" t="s">
        <v>87</v>
      </c>
    </row>
    <row r="16" spans="1:8" x14ac:dyDescent="0.2">
      <c r="D16" s="183" t="s">
        <v>283</v>
      </c>
      <c r="E16" s="168">
        <f>E12</f>
        <v>0.14198944590087881</v>
      </c>
    </row>
    <row r="17" spans="4:6" x14ac:dyDescent="0.2">
      <c r="D17" s="183" t="s">
        <v>113</v>
      </c>
      <c r="E17" s="162">
        <v>2</v>
      </c>
      <c r="F17" s="62" t="s">
        <v>297</v>
      </c>
    </row>
    <row r="18" spans="4:6" x14ac:dyDescent="0.2">
      <c r="D18" s="175" t="s">
        <v>332</v>
      </c>
      <c r="E18" s="179">
        <f>(1-(1/(1+E16)^(1/E17)))*E17</f>
        <v>0.12846070279224886</v>
      </c>
      <c r="F18" s="62" t="s">
        <v>364</v>
      </c>
    </row>
  </sheetData>
  <mergeCells count="1">
    <mergeCell ref="A2:H6"/>
  </mergeCells>
  <hyperlinks>
    <hyperlink ref="A1" location="'Indice '!A1" display="INDICE" xr:uid="{00000000-0004-0000-1900-000000000000}"/>
  </hyperlinks>
  <pageMargins left="0.7" right="0.7" top="0.75" bottom="0.75" header="0.3" footer="0.3"/>
  <pageSetup paperSize="9" orientation="portrait" horizontalDpi="90" verticalDpi="9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0033CC"/>
  </sheetPr>
  <dimension ref="A1:H18"/>
  <sheetViews>
    <sheetView showGridLines="0" zoomScale="120" zoomScaleNormal="120" workbookViewId="0"/>
  </sheetViews>
  <sheetFormatPr baseColWidth="10" defaultRowHeight="12.75" x14ac:dyDescent="0.2"/>
  <cols>
    <col min="4" max="4" width="23.140625" customWidth="1"/>
    <col min="5" max="5" width="19" customWidth="1"/>
  </cols>
  <sheetData>
    <row r="1" spans="1:8" x14ac:dyDescent="0.2">
      <c r="A1" s="676" t="s">
        <v>863</v>
      </c>
    </row>
    <row r="2" spans="1:8" x14ac:dyDescent="0.2">
      <c r="A2" s="773" t="s">
        <v>333</v>
      </c>
      <c r="B2" s="773"/>
      <c r="C2" s="773"/>
      <c r="D2" s="773"/>
      <c r="E2" s="773"/>
      <c r="F2" s="773"/>
      <c r="G2" s="773"/>
      <c r="H2" s="773"/>
    </row>
    <row r="3" spans="1:8" x14ac:dyDescent="0.2">
      <c r="A3" s="773"/>
      <c r="B3" s="773"/>
      <c r="C3" s="773"/>
      <c r="D3" s="773"/>
      <c r="E3" s="773"/>
      <c r="F3" s="773"/>
      <c r="G3" s="773"/>
      <c r="H3" s="773"/>
    </row>
    <row r="4" spans="1:8" x14ac:dyDescent="0.2">
      <c r="A4" s="773"/>
      <c r="B4" s="773"/>
      <c r="C4" s="773"/>
      <c r="D4" s="773"/>
      <c r="E4" s="773"/>
      <c r="F4" s="773"/>
      <c r="G4" s="773"/>
      <c r="H4" s="773"/>
    </row>
    <row r="5" spans="1:8" x14ac:dyDescent="0.2">
      <c r="A5" s="773"/>
      <c r="B5" s="773"/>
      <c r="C5" s="773"/>
      <c r="D5" s="773"/>
      <c r="E5" s="773"/>
      <c r="F5" s="773"/>
      <c r="G5" s="773"/>
      <c r="H5" s="773"/>
    </row>
    <row r="6" spans="1:8" x14ac:dyDescent="0.2">
      <c r="A6" s="773"/>
      <c r="B6" s="773"/>
      <c r="C6" s="773"/>
      <c r="D6" s="773"/>
      <c r="E6" s="773"/>
      <c r="F6" s="773"/>
      <c r="G6" s="773"/>
      <c r="H6" s="773"/>
    </row>
    <row r="8" spans="1:8" ht="13.5" thickBot="1" x14ac:dyDescent="0.25"/>
    <row r="9" spans="1:8" ht="13.5" thickBot="1" x14ac:dyDescent="0.25">
      <c r="D9" s="196" t="s">
        <v>91</v>
      </c>
      <c r="E9" s="196" t="s">
        <v>87</v>
      </c>
    </row>
    <row r="10" spans="1:8" x14ac:dyDescent="0.2">
      <c r="D10" s="183" t="s">
        <v>283</v>
      </c>
      <c r="E10" s="168">
        <v>0.19</v>
      </c>
    </row>
    <row r="11" spans="1:8" x14ac:dyDescent="0.2">
      <c r="D11" s="183" t="s">
        <v>113</v>
      </c>
      <c r="E11" s="162">
        <v>12</v>
      </c>
    </row>
    <row r="12" spans="1:8" x14ac:dyDescent="0.2">
      <c r="D12" s="175" t="s">
        <v>334</v>
      </c>
      <c r="E12" s="179">
        <f>(1-(1/(1+E10)^(1/E11)))*E11</f>
        <v>0.17269855440707493</v>
      </c>
      <c r="F12" s="62" t="s">
        <v>361</v>
      </c>
    </row>
    <row r="14" spans="1:8" ht="13.5" thickBot="1" x14ac:dyDescent="0.25"/>
    <row r="15" spans="1:8" ht="13.5" thickBot="1" x14ac:dyDescent="0.25">
      <c r="D15" s="196" t="s">
        <v>91</v>
      </c>
      <c r="E15" s="196" t="s">
        <v>87</v>
      </c>
    </row>
    <row r="16" spans="1:8" x14ac:dyDescent="0.2">
      <c r="D16" s="183" t="s">
        <v>283</v>
      </c>
      <c r="E16" s="168">
        <f>+E12</f>
        <v>0.17269855440707493</v>
      </c>
    </row>
    <row r="17" spans="4:6" x14ac:dyDescent="0.2">
      <c r="D17" s="183" t="s">
        <v>113</v>
      </c>
      <c r="E17" s="162">
        <v>12</v>
      </c>
    </row>
    <row r="18" spans="4:6" x14ac:dyDescent="0.2">
      <c r="D18" s="175" t="s">
        <v>335</v>
      </c>
      <c r="E18" s="179">
        <f>+E16/E17</f>
        <v>1.4391546200589578E-2</v>
      </c>
      <c r="F18" s="62" t="s">
        <v>365</v>
      </c>
    </row>
  </sheetData>
  <mergeCells count="1">
    <mergeCell ref="A2:H6"/>
  </mergeCells>
  <hyperlinks>
    <hyperlink ref="A1" location="'Indice '!A1" display="INDICE" xr:uid="{00000000-0004-0000-1A00-000000000000}"/>
  </hyperlinks>
  <pageMargins left="0.7" right="0.7" top="0.75" bottom="0.75" header="0.3" footer="0.3"/>
  <pageSetup paperSize="9" orientation="portrait" horizontalDpi="90" verticalDpi="9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0033CC"/>
  </sheetPr>
  <dimension ref="A1:H18"/>
  <sheetViews>
    <sheetView showGridLines="0" zoomScale="120" zoomScaleNormal="120" workbookViewId="0"/>
  </sheetViews>
  <sheetFormatPr baseColWidth="10" defaultRowHeight="12.75" x14ac:dyDescent="0.2"/>
  <cols>
    <col min="4" max="5" width="19" customWidth="1"/>
  </cols>
  <sheetData>
    <row r="1" spans="1:8" x14ac:dyDescent="0.2">
      <c r="A1" s="676" t="s">
        <v>863</v>
      </c>
    </row>
    <row r="2" spans="1:8" x14ac:dyDescent="0.2">
      <c r="A2" s="773" t="s">
        <v>315</v>
      </c>
      <c r="B2" s="773"/>
      <c r="C2" s="773"/>
      <c r="D2" s="773"/>
      <c r="E2" s="773"/>
      <c r="F2" s="773"/>
      <c r="G2" s="773"/>
      <c r="H2" s="773"/>
    </row>
    <row r="3" spans="1:8" x14ac:dyDescent="0.2">
      <c r="A3" s="773"/>
      <c r="B3" s="773"/>
      <c r="C3" s="773"/>
      <c r="D3" s="773"/>
      <c r="E3" s="773"/>
      <c r="F3" s="773"/>
      <c r="G3" s="773"/>
      <c r="H3" s="773"/>
    </row>
    <row r="4" spans="1:8" x14ac:dyDescent="0.2">
      <c r="A4" s="773"/>
      <c r="B4" s="773"/>
      <c r="C4" s="773"/>
      <c r="D4" s="773"/>
      <c r="E4" s="773"/>
      <c r="F4" s="773"/>
      <c r="G4" s="773"/>
      <c r="H4" s="773"/>
    </row>
    <row r="5" spans="1:8" x14ac:dyDescent="0.2">
      <c r="A5" s="773"/>
      <c r="B5" s="773"/>
      <c r="C5" s="773"/>
      <c r="D5" s="773"/>
      <c r="E5" s="773"/>
      <c r="F5" s="773"/>
      <c r="G5" s="773"/>
      <c r="H5" s="773"/>
    </row>
    <row r="6" spans="1:8" x14ac:dyDescent="0.2">
      <c r="A6" s="773"/>
      <c r="B6" s="773"/>
      <c r="C6" s="773"/>
      <c r="D6" s="773"/>
      <c r="E6" s="773"/>
      <c r="F6" s="773"/>
      <c r="G6" s="773"/>
      <c r="H6" s="773"/>
    </row>
    <row r="8" spans="1:8" ht="13.5" thickBot="1" x14ac:dyDescent="0.25"/>
    <row r="9" spans="1:8" ht="13.5" thickBot="1" x14ac:dyDescent="0.25">
      <c r="D9" s="196" t="s">
        <v>91</v>
      </c>
      <c r="E9" s="196" t="s">
        <v>87</v>
      </c>
    </row>
    <row r="10" spans="1:8" x14ac:dyDescent="0.2">
      <c r="D10" s="184" t="s">
        <v>155</v>
      </c>
      <c r="E10" s="168">
        <v>0.12479999999999999</v>
      </c>
      <c r="F10" s="62" t="s">
        <v>294</v>
      </c>
    </row>
    <row r="11" spans="1:8" x14ac:dyDescent="0.2">
      <c r="D11" s="183" t="s">
        <v>113</v>
      </c>
      <c r="E11" s="162">
        <v>4</v>
      </c>
      <c r="F11" s="62" t="s">
        <v>274</v>
      </c>
    </row>
    <row r="12" spans="1:8" x14ac:dyDescent="0.2">
      <c r="D12" s="175" t="s">
        <v>283</v>
      </c>
      <c r="E12" s="179">
        <f>EFFECT(E10,E11)</f>
        <v>0.13076307289743339</v>
      </c>
      <c r="F12" s="62" t="s">
        <v>345</v>
      </c>
    </row>
    <row r="14" spans="1:8" ht="13.5" thickBot="1" x14ac:dyDescent="0.25"/>
    <row r="15" spans="1:8" ht="13.5" thickBot="1" x14ac:dyDescent="0.25">
      <c r="D15" s="196" t="s">
        <v>91</v>
      </c>
      <c r="E15" s="196" t="s">
        <v>87</v>
      </c>
    </row>
    <row r="16" spans="1:8" x14ac:dyDescent="0.2">
      <c r="D16" s="183" t="s">
        <v>283</v>
      </c>
      <c r="E16" s="201">
        <f>E12</f>
        <v>0.13076307289743339</v>
      </c>
    </row>
    <row r="17" spans="4:6" x14ac:dyDescent="0.2">
      <c r="D17" s="183" t="s">
        <v>113</v>
      </c>
      <c r="E17" s="162">
        <v>2</v>
      </c>
    </row>
    <row r="18" spans="4:6" x14ac:dyDescent="0.2">
      <c r="D18" s="175" t="s">
        <v>155</v>
      </c>
      <c r="E18" s="179">
        <f>NOMINAL(E16,E17)</f>
        <v>0.12674687999999978</v>
      </c>
      <c r="F18" s="62" t="s">
        <v>366</v>
      </c>
    </row>
  </sheetData>
  <mergeCells count="1">
    <mergeCell ref="A2:H6"/>
  </mergeCells>
  <hyperlinks>
    <hyperlink ref="A1" location="'Indice '!A1" display="INDICE" xr:uid="{00000000-0004-0000-1B00-000000000000}"/>
  </hyperlinks>
  <pageMargins left="0.7" right="0.7" top="0.75" bottom="0.75" header="0.3" footer="0.3"/>
  <pageSetup paperSize="9" orientation="portrait" horizontalDpi="90" verticalDpi="9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33CC"/>
  </sheetPr>
  <dimension ref="A1:H15"/>
  <sheetViews>
    <sheetView showGridLines="0" zoomScale="120" zoomScaleNormal="120" workbookViewId="0"/>
  </sheetViews>
  <sheetFormatPr baseColWidth="10" defaultRowHeight="12.75" x14ac:dyDescent="0.2"/>
  <cols>
    <col min="1" max="3" width="11.42578125" style="415"/>
    <col min="4" max="5" width="19" style="415" customWidth="1"/>
    <col min="6" max="16384" width="11.42578125" style="415"/>
  </cols>
  <sheetData>
    <row r="1" spans="1:8" x14ac:dyDescent="0.2">
      <c r="A1" s="676" t="s">
        <v>863</v>
      </c>
    </row>
    <row r="2" spans="1:8" x14ac:dyDescent="0.2">
      <c r="A2" s="773" t="s">
        <v>862</v>
      </c>
      <c r="B2" s="773"/>
      <c r="C2" s="773"/>
      <c r="D2" s="773"/>
      <c r="E2" s="773"/>
      <c r="F2" s="773"/>
      <c r="G2" s="773"/>
      <c r="H2" s="773"/>
    </row>
    <row r="3" spans="1:8" x14ac:dyDescent="0.2">
      <c r="A3" s="773"/>
      <c r="B3" s="773"/>
      <c r="C3" s="773"/>
      <c r="D3" s="773"/>
      <c r="E3" s="773"/>
      <c r="F3" s="773"/>
      <c r="G3" s="773"/>
      <c r="H3" s="773"/>
    </row>
    <row r="4" spans="1:8" x14ac:dyDescent="0.2">
      <c r="A4" s="773"/>
      <c r="B4" s="773"/>
      <c r="C4" s="773"/>
      <c r="D4" s="773"/>
      <c r="E4" s="773"/>
      <c r="F4" s="773"/>
      <c r="G4" s="773"/>
      <c r="H4" s="773"/>
    </row>
    <row r="5" spans="1:8" x14ac:dyDescent="0.2">
      <c r="A5" s="773"/>
      <c r="B5" s="773"/>
      <c r="C5" s="773"/>
      <c r="D5" s="773"/>
      <c r="E5" s="773"/>
      <c r="F5" s="773"/>
      <c r="G5" s="773"/>
      <c r="H5" s="773"/>
    </row>
    <row r="6" spans="1:8" x14ac:dyDescent="0.2">
      <c r="A6" s="773"/>
      <c r="B6" s="773"/>
      <c r="C6" s="773"/>
      <c r="D6" s="773"/>
      <c r="E6" s="773"/>
      <c r="F6" s="773"/>
      <c r="G6" s="773"/>
      <c r="H6" s="773"/>
    </row>
    <row r="10" spans="1:8" x14ac:dyDescent="0.2">
      <c r="C10" s="415" t="s">
        <v>850</v>
      </c>
      <c r="D10" s="415" t="s">
        <v>851</v>
      </c>
    </row>
    <row r="11" spans="1:8" x14ac:dyDescent="0.2">
      <c r="C11" s="415" t="s">
        <v>852</v>
      </c>
      <c r="D11" s="415" t="s">
        <v>853</v>
      </c>
    </row>
    <row r="12" spans="1:8" x14ac:dyDescent="0.2">
      <c r="C12" s="415" t="s">
        <v>854</v>
      </c>
      <c r="D12" s="415" t="s">
        <v>855</v>
      </c>
    </row>
    <row r="13" spans="1:8" x14ac:dyDescent="0.2">
      <c r="C13" s="415" t="s">
        <v>856</v>
      </c>
      <c r="D13" s="415" t="s">
        <v>857</v>
      </c>
    </row>
    <row r="14" spans="1:8" x14ac:dyDescent="0.2">
      <c r="C14" s="415" t="s">
        <v>858</v>
      </c>
      <c r="D14" s="415" t="s">
        <v>859</v>
      </c>
    </row>
    <row r="15" spans="1:8" x14ac:dyDescent="0.2">
      <c r="C15" s="415" t="s">
        <v>860</v>
      </c>
      <c r="D15" s="415" t="s">
        <v>861</v>
      </c>
    </row>
  </sheetData>
  <mergeCells count="1">
    <mergeCell ref="A2:H6"/>
  </mergeCells>
  <hyperlinks>
    <hyperlink ref="A1" location="'Indice '!A1" display="INDICE" xr:uid="{00000000-0004-0000-1C00-000000000000}"/>
  </hyperlinks>
  <pageMargins left="0.7" right="0.7" top="0.75" bottom="0.75" header="0.3" footer="0.3"/>
  <pageSetup paperSize="9" orientation="portrait" horizontalDpi="90" verticalDpi="9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33CC"/>
  </sheetPr>
  <dimension ref="A1:H18"/>
  <sheetViews>
    <sheetView showGridLines="0" zoomScale="120" zoomScaleNormal="120" workbookViewId="0"/>
  </sheetViews>
  <sheetFormatPr baseColWidth="10" defaultRowHeight="12.75" x14ac:dyDescent="0.2"/>
  <cols>
    <col min="4" max="5" width="19" customWidth="1"/>
  </cols>
  <sheetData>
    <row r="1" spans="1:8" x14ac:dyDescent="0.2">
      <c r="A1" s="676" t="s">
        <v>863</v>
      </c>
    </row>
    <row r="2" spans="1:8" x14ac:dyDescent="0.2">
      <c r="A2" s="773" t="s">
        <v>336</v>
      </c>
      <c r="B2" s="773"/>
      <c r="C2" s="773"/>
      <c r="D2" s="773"/>
      <c r="E2" s="773"/>
      <c r="F2" s="773"/>
      <c r="G2" s="773"/>
      <c r="H2" s="773"/>
    </row>
    <row r="3" spans="1:8" x14ac:dyDescent="0.2">
      <c r="A3" s="773"/>
      <c r="B3" s="773"/>
      <c r="C3" s="773"/>
      <c r="D3" s="773"/>
      <c r="E3" s="773"/>
      <c r="F3" s="773"/>
      <c r="G3" s="773"/>
      <c r="H3" s="773"/>
    </row>
    <row r="4" spans="1:8" x14ac:dyDescent="0.2">
      <c r="A4" s="773"/>
      <c r="B4" s="773"/>
      <c r="C4" s="773"/>
      <c r="D4" s="773"/>
      <c r="E4" s="773"/>
      <c r="F4" s="773"/>
      <c r="G4" s="773"/>
      <c r="H4" s="773"/>
    </row>
    <row r="5" spans="1:8" x14ac:dyDescent="0.2">
      <c r="A5" s="773"/>
      <c r="B5" s="773"/>
      <c r="C5" s="773"/>
      <c r="D5" s="773"/>
      <c r="E5" s="773"/>
      <c r="F5" s="773"/>
      <c r="G5" s="773"/>
      <c r="H5" s="773"/>
    </row>
    <row r="6" spans="1:8" x14ac:dyDescent="0.2">
      <c r="A6" s="773"/>
      <c r="B6" s="773"/>
      <c r="C6" s="773"/>
      <c r="D6" s="773"/>
      <c r="E6" s="773"/>
      <c r="F6" s="773"/>
      <c r="G6" s="773"/>
      <c r="H6" s="773"/>
    </row>
    <row r="8" spans="1:8" s="165" customFormat="1" ht="13.5" thickBot="1" x14ac:dyDescent="0.25"/>
    <row r="9" spans="1:8" ht="13.5" thickBot="1" x14ac:dyDescent="0.25">
      <c r="D9" s="196" t="s">
        <v>91</v>
      </c>
      <c r="E9" s="196" t="s">
        <v>87</v>
      </c>
    </row>
    <row r="10" spans="1:8" x14ac:dyDescent="0.2">
      <c r="D10" s="183" t="s">
        <v>283</v>
      </c>
      <c r="E10" s="201">
        <v>0.12</v>
      </c>
    </row>
    <row r="11" spans="1:8" x14ac:dyDescent="0.2">
      <c r="D11" s="183" t="s">
        <v>113</v>
      </c>
      <c r="E11" s="162">
        <v>365</v>
      </c>
    </row>
    <row r="12" spans="1:8" x14ac:dyDescent="0.2">
      <c r="D12" s="175" t="s">
        <v>155</v>
      </c>
      <c r="E12" s="179">
        <f>NOMINAL(E10,E11)</f>
        <v>0.1133462808142105</v>
      </c>
      <c r="F12" s="62" t="s">
        <v>329</v>
      </c>
    </row>
    <row r="14" spans="1:8" ht="13.5" thickBot="1" x14ac:dyDescent="0.25"/>
    <row r="15" spans="1:8" ht="13.5" thickBot="1" x14ac:dyDescent="0.25">
      <c r="D15" s="196" t="s">
        <v>91</v>
      </c>
      <c r="E15" s="196" t="s">
        <v>87</v>
      </c>
    </row>
    <row r="16" spans="1:8" x14ac:dyDescent="0.2">
      <c r="D16" s="183" t="s">
        <v>155</v>
      </c>
      <c r="E16" s="201">
        <f>E12</f>
        <v>0.1133462808142105</v>
      </c>
      <c r="F16" s="165" t="s">
        <v>316</v>
      </c>
    </row>
    <row r="17" spans="4:6" x14ac:dyDescent="0.2">
      <c r="D17" s="183" t="s">
        <v>113</v>
      </c>
      <c r="E17" s="162">
        <v>365</v>
      </c>
    </row>
    <row r="18" spans="4:6" x14ac:dyDescent="0.2">
      <c r="D18" s="171"/>
      <c r="E18" s="179">
        <f>E12/E17</f>
        <v>3.1053775565537123E-4</v>
      </c>
      <c r="F18" s="62" t="s">
        <v>337</v>
      </c>
    </row>
  </sheetData>
  <mergeCells count="1">
    <mergeCell ref="A2:H6"/>
  </mergeCells>
  <hyperlinks>
    <hyperlink ref="A1" location="'Indice '!A1" display="INDICE" xr:uid="{00000000-0004-0000-1D00-000000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33CC"/>
  </sheetPr>
  <dimension ref="A1:H30"/>
  <sheetViews>
    <sheetView showGridLines="0" zoomScale="120" zoomScaleNormal="120" workbookViewId="0">
      <selection activeCell="E22" sqref="E22"/>
    </sheetView>
  </sheetViews>
  <sheetFormatPr baseColWidth="10" defaultRowHeight="12.75" x14ac:dyDescent="0.2"/>
  <cols>
    <col min="4" max="5" width="19" customWidth="1"/>
  </cols>
  <sheetData>
    <row r="1" spans="1:8" s="415" customFormat="1" ht="15" x14ac:dyDescent="0.2">
      <c r="A1" s="674" t="s">
        <v>818</v>
      </c>
      <c r="B1" s="676" t="s">
        <v>863</v>
      </c>
      <c r="C1" s="668"/>
      <c r="D1" s="668"/>
    </row>
    <row r="2" spans="1:8" s="415" customFormat="1" ht="18" x14ac:dyDescent="0.25">
      <c r="A2" s="668"/>
      <c r="B2" s="672"/>
      <c r="C2" s="673"/>
      <c r="D2" s="673"/>
    </row>
    <row r="4" spans="1:8" ht="12.75" customHeight="1" x14ac:dyDescent="0.2">
      <c r="A4" s="773" t="s">
        <v>117</v>
      </c>
      <c r="B4" s="773"/>
      <c r="C4" s="773"/>
      <c r="D4" s="773"/>
      <c r="E4" s="773"/>
      <c r="F4" s="773"/>
      <c r="G4" s="773"/>
      <c r="H4" s="773"/>
    </row>
    <row r="5" spans="1:8" ht="12.75" customHeight="1" x14ac:dyDescent="0.2">
      <c r="A5" s="773"/>
      <c r="B5" s="773"/>
      <c r="C5" s="773"/>
      <c r="D5" s="773"/>
      <c r="E5" s="773"/>
      <c r="F5" s="773"/>
      <c r="G5" s="773"/>
      <c r="H5" s="773"/>
    </row>
    <row r="6" spans="1:8" ht="12.75" customHeight="1" x14ac:dyDescent="0.2">
      <c r="A6" s="773"/>
      <c r="B6" s="773"/>
      <c r="C6" s="773"/>
      <c r="D6" s="773"/>
      <c r="E6" s="773"/>
      <c r="F6" s="773"/>
      <c r="G6" s="773"/>
      <c r="H6" s="773"/>
    </row>
    <row r="7" spans="1:8" ht="12.75" customHeight="1" x14ac:dyDescent="0.2">
      <c r="A7" s="773"/>
      <c r="B7" s="773"/>
      <c r="C7" s="773"/>
      <c r="D7" s="773"/>
      <c r="E7" s="773"/>
      <c r="F7" s="773"/>
      <c r="G7" s="773"/>
      <c r="H7" s="773"/>
    </row>
    <row r="8" spans="1:8" ht="12.75" customHeight="1" x14ac:dyDescent="0.2">
      <c r="A8" s="773"/>
      <c r="B8" s="773"/>
      <c r="C8" s="773"/>
      <c r="D8" s="773"/>
      <c r="E8" s="773"/>
      <c r="F8" s="773"/>
      <c r="G8" s="773"/>
      <c r="H8" s="773"/>
    </row>
    <row r="10" spans="1:8" ht="13.5" thickBot="1" x14ac:dyDescent="0.25"/>
    <row r="11" spans="1:8" ht="13.5" thickBot="1" x14ac:dyDescent="0.25">
      <c r="D11" s="196" t="s">
        <v>91</v>
      </c>
      <c r="E11" s="196" t="s">
        <v>87</v>
      </c>
    </row>
    <row r="12" spans="1:8" x14ac:dyDescent="0.2">
      <c r="D12" s="162" t="s">
        <v>46</v>
      </c>
      <c r="E12" s="1">
        <v>1</v>
      </c>
      <c r="F12" s="62" t="s">
        <v>299</v>
      </c>
    </row>
    <row r="13" spans="1:8" x14ac:dyDescent="0.2">
      <c r="D13" s="162" t="s">
        <v>47</v>
      </c>
      <c r="E13" s="17">
        <v>255</v>
      </c>
    </row>
    <row r="14" spans="1:8" x14ac:dyDescent="0.2">
      <c r="D14" s="183" t="s">
        <v>48</v>
      </c>
      <c r="E14" s="197">
        <v>285.25</v>
      </c>
    </row>
    <row r="15" spans="1:8" x14ac:dyDescent="0.2">
      <c r="D15" s="175" t="s">
        <v>90</v>
      </c>
      <c r="E15" s="198">
        <f>RATE(E12,,-E13,E14)</f>
        <v>0.11862745098039207</v>
      </c>
      <c r="F15" s="62" t="s">
        <v>340</v>
      </c>
    </row>
    <row r="30" spans="7:7" x14ac:dyDescent="0.2">
      <c r="G30" s="74"/>
    </row>
  </sheetData>
  <mergeCells count="1">
    <mergeCell ref="A4:H8"/>
  </mergeCells>
  <hyperlinks>
    <hyperlink ref="B1" location="'Indice '!A1" display="INDICE" xr:uid="{00000000-0004-0000-0300-000000000000}"/>
  </hyperlink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0033CC"/>
  </sheetPr>
  <dimension ref="A1:H18"/>
  <sheetViews>
    <sheetView showGridLines="0" zoomScale="120" zoomScaleNormal="120" workbookViewId="0"/>
  </sheetViews>
  <sheetFormatPr baseColWidth="10" defaultRowHeight="12.75" x14ac:dyDescent="0.2"/>
  <cols>
    <col min="4" max="4" width="28.5703125" customWidth="1"/>
    <col min="5" max="5" width="19" customWidth="1"/>
  </cols>
  <sheetData>
    <row r="1" spans="1:8" x14ac:dyDescent="0.2">
      <c r="A1" s="676" t="s">
        <v>863</v>
      </c>
    </row>
    <row r="2" spans="1:8" x14ac:dyDescent="0.2">
      <c r="A2" s="773" t="s">
        <v>317</v>
      </c>
      <c r="B2" s="773"/>
      <c r="C2" s="773"/>
      <c r="D2" s="773"/>
      <c r="E2" s="773"/>
      <c r="F2" s="773"/>
      <c r="G2" s="773"/>
      <c r="H2" s="773"/>
    </row>
    <row r="3" spans="1:8" x14ac:dyDescent="0.2">
      <c r="A3" s="773"/>
      <c r="B3" s="773"/>
      <c r="C3" s="773"/>
      <c r="D3" s="773"/>
      <c r="E3" s="773"/>
      <c r="F3" s="773"/>
      <c r="G3" s="773"/>
      <c r="H3" s="773"/>
    </row>
    <row r="4" spans="1:8" x14ac:dyDescent="0.2">
      <c r="A4" s="773"/>
      <c r="B4" s="773"/>
      <c r="C4" s="773"/>
      <c r="D4" s="773"/>
      <c r="E4" s="773"/>
      <c r="F4" s="773"/>
      <c r="G4" s="773"/>
      <c r="H4" s="773"/>
    </row>
    <row r="5" spans="1:8" x14ac:dyDescent="0.2">
      <c r="A5" s="773"/>
      <c r="B5" s="773"/>
      <c r="C5" s="773"/>
      <c r="D5" s="773"/>
      <c r="E5" s="773"/>
      <c r="F5" s="773"/>
      <c r="G5" s="773"/>
      <c r="H5" s="773"/>
    </row>
    <row r="6" spans="1:8" x14ac:dyDescent="0.2">
      <c r="A6" s="773"/>
      <c r="B6" s="773"/>
      <c r="C6" s="773"/>
      <c r="D6" s="773"/>
      <c r="E6" s="773"/>
      <c r="F6" s="773"/>
      <c r="G6" s="773"/>
      <c r="H6" s="773"/>
    </row>
    <row r="7" spans="1:8" s="5" customFormat="1" ht="15" x14ac:dyDescent="0.2">
      <c r="A7" s="203"/>
      <c r="B7" s="203"/>
      <c r="C7" s="203"/>
      <c r="D7" s="203"/>
      <c r="E7" s="203"/>
      <c r="F7" s="203"/>
      <c r="G7" s="203"/>
      <c r="H7" s="203"/>
    </row>
    <row r="8" spans="1:8" ht="13.5" thickBot="1" x14ac:dyDescent="0.25"/>
    <row r="9" spans="1:8" ht="13.5" thickBot="1" x14ac:dyDescent="0.25">
      <c r="D9" s="196" t="s">
        <v>91</v>
      </c>
      <c r="E9" s="196" t="s">
        <v>87</v>
      </c>
    </row>
    <row r="10" spans="1:8" x14ac:dyDescent="0.2">
      <c r="D10" s="183" t="s">
        <v>155</v>
      </c>
      <c r="E10" s="201">
        <v>2.3800000000000002E-2</v>
      </c>
    </row>
    <row r="11" spans="1:8" x14ac:dyDescent="0.2">
      <c r="D11" s="183" t="s">
        <v>113</v>
      </c>
      <c r="E11" s="162">
        <v>12</v>
      </c>
    </row>
    <row r="12" spans="1:8" x14ac:dyDescent="0.2">
      <c r="D12" s="2" t="s">
        <v>272</v>
      </c>
      <c r="E12" s="179">
        <f>E10*E11</f>
        <v>0.28560000000000002</v>
      </c>
      <c r="F12" s="62" t="s">
        <v>338</v>
      </c>
    </row>
    <row r="14" spans="1:8" ht="13.5" thickBot="1" x14ac:dyDescent="0.25"/>
    <row r="15" spans="1:8" ht="13.5" thickBot="1" x14ac:dyDescent="0.25">
      <c r="D15" s="196" t="s">
        <v>91</v>
      </c>
      <c r="E15" s="196" t="s">
        <v>87</v>
      </c>
    </row>
    <row r="16" spans="1:8" x14ac:dyDescent="0.2">
      <c r="D16" s="184" t="s">
        <v>155</v>
      </c>
      <c r="E16" s="200">
        <f>E12</f>
        <v>0.28560000000000002</v>
      </c>
      <c r="F16" s="165" t="s">
        <v>272</v>
      </c>
    </row>
    <row r="17" spans="4:6" x14ac:dyDescent="0.2">
      <c r="D17" s="183" t="s">
        <v>49</v>
      </c>
      <c r="E17" s="190">
        <v>12</v>
      </c>
      <c r="F17" s="165" t="s">
        <v>286</v>
      </c>
    </row>
    <row r="18" spans="4:6" x14ac:dyDescent="0.2">
      <c r="D18" s="175" t="s">
        <v>283</v>
      </c>
      <c r="E18" s="178">
        <f>EFFECT(E16,E17)</f>
        <v>0.32611596208956373</v>
      </c>
      <c r="F18" s="62" t="s">
        <v>339</v>
      </c>
    </row>
  </sheetData>
  <mergeCells count="1">
    <mergeCell ref="A2:H6"/>
  </mergeCells>
  <hyperlinks>
    <hyperlink ref="A1" location="'Indice '!A1" display="INDICE" xr:uid="{00000000-0004-0000-1E00-000000000000}"/>
  </hyperlinks>
  <pageMargins left="0.7" right="0.7" top="0.75" bottom="0.75" header="0.3" footer="0.3"/>
  <pageSetup paperSize="9" orientation="portrait" horizontalDpi="90" verticalDpi="9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0033CC"/>
  </sheetPr>
  <dimension ref="A1:H28"/>
  <sheetViews>
    <sheetView showGridLines="0" zoomScale="120" zoomScaleNormal="120" workbookViewId="0"/>
  </sheetViews>
  <sheetFormatPr baseColWidth="10" defaultRowHeight="12.75" x14ac:dyDescent="0.2"/>
  <cols>
    <col min="4" max="4" width="25.85546875" customWidth="1"/>
    <col min="5" max="5" width="19" customWidth="1"/>
  </cols>
  <sheetData>
    <row r="1" spans="1:8" ht="13.5" thickBot="1" x14ac:dyDescent="0.25">
      <c r="A1" s="676" t="s">
        <v>863</v>
      </c>
    </row>
    <row r="2" spans="1:8" x14ac:dyDescent="0.2">
      <c r="A2" s="774" t="s">
        <v>368</v>
      </c>
      <c r="B2" s="775"/>
      <c r="C2" s="775"/>
      <c r="D2" s="775"/>
      <c r="E2" s="775"/>
      <c r="F2" s="775"/>
      <c r="G2" s="775"/>
      <c r="H2" s="776"/>
    </row>
    <row r="3" spans="1:8" x14ac:dyDescent="0.2">
      <c r="A3" s="777"/>
      <c r="B3" s="778"/>
      <c r="C3" s="778"/>
      <c r="D3" s="778"/>
      <c r="E3" s="778"/>
      <c r="F3" s="778"/>
      <c r="G3" s="778"/>
      <c r="H3" s="779"/>
    </row>
    <row r="4" spans="1:8" x14ac:dyDescent="0.2">
      <c r="A4" s="777"/>
      <c r="B4" s="778"/>
      <c r="C4" s="778"/>
      <c r="D4" s="778"/>
      <c r="E4" s="778"/>
      <c r="F4" s="778"/>
      <c r="G4" s="778"/>
      <c r="H4" s="779"/>
    </row>
    <row r="5" spans="1:8" x14ac:dyDescent="0.2">
      <c r="A5" s="777"/>
      <c r="B5" s="778"/>
      <c r="C5" s="778"/>
      <c r="D5" s="778"/>
      <c r="E5" s="778"/>
      <c r="F5" s="778"/>
      <c r="G5" s="778"/>
      <c r="H5" s="779"/>
    </row>
    <row r="6" spans="1:8" ht="13.5" thickBot="1" x14ac:dyDescent="0.25">
      <c r="A6" s="780"/>
      <c r="B6" s="781"/>
      <c r="C6" s="781"/>
      <c r="D6" s="781"/>
      <c r="E6" s="781"/>
      <c r="F6" s="781"/>
      <c r="G6" s="781"/>
      <c r="H6" s="782"/>
    </row>
    <row r="8" spans="1:8" s="215" customFormat="1" x14ac:dyDescent="0.2"/>
    <row r="9" spans="1:8" s="215" customFormat="1" x14ac:dyDescent="0.2"/>
    <row r="10" spans="1:8" s="215" customFormat="1" x14ac:dyDescent="0.2"/>
    <row r="11" spans="1:8" s="215" customFormat="1" x14ac:dyDescent="0.2"/>
    <row r="12" spans="1:8" s="215" customFormat="1" x14ac:dyDescent="0.2"/>
    <row r="13" spans="1:8" s="215" customFormat="1" x14ac:dyDescent="0.2"/>
    <row r="14" spans="1:8" s="415" customFormat="1" x14ac:dyDescent="0.2"/>
    <row r="15" spans="1:8" s="415" customFormat="1" x14ac:dyDescent="0.2"/>
    <row r="16" spans="1:8" s="415" customFormat="1" x14ac:dyDescent="0.2"/>
    <row r="17" spans="4:6" ht="13.5" thickBot="1" x14ac:dyDescent="0.25"/>
    <row r="18" spans="4:6" ht="13.5" thickBot="1" x14ac:dyDescent="0.25">
      <c r="D18" s="196" t="s">
        <v>91</v>
      </c>
      <c r="E18" s="196" t="s">
        <v>87</v>
      </c>
    </row>
    <row r="19" spans="4:6" x14ac:dyDescent="0.2">
      <c r="D19" s="183" t="s">
        <v>369</v>
      </c>
      <c r="E19" s="201">
        <v>3.5000000000000003E-2</v>
      </c>
      <c r="F19" s="434" t="s">
        <v>530</v>
      </c>
    </row>
    <row r="20" spans="4:6" x14ac:dyDescent="0.2">
      <c r="D20" s="183" t="s">
        <v>113</v>
      </c>
      <c r="E20" s="218">
        <v>2</v>
      </c>
    </row>
    <row r="21" spans="4:6" x14ac:dyDescent="0.2">
      <c r="D21" s="183" t="s">
        <v>370</v>
      </c>
      <c r="E21" s="206">
        <f>NOMINAL(E19,E20)</f>
        <v>3.4698994937580441E-2</v>
      </c>
      <c r="F21" s="214" t="s">
        <v>367</v>
      </c>
    </row>
    <row r="23" spans="4:6" ht="13.5" thickBot="1" x14ac:dyDescent="0.25"/>
    <row r="24" spans="4:6" ht="13.5" thickBot="1" x14ac:dyDescent="0.25">
      <c r="D24" s="196" t="s">
        <v>91</v>
      </c>
      <c r="E24" s="196" t="s">
        <v>87</v>
      </c>
    </row>
    <row r="25" spans="4:6" x14ac:dyDescent="0.2">
      <c r="D25" s="183" t="s">
        <v>370</v>
      </c>
      <c r="E25" s="201">
        <f>+E21</f>
        <v>3.4698994937580441E-2</v>
      </c>
    </row>
    <row r="26" spans="4:6" x14ac:dyDescent="0.2">
      <c r="D26" s="183" t="s">
        <v>371</v>
      </c>
      <c r="E26" s="206">
        <v>1.4999999999999999E-2</v>
      </c>
    </row>
    <row r="27" spans="4:6" x14ac:dyDescent="0.2">
      <c r="D27" s="183" t="s">
        <v>372</v>
      </c>
      <c r="E27" s="206">
        <f>+E26+E25</f>
        <v>4.969899493758044E-2</v>
      </c>
    </row>
    <row r="28" spans="4:6" x14ac:dyDescent="0.2">
      <c r="D28" s="175" t="s">
        <v>373</v>
      </c>
      <c r="E28" s="219">
        <f>+E27/2</f>
        <v>2.484949746879022E-2</v>
      </c>
    </row>
  </sheetData>
  <mergeCells count="1">
    <mergeCell ref="A2:H6"/>
  </mergeCells>
  <hyperlinks>
    <hyperlink ref="F19" r:id="rId1" xr:uid="{00000000-0004-0000-1F00-000000000000}"/>
    <hyperlink ref="A1" location="'Indice '!A1" display="INDICE" xr:uid="{00000000-0004-0000-1F00-000001000000}"/>
  </hyperlinks>
  <pageMargins left="0.7" right="0.7" top="0.75" bottom="0.75" header="0.3" footer="0.3"/>
  <pageSetup paperSize="9" orientation="portrait" r:id="rId2"/>
  <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0033CC"/>
  </sheetPr>
  <dimension ref="A1:H18"/>
  <sheetViews>
    <sheetView showGridLines="0" zoomScale="120" zoomScaleNormal="120" workbookViewId="0"/>
  </sheetViews>
  <sheetFormatPr baseColWidth="10" defaultRowHeight="12.75" x14ac:dyDescent="0.2"/>
  <cols>
    <col min="4" max="4" width="21.28515625" customWidth="1"/>
    <col min="5" max="5" width="19" customWidth="1"/>
  </cols>
  <sheetData>
    <row r="1" spans="1:8" x14ac:dyDescent="0.2">
      <c r="A1" s="676" t="s">
        <v>863</v>
      </c>
    </row>
    <row r="2" spans="1:8" x14ac:dyDescent="0.2">
      <c r="A2" s="773" t="s">
        <v>318</v>
      </c>
      <c r="B2" s="773"/>
      <c r="C2" s="773"/>
      <c r="D2" s="773"/>
      <c r="E2" s="773"/>
      <c r="F2" s="773"/>
      <c r="G2" s="773"/>
      <c r="H2" s="773"/>
    </row>
    <row r="3" spans="1:8" x14ac:dyDescent="0.2">
      <c r="A3" s="773"/>
      <c r="B3" s="773"/>
      <c r="C3" s="773"/>
      <c r="D3" s="773"/>
      <c r="E3" s="773"/>
      <c r="F3" s="773"/>
      <c r="G3" s="773"/>
      <c r="H3" s="773"/>
    </row>
    <row r="4" spans="1:8" x14ac:dyDescent="0.2">
      <c r="A4" s="773"/>
      <c r="B4" s="773"/>
      <c r="C4" s="773"/>
      <c r="D4" s="773"/>
      <c r="E4" s="773"/>
      <c r="F4" s="773"/>
      <c r="G4" s="773"/>
      <c r="H4" s="773"/>
    </row>
    <row r="5" spans="1:8" x14ac:dyDescent="0.2">
      <c r="A5" s="773"/>
      <c r="B5" s="773"/>
      <c r="C5" s="773"/>
      <c r="D5" s="773"/>
      <c r="E5" s="773"/>
      <c r="F5" s="773"/>
      <c r="G5" s="773"/>
      <c r="H5" s="773"/>
    </row>
    <row r="6" spans="1:8" x14ac:dyDescent="0.2">
      <c r="A6" s="773"/>
      <c r="B6" s="773"/>
      <c r="C6" s="773"/>
      <c r="D6" s="773"/>
      <c r="E6" s="773"/>
      <c r="F6" s="773"/>
      <c r="G6" s="773"/>
      <c r="H6" s="773"/>
    </row>
    <row r="7" spans="1:8" s="5" customFormat="1" ht="15" x14ac:dyDescent="0.2">
      <c r="A7" s="203"/>
      <c r="B7" s="203"/>
      <c r="C7" s="203"/>
      <c r="D7" s="203"/>
      <c r="E7" s="203"/>
      <c r="F7" s="203"/>
      <c r="G7" s="203"/>
      <c r="H7" s="203"/>
    </row>
    <row r="8" spans="1:8" s="5" customFormat="1" ht="15" x14ac:dyDescent="0.2">
      <c r="A8" s="203"/>
      <c r="B8" s="203"/>
      <c r="C8" s="203"/>
      <c r="D8" s="203"/>
      <c r="E8" s="203"/>
      <c r="F8" s="203"/>
      <c r="G8" s="203"/>
      <c r="H8" s="203"/>
    </row>
    <row r="9" spans="1:8" s="5" customFormat="1" ht="15" x14ac:dyDescent="0.2">
      <c r="A9" s="203"/>
      <c r="B9" s="203"/>
      <c r="C9" s="203"/>
      <c r="D9" s="203"/>
      <c r="E9" s="203"/>
      <c r="F9" s="203"/>
      <c r="G9" s="203"/>
      <c r="H9" s="203"/>
    </row>
    <row r="10" spans="1:8" s="5" customFormat="1" ht="15" x14ac:dyDescent="0.2">
      <c r="A10" s="203"/>
      <c r="B10" s="203"/>
      <c r="C10" s="203"/>
      <c r="D10" s="203"/>
      <c r="E10" s="203"/>
      <c r="F10" s="203"/>
      <c r="G10" s="203"/>
      <c r="H10" s="203"/>
    </row>
    <row r="11" spans="1:8" s="5" customFormat="1" ht="15" x14ac:dyDescent="0.2">
      <c r="A11" s="203"/>
      <c r="B11" s="203"/>
      <c r="C11" s="203"/>
      <c r="D11" s="203"/>
      <c r="E11" s="203"/>
      <c r="F11" s="203"/>
      <c r="G11" s="203"/>
      <c r="H11" s="203"/>
    </row>
    <row r="12" spans="1:8" s="5" customFormat="1" ht="15" x14ac:dyDescent="0.2">
      <c r="A12" s="203"/>
      <c r="B12" s="203"/>
      <c r="C12" s="203"/>
      <c r="D12" s="203"/>
      <c r="E12" s="203"/>
      <c r="F12" s="203"/>
      <c r="G12" s="203"/>
      <c r="H12" s="203"/>
    </row>
    <row r="13" spans="1:8" s="5" customFormat="1" ht="15" x14ac:dyDescent="0.2">
      <c r="A13" s="203"/>
      <c r="B13" s="203"/>
      <c r="C13" s="203"/>
      <c r="D13" s="203"/>
      <c r="E13" s="203"/>
      <c r="F13" s="203"/>
      <c r="G13" s="203"/>
      <c r="H13" s="203"/>
    </row>
    <row r="14" spans="1:8" s="5" customFormat="1" ht="15.75" thickBot="1" x14ac:dyDescent="0.25">
      <c r="A14" s="203"/>
      <c r="B14" s="203"/>
      <c r="C14" s="203"/>
      <c r="D14" s="203"/>
      <c r="E14" s="203"/>
      <c r="F14" s="203"/>
      <c r="G14" s="203"/>
      <c r="H14" s="203"/>
    </row>
    <row r="15" spans="1:8" s="5" customFormat="1" ht="15.75" thickBot="1" x14ac:dyDescent="0.25">
      <c r="A15" s="203"/>
      <c r="B15" s="203"/>
      <c r="C15" s="203"/>
      <c r="D15" s="196" t="s">
        <v>91</v>
      </c>
      <c r="E15" s="196" t="s">
        <v>87</v>
      </c>
      <c r="F15" s="203"/>
      <c r="G15" s="203"/>
      <c r="H15" s="203"/>
    </row>
    <row r="16" spans="1:8" x14ac:dyDescent="0.2">
      <c r="D16" s="183" t="s">
        <v>231</v>
      </c>
      <c r="E16" s="168">
        <v>7.8E-2</v>
      </c>
    </row>
    <row r="17" spans="4:6" ht="18" customHeight="1" x14ac:dyDescent="0.2">
      <c r="D17" s="183" t="s">
        <v>319</v>
      </c>
      <c r="E17" s="205">
        <v>3.2099999999999997E-2</v>
      </c>
      <c r="F17" s="434" t="s">
        <v>529</v>
      </c>
    </row>
    <row r="18" spans="4:6" x14ac:dyDescent="0.2">
      <c r="D18" s="175" t="s">
        <v>374</v>
      </c>
      <c r="E18" s="178">
        <f>((1+E17)*(1+E16))-1</f>
        <v>0.11260380000000003</v>
      </c>
      <c r="F18" s="62" t="s">
        <v>375</v>
      </c>
    </row>
  </sheetData>
  <mergeCells count="1">
    <mergeCell ref="A2:H6"/>
  </mergeCells>
  <hyperlinks>
    <hyperlink ref="F17" r:id="rId1" xr:uid="{00000000-0004-0000-2000-000000000000}"/>
    <hyperlink ref="A1" location="'Indice '!A1" display="INDICE" xr:uid="{00000000-0004-0000-2000-000001000000}"/>
  </hyperlinks>
  <pageMargins left="0.7" right="0.7" top="0.75" bottom="0.75" header="0.3" footer="0.3"/>
  <pageSetup orientation="portrait" r:id="rId2"/>
  <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0033CC"/>
  </sheetPr>
  <dimension ref="A1:H44"/>
  <sheetViews>
    <sheetView showGridLines="0" zoomScale="120" zoomScaleNormal="120" workbookViewId="0"/>
  </sheetViews>
  <sheetFormatPr baseColWidth="10" defaultRowHeight="12.75" x14ac:dyDescent="0.2"/>
  <cols>
    <col min="2" max="2" width="10" customWidth="1"/>
    <col min="3" max="3" width="13.7109375" customWidth="1"/>
    <col min="4" max="5" width="18.85546875" customWidth="1"/>
  </cols>
  <sheetData>
    <row r="1" spans="1:8" x14ac:dyDescent="0.2">
      <c r="A1" s="676" t="s">
        <v>863</v>
      </c>
    </row>
    <row r="2" spans="1:8" x14ac:dyDescent="0.2">
      <c r="A2" s="783" t="s">
        <v>327</v>
      </c>
      <c r="B2" s="783"/>
      <c r="C2" s="783"/>
      <c r="D2" s="783"/>
      <c r="E2" s="783"/>
      <c r="F2" s="783"/>
      <c r="G2" s="783"/>
      <c r="H2" s="783"/>
    </row>
    <row r="3" spans="1:8" x14ac:dyDescent="0.2">
      <c r="A3" s="783"/>
      <c r="B3" s="783"/>
      <c r="C3" s="783"/>
      <c r="D3" s="783"/>
      <c r="E3" s="783"/>
      <c r="F3" s="783"/>
      <c r="G3" s="783"/>
      <c r="H3" s="783"/>
    </row>
    <row r="4" spans="1:8" x14ac:dyDescent="0.2">
      <c r="A4" s="783"/>
      <c r="B4" s="783"/>
      <c r="C4" s="783"/>
      <c r="D4" s="783"/>
      <c r="E4" s="783"/>
      <c r="F4" s="783"/>
      <c r="G4" s="783"/>
      <c r="H4" s="783"/>
    </row>
    <row r="5" spans="1:8" x14ac:dyDescent="0.2">
      <c r="A5" s="783"/>
      <c r="B5" s="783"/>
      <c r="C5" s="783"/>
      <c r="D5" s="783"/>
      <c r="E5" s="783"/>
      <c r="F5" s="783"/>
      <c r="G5" s="783"/>
      <c r="H5" s="783"/>
    </row>
    <row r="6" spans="1:8" x14ac:dyDescent="0.2">
      <c r="A6" s="783"/>
      <c r="B6" s="783"/>
      <c r="C6" s="783"/>
      <c r="D6" s="783"/>
      <c r="E6" s="783"/>
      <c r="F6" s="783"/>
      <c r="G6" s="783"/>
      <c r="H6" s="783"/>
    </row>
    <row r="8" spans="1:8" s="415" customFormat="1" x14ac:dyDescent="0.2"/>
    <row r="9" spans="1:8" s="215" customFormat="1" x14ac:dyDescent="0.2"/>
    <row r="10" spans="1:8" s="215" customFormat="1" x14ac:dyDescent="0.2"/>
    <row r="11" spans="1:8" s="215" customFormat="1" x14ac:dyDescent="0.2"/>
    <row r="12" spans="1:8" s="215" customFormat="1" x14ac:dyDescent="0.2">
      <c r="C12" s="62" t="s">
        <v>277</v>
      </c>
    </row>
    <row r="13" spans="1:8" s="215" customFormat="1" ht="13.5" thickBot="1" x14ac:dyDescent="0.25"/>
    <row r="14" spans="1:8" s="215" customFormat="1" ht="13.5" thickBot="1" x14ac:dyDescent="0.25">
      <c r="D14" s="196" t="s">
        <v>91</v>
      </c>
      <c r="E14" s="196" t="s">
        <v>87</v>
      </c>
      <c r="F14"/>
      <c r="G14"/>
      <c r="H14"/>
    </row>
    <row r="15" spans="1:8" x14ac:dyDescent="0.2">
      <c r="D15" s="183" t="s">
        <v>322</v>
      </c>
      <c r="E15" s="162">
        <v>186.78880000000001</v>
      </c>
      <c r="F15" s="434" t="s">
        <v>528</v>
      </c>
      <c r="G15" s="204"/>
      <c r="H15" s="204"/>
    </row>
    <row r="16" spans="1:8" s="204" customFormat="1" x14ac:dyDescent="0.2">
      <c r="D16" s="183" t="s">
        <v>323</v>
      </c>
      <c r="E16" s="162">
        <v>181.14009999999999</v>
      </c>
      <c r="F16" s="327"/>
      <c r="G16"/>
      <c r="H16"/>
    </row>
    <row r="17" spans="3:6" x14ac:dyDescent="0.2">
      <c r="C17" s="62"/>
      <c r="D17" s="75" t="s">
        <v>321</v>
      </c>
      <c r="E17" s="227">
        <f>((E15/E16)-1)</f>
        <v>3.1184149727200294E-2</v>
      </c>
      <c r="F17" s="62" t="s">
        <v>376</v>
      </c>
    </row>
    <row r="18" spans="3:6" x14ac:dyDescent="0.2">
      <c r="C18" s="62"/>
    </row>
    <row r="19" spans="3:6" x14ac:dyDescent="0.2">
      <c r="C19" s="62"/>
      <c r="D19" s="215"/>
    </row>
    <row r="20" spans="3:6" x14ac:dyDescent="0.2">
      <c r="C20" s="62"/>
      <c r="D20" s="215"/>
    </row>
    <row r="21" spans="3:6" s="215" customFormat="1" x14ac:dyDescent="0.2">
      <c r="C21" s="62" t="s">
        <v>278</v>
      </c>
    </row>
    <row r="22" spans="3:6" s="215" customFormat="1" x14ac:dyDescent="0.2">
      <c r="C22" s="62"/>
    </row>
    <row r="23" spans="3:6" s="215" customFormat="1" x14ac:dyDescent="0.2">
      <c r="C23" s="62"/>
    </row>
    <row r="24" spans="3:6" s="215" customFormat="1" x14ac:dyDescent="0.2">
      <c r="C24" s="62"/>
    </row>
    <row r="25" spans="3:6" s="215" customFormat="1" ht="13.5" thickBot="1" x14ac:dyDescent="0.25">
      <c r="C25" s="62"/>
    </row>
    <row r="26" spans="3:6" ht="13.5" thickBot="1" x14ac:dyDescent="0.25">
      <c r="C26" s="62"/>
      <c r="D26" s="196" t="s">
        <v>91</v>
      </c>
      <c r="E26" s="196" t="s">
        <v>87</v>
      </c>
    </row>
    <row r="27" spans="3:6" x14ac:dyDescent="0.2">
      <c r="D27" s="183" t="s">
        <v>231</v>
      </c>
      <c r="E27" s="201">
        <v>7.4999999999999997E-2</v>
      </c>
    </row>
    <row r="28" spans="3:6" x14ac:dyDescent="0.2">
      <c r="C28" s="62"/>
      <c r="D28" s="183" t="s">
        <v>321</v>
      </c>
      <c r="E28" s="168">
        <f>E17</f>
        <v>3.1184149727200294E-2</v>
      </c>
    </row>
    <row r="29" spans="3:6" x14ac:dyDescent="0.2">
      <c r="C29" s="62"/>
      <c r="D29" s="175" t="s">
        <v>377</v>
      </c>
      <c r="E29" s="179">
        <f>((1+E28)*(1+E27))-1</f>
        <v>0.10852296095674019</v>
      </c>
      <c r="F29" s="62" t="s">
        <v>378</v>
      </c>
    </row>
    <row r="30" spans="3:6" x14ac:dyDescent="0.2">
      <c r="C30" s="62"/>
    </row>
    <row r="31" spans="3:6" s="215" customFormat="1" x14ac:dyDescent="0.2">
      <c r="C31" s="62"/>
    </row>
    <row r="32" spans="3:6" s="215" customFormat="1" x14ac:dyDescent="0.2">
      <c r="C32" s="62"/>
    </row>
    <row r="33" spans="3:6" s="215" customFormat="1" ht="13.5" thickBot="1" x14ac:dyDescent="0.25">
      <c r="C33" s="62" t="s">
        <v>279</v>
      </c>
      <c r="D33" s="62" t="s">
        <v>379</v>
      </c>
    </row>
    <row r="34" spans="3:6" s="215" customFormat="1" ht="13.5" thickBot="1" x14ac:dyDescent="0.25">
      <c r="C34" s="62"/>
      <c r="D34" s="196" t="s">
        <v>91</v>
      </c>
      <c r="E34" s="196" t="s">
        <v>87</v>
      </c>
    </row>
    <row r="35" spans="3:6" x14ac:dyDescent="0.2">
      <c r="C35" s="62"/>
      <c r="D35" s="183" t="s">
        <v>283</v>
      </c>
      <c r="E35" s="201">
        <f>E29</f>
        <v>0.10852296095674019</v>
      </c>
    </row>
    <row r="36" spans="3:6" x14ac:dyDescent="0.2">
      <c r="C36" s="62"/>
      <c r="D36" s="183" t="s">
        <v>113</v>
      </c>
      <c r="E36" s="162">
        <v>12</v>
      </c>
    </row>
    <row r="37" spans="3:6" x14ac:dyDescent="0.2">
      <c r="D37" s="183" t="s">
        <v>155</v>
      </c>
      <c r="E37" s="228">
        <f>NOMINAL(E35,E36)</f>
        <v>0.1034720179095272</v>
      </c>
      <c r="F37" s="62" t="s">
        <v>381</v>
      </c>
    </row>
    <row r="38" spans="3:6" x14ac:dyDescent="0.2">
      <c r="C38" s="62"/>
    </row>
    <row r="39" spans="3:6" x14ac:dyDescent="0.2">
      <c r="C39" s="62"/>
    </row>
    <row r="40" spans="3:6" ht="13.5" thickBot="1" x14ac:dyDescent="0.25">
      <c r="C40" s="62" t="s">
        <v>324</v>
      </c>
      <c r="D40" s="229" t="s">
        <v>380</v>
      </c>
    </row>
    <row r="41" spans="3:6" ht="13.5" thickBot="1" x14ac:dyDescent="0.25">
      <c r="C41" s="62"/>
      <c r="D41" s="196" t="s">
        <v>91</v>
      </c>
      <c r="E41" s="196" t="s">
        <v>87</v>
      </c>
    </row>
    <row r="42" spans="3:6" x14ac:dyDescent="0.2">
      <c r="C42" s="204"/>
      <c r="D42" s="183" t="s">
        <v>155</v>
      </c>
      <c r="E42" s="201">
        <f>E37</f>
        <v>0.1034720179095272</v>
      </c>
    </row>
    <row r="43" spans="3:6" x14ac:dyDescent="0.2">
      <c r="D43" s="183" t="s">
        <v>113</v>
      </c>
      <c r="E43" s="162">
        <v>12</v>
      </c>
    </row>
    <row r="44" spans="3:6" x14ac:dyDescent="0.2">
      <c r="D44" s="171" t="s">
        <v>382</v>
      </c>
      <c r="E44" s="179">
        <f>E42/E43</f>
        <v>8.6226681591272669E-3</v>
      </c>
      <c r="F44" s="62" t="s">
        <v>383</v>
      </c>
    </row>
  </sheetData>
  <mergeCells count="1">
    <mergeCell ref="A2:H6"/>
  </mergeCells>
  <hyperlinks>
    <hyperlink ref="F15" r:id="rId1" xr:uid="{00000000-0004-0000-2100-000000000000}"/>
    <hyperlink ref="A1" location="'Indice '!A1" display="INDICE" xr:uid="{00000000-0004-0000-2100-000001000000}"/>
  </hyperlinks>
  <pageMargins left="0.7" right="0.7" top="0.75" bottom="0.75" header="0.3" footer="0.3"/>
  <pageSetup paperSize="9" orientation="portrait" r:id="rId2"/>
  <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0033CC"/>
  </sheetPr>
  <dimension ref="A1:I27"/>
  <sheetViews>
    <sheetView showGridLines="0" zoomScale="120" zoomScaleNormal="120" workbookViewId="0"/>
  </sheetViews>
  <sheetFormatPr baseColWidth="10" defaultRowHeight="15" x14ac:dyDescent="0.25"/>
  <cols>
    <col min="1" max="1" width="11.42578125" style="114"/>
    <col min="2" max="2" width="23.140625" style="208" customWidth="1"/>
    <col min="3" max="3" width="17.28515625" style="208" customWidth="1"/>
    <col min="4" max="4" width="5.5703125" style="208" customWidth="1"/>
    <col min="5" max="5" width="19.7109375" style="208" customWidth="1"/>
    <col min="6" max="6" width="18.140625" style="208" customWidth="1"/>
    <col min="7" max="8" width="11.42578125" style="208"/>
    <col min="9" max="16384" width="11.42578125" style="114"/>
  </cols>
  <sheetData>
    <row r="1" spans="1:9" x14ac:dyDescent="0.25">
      <c r="A1" s="676" t="s">
        <v>863</v>
      </c>
    </row>
    <row r="2" spans="1:9" ht="15" customHeight="1" x14ac:dyDescent="0.25">
      <c r="A2" s="773" t="s">
        <v>320</v>
      </c>
      <c r="B2" s="773"/>
      <c r="C2" s="773"/>
      <c r="D2" s="773"/>
      <c r="E2" s="773"/>
      <c r="F2" s="773"/>
      <c r="G2" s="773"/>
      <c r="H2" s="773"/>
    </row>
    <row r="3" spans="1:9" x14ac:dyDescent="0.25">
      <c r="A3" s="773"/>
      <c r="B3" s="773"/>
      <c r="C3" s="773"/>
      <c r="D3" s="773"/>
      <c r="E3" s="773"/>
      <c r="F3" s="773"/>
      <c r="G3" s="773"/>
      <c r="H3" s="773"/>
    </row>
    <row r="4" spans="1:9" x14ac:dyDescent="0.25">
      <c r="A4" s="773"/>
      <c r="B4" s="773"/>
      <c r="C4" s="773"/>
      <c r="D4" s="773"/>
      <c r="E4" s="773"/>
      <c r="F4" s="773"/>
      <c r="G4" s="773"/>
      <c r="H4" s="773"/>
    </row>
    <row r="5" spans="1:9" x14ac:dyDescent="0.25">
      <c r="A5" s="773"/>
      <c r="B5" s="773"/>
      <c r="C5" s="773"/>
      <c r="D5" s="773"/>
      <c r="E5" s="773"/>
      <c r="F5" s="773"/>
      <c r="G5" s="773"/>
      <c r="H5" s="773"/>
    </row>
    <row r="6" spans="1:9" x14ac:dyDescent="0.25">
      <c r="A6" s="773"/>
      <c r="B6" s="773"/>
      <c r="C6" s="773"/>
      <c r="D6" s="773"/>
      <c r="E6" s="773"/>
      <c r="F6" s="773"/>
      <c r="G6" s="773"/>
      <c r="H6" s="773"/>
    </row>
    <row r="7" spans="1:9" s="207" customFormat="1" x14ac:dyDescent="0.25">
      <c r="B7" s="203"/>
      <c r="C7" s="203"/>
      <c r="D7" s="203"/>
      <c r="E7" s="203"/>
      <c r="F7" s="203"/>
      <c r="G7" s="203"/>
      <c r="H7" s="203"/>
    </row>
    <row r="8" spans="1:9" s="207" customFormat="1" ht="15.75" thickBot="1" x14ac:dyDescent="0.3">
      <c r="B8" s="203"/>
      <c r="C8" s="203"/>
      <c r="D8" s="203"/>
      <c r="E8" s="203"/>
      <c r="F8" s="203"/>
      <c r="G8" s="203"/>
      <c r="H8" s="203"/>
    </row>
    <row r="9" spans="1:9" x14ac:dyDescent="0.25">
      <c r="B9" s="784" t="s">
        <v>182</v>
      </c>
      <c r="C9" s="785"/>
      <c r="D9" s="435"/>
      <c r="E9" s="786" t="s">
        <v>183</v>
      </c>
      <c r="F9" s="786"/>
      <c r="G9" s="436"/>
      <c r="H9" s="437"/>
      <c r="I9" s="438"/>
    </row>
    <row r="10" spans="1:9" x14ac:dyDescent="0.25">
      <c r="B10" s="441" t="s">
        <v>387</v>
      </c>
      <c r="C10" s="230">
        <v>10000000</v>
      </c>
      <c r="D10" s="443"/>
      <c r="E10" s="441" t="s">
        <v>387</v>
      </c>
      <c r="F10" s="230">
        <v>10000000</v>
      </c>
      <c r="G10" s="437"/>
      <c r="H10" s="437"/>
      <c r="I10" s="438"/>
    </row>
    <row r="11" spans="1:9" x14ac:dyDescent="0.25">
      <c r="B11" s="441" t="s">
        <v>389</v>
      </c>
      <c r="C11" s="442">
        <v>0.1</v>
      </c>
      <c r="D11" s="443"/>
      <c r="E11" s="441" t="s">
        <v>390</v>
      </c>
      <c r="F11" s="444">
        <v>7.4999999999999997E-2</v>
      </c>
      <c r="G11" s="435" t="s">
        <v>92</v>
      </c>
      <c r="H11" s="437"/>
      <c r="I11" s="438"/>
    </row>
    <row r="12" spans="1:9" x14ac:dyDescent="0.25">
      <c r="B12" s="441" t="s">
        <v>384</v>
      </c>
      <c r="C12" s="419">
        <f>+C11/4</f>
        <v>2.5000000000000001E-2</v>
      </c>
      <c r="D12" s="443"/>
      <c r="E12" s="441" t="s">
        <v>391</v>
      </c>
      <c r="F12" s="419">
        <f>+F11/4</f>
        <v>1.8749999999999999E-2</v>
      </c>
      <c r="G12" s="437"/>
      <c r="H12" s="437"/>
      <c r="I12" s="438"/>
    </row>
    <row r="13" spans="1:9" x14ac:dyDescent="0.25">
      <c r="B13" s="441" t="s">
        <v>385</v>
      </c>
      <c r="C13" s="445">
        <v>4</v>
      </c>
      <c r="D13" s="443"/>
      <c r="E13" s="441" t="s">
        <v>385</v>
      </c>
      <c r="F13" s="445">
        <v>4</v>
      </c>
      <c r="G13" s="437"/>
      <c r="H13" s="437"/>
      <c r="I13" s="438"/>
    </row>
    <row r="14" spans="1:9" x14ac:dyDescent="0.25">
      <c r="B14" s="441" t="s">
        <v>386</v>
      </c>
      <c r="C14" s="264">
        <f>+C10*C12*C13</f>
        <v>1000000</v>
      </c>
      <c r="D14" s="443"/>
      <c r="E14" s="441" t="s">
        <v>386</v>
      </c>
      <c r="F14" s="264">
        <f>+F15-F10</f>
        <v>771358.65783691406</v>
      </c>
      <c r="G14" s="439"/>
      <c r="H14" s="439"/>
      <c r="I14" s="438"/>
    </row>
    <row r="15" spans="1:9" x14ac:dyDescent="0.25">
      <c r="B15" s="446" t="s">
        <v>388</v>
      </c>
      <c r="C15" s="447">
        <f>+C14+C10</f>
        <v>11000000</v>
      </c>
      <c r="D15" s="443"/>
      <c r="E15" s="446" t="s">
        <v>388</v>
      </c>
      <c r="F15" s="265">
        <f>F10*(1+F12)^F13</f>
        <v>10771358.657836914</v>
      </c>
      <c r="G15" s="437" t="s">
        <v>392</v>
      </c>
      <c r="H15" s="437"/>
      <c r="I15" s="438"/>
    </row>
    <row r="16" spans="1:9" ht="15.75" thickBot="1" x14ac:dyDescent="0.3">
      <c r="B16" s="451"/>
      <c r="C16" s="451"/>
      <c r="D16" s="443"/>
      <c r="E16" s="448"/>
      <c r="F16" s="448"/>
      <c r="G16" s="437"/>
      <c r="H16" s="437"/>
      <c r="I16" s="438"/>
    </row>
    <row r="17" spans="2:9" ht="15.75" thickBot="1" x14ac:dyDescent="0.3">
      <c r="B17" s="452" t="s">
        <v>184</v>
      </c>
      <c r="C17" s="453"/>
      <c r="D17" s="443"/>
      <c r="E17" s="448"/>
      <c r="F17" s="454"/>
      <c r="G17" s="437"/>
      <c r="H17" s="437"/>
      <c r="I17" s="438"/>
    </row>
    <row r="18" spans="2:9" x14ac:dyDescent="0.25">
      <c r="B18" s="455" t="s">
        <v>185</v>
      </c>
      <c r="C18" s="456">
        <f>+C10*10%*90/360</f>
        <v>250000</v>
      </c>
      <c r="D18" s="443"/>
      <c r="E18" s="448"/>
      <c r="F18" s="457"/>
      <c r="G18" s="437"/>
      <c r="H18" s="437"/>
      <c r="I18" s="438"/>
    </row>
    <row r="19" spans="2:9" x14ac:dyDescent="0.25">
      <c r="B19" s="455" t="s">
        <v>186</v>
      </c>
      <c r="C19" s="456">
        <f>+C18</f>
        <v>250000</v>
      </c>
      <c r="D19" s="443"/>
      <c r="E19" s="448"/>
      <c r="F19" s="448"/>
      <c r="G19" s="437"/>
      <c r="H19" s="437"/>
      <c r="I19" s="438"/>
    </row>
    <row r="20" spans="2:9" x14ac:dyDescent="0.25">
      <c r="B20" s="455" t="s">
        <v>188</v>
      </c>
      <c r="C20" s="456">
        <f>+C19</f>
        <v>250000</v>
      </c>
      <c r="D20" s="443"/>
      <c r="E20" s="448"/>
      <c r="F20" s="448"/>
      <c r="G20" s="437"/>
      <c r="H20" s="437"/>
      <c r="I20" s="438"/>
    </row>
    <row r="21" spans="2:9" x14ac:dyDescent="0.25">
      <c r="B21" s="455" t="s">
        <v>189</v>
      </c>
      <c r="C21" s="456">
        <f>+C20</f>
        <v>250000</v>
      </c>
      <c r="D21" s="443"/>
      <c r="E21" s="448"/>
      <c r="F21" s="448"/>
      <c r="G21" s="437"/>
      <c r="H21" s="437"/>
      <c r="I21" s="438"/>
    </row>
    <row r="22" spans="2:9" x14ac:dyDescent="0.25">
      <c r="B22" s="449" t="s">
        <v>190</v>
      </c>
      <c r="C22" s="450">
        <f>SUM(C18:C21)</f>
        <v>1000000</v>
      </c>
      <c r="D22" s="443"/>
      <c r="E22" s="448"/>
      <c r="F22" s="458"/>
      <c r="G22" s="437"/>
      <c r="H22" s="437"/>
      <c r="I22" s="438"/>
    </row>
    <row r="23" spans="2:9" s="208" customFormat="1" x14ac:dyDescent="0.25">
      <c r="B23" s="437"/>
      <c r="C23" s="437"/>
      <c r="D23" s="437"/>
      <c r="E23" s="437"/>
      <c r="F23" s="437"/>
      <c r="G23" s="437"/>
      <c r="H23" s="437"/>
      <c r="I23" s="439"/>
    </row>
    <row r="24" spans="2:9" x14ac:dyDescent="0.25">
      <c r="B24" s="440" t="s">
        <v>393</v>
      </c>
      <c r="C24" s="440"/>
      <c r="D24" s="440"/>
      <c r="E24" s="440"/>
      <c r="F24" s="440"/>
      <c r="G24" s="440"/>
      <c r="H24" s="440"/>
      <c r="I24" s="438"/>
    </row>
    <row r="25" spans="2:9" x14ac:dyDescent="0.25">
      <c r="B25" s="439"/>
      <c r="C25" s="439"/>
      <c r="D25" s="439"/>
      <c r="E25" s="439"/>
      <c r="F25" s="439"/>
      <c r="G25" s="439"/>
      <c r="H25" s="439"/>
      <c r="I25" s="438"/>
    </row>
    <row r="26" spans="2:9" x14ac:dyDescent="0.25">
      <c r="B26" s="439"/>
      <c r="C26" s="439"/>
      <c r="D26" s="439"/>
      <c r="E26" s="439"/>
      <c r="F26" s="439"/>
      <c r="G26" s="439"/>
      <c r="H26" s="439"/>
      <c r="I26" s="438"/>
    </row>
    <row r="27" spans="2:9" x14ac:dyDescent="0.25">
      <c r="B27" s="439"/>
      <c r="C27" s="439"/>
      <c r="D27" s="439"/>
      <c r="E27" s="439"/>
      <c r="F27" s="439"/>
      <c r="G27" s="439"/>
      <c r="H27" s="439"/>
      <c r="I27" s="438"/>
    </row>
  </sheetData>
  <mergeCells count="3">
    <mergeCell ref="A2:H6"/>
    <mergeCell ref="B9:C9"/>
    <mergeCell ref="E9:F9"/>
  </mergeCells>
  <hyperlinks>
    <hyperlink ref="A1" location="'Indice '!A1" display="INDICE" xr:uid="{00000000-0004-0000-2200-000000000000}"/>
  </hyperlinks>
  <pageMargins left="0.7" right="0.7" top="0.75" bottom="0.75" header="0.3" footer="0.3"/>
  <pageSetup orientation="portrait" horizontalDpi="30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0033CC"/>
  </sheetPr>
  <dimension ref="A1:H19"/>
  <sheetViews>
    <sheetView showGridLines="0" zoomScale="120" zoomScaleNormal="120" workbookViewId="0"/>
  </sheetViews>
  <sheetFormatPr baseColWidth="10" defaultRowHeight="15" x14ac:dyDescent="0.25"/>
  <cols>
    <col min="1" max="3" width="11.7109375" style="114" customWidth="1"/>
    <col min="4" max="4" width="15.5703125" style="114" bestFit="1" customWidth="1"/>
    <col min="5" max="8" width="11.7109375" style="114" customWidth="1"/>
    <col min="9" max="16384" width="11.42578125" style="114"/>
  </cols>
  <sheetData>
    <row r="1" spans="1:8" x14ac:dyDescent="0.25">
      <c r="A1" s="676" t="s">
        <v>863</v>
      </c>
    </row>
    <row r="2" spans="1:8" x14ac:dyDescent="0.25">
      <c r="A2" s="773" t="s">
        <v>325</v>
      </c>
      <c r="B2" s="773"/>
      <c r="C2" s="773"/>
      <c r="D2" s="773"/>
      <c r="E2" s="773"/>
      <c r="F2" s="773"/>
      <c r="G2" s="773"/>
      <c r="H2" s="773"/>
    </row>
    <row r="3" spans="1:8" x14ac:dyDescent="0.25">
      <c r="A3" s="773"/>
      <c r="B3" s="773"/>
      <c r="C3" s="773"/>
      <c r="D3" s="773"/>
      <c r="E3" s="773"/>
      <c r="F3" s="773"/>
      <c r="G3" s="773"/>
      <c r="H3" s="773"/>
    </row>
    <row r="4" spans="1:8" x14ac:dyDescent="0.25">
      <c r="A4" s="773" t="s">
        <v>191</v>
      </c>
      <c r="B4" s="773"/>
      <c r="C4" s="773"/>
      <c r="D4" s="773"/>
      <c r="E4" s="773"/>
      <c r="F4" s="773"/>
      <c r="G4" s="773"/>
      <c r="H4" s="773"/>
    </row>
    <row r="5" spans="1:8" x14ac:dyDescent="0.25">
      <c r="A5" s="773"/>
      <c r="B5" s="773"/>
      <c r="C5" s="773"/>
      <c r="D5" s="773"/>
      <c r="E5" s="773"/>
      <c r="F5" s="773"/>
      <c r="G5" s="773"/>
      <c r="H5" s="773"/>
    </row>
    <row r="6" spans="1:8" ht="1.5" customHeight="1" x14ac:dyDescent="0.25">
      <c r="A6" s="773"/>
      <c r="B6" s="773"/>
      <c r="C6" s="773"/>
      <c r="D6" s="773"/>
      <c r="E6" s="773"/>
      <c r="F6" s="773"/>
      <c r="G6" s="773"/>
      <c r="H6" s="773"/>
    </row>
    <row r="7" spans="1:8" s="207" customFormat="1" x14ac:dyDescent="0.25">
      <c r="A7" s="203"/>
      <c r="B7" s="203"/>
      <c r="C7" s="203"/>
      <c r="D7" s="203"/>
      <c r="E7" s="203"/>
      <c r="F7" s="203"/>
      <c r="G7" s="203"/>
      <c r="H7" s="203"/>
    </row>
    <row r="8" spans="1:8" s="207" customFormat="1" x14ac:dyDescent="0.25">
      <c r="A8" s="203"/>
      <c r="B8" s="203"/>
      <c r="C8" s="203"/>
      <c r="D8" s="459"/>
      <c r="E8" s="459"/>
      <c r="F8" s="459"/>
      <c r="G8" s="203"/>
      <c r="H8" s="203"/>
    </row>
    <row r="9" spans="1:8" x14ac:dyDescent="0.25">
      <c r="A9" s="115"/>
      <c r="B9" s="115"/>
      <c r="C9" s="115"/>
      <c r="D9" s="460" t="s">
        <v>192</v>
      </c>
      <c r="E9" s="460"/>
      <c r="F9" s="460" t="s">
        <v>193</v>
      </c>
      <c r="G9" s="115"/>
      <c r="H9" s="115"/>
    </row>
    <row r="10" spans="1:8" x14ac:dyDescent="0.25">
      <c r="A10" s="115"/>
      <c r="B10" s="115"/>
      <c r="C10" s="115"/>
      <c r="D10" s="115"/>
      <c r="E10" s="115"/>
      <c r="F10" s="115"/>
      <c r="G10" s="115"/>
      <c r="H10" s="115"/>
    </row>
    <row r="11" spans="1:8" x14ac:dyDescent="0.25">
      <c r="C11" s="115"/>
      <c r="D11" s="460" t="s">
        <v>194</v>
      </c>
      <c r="E11" s="115"/>
      <c r="F11" s="115"/>
      <c r="G11" s="115"/>
      <c r="H11" s="115"/>
    </row>
    <row r="12" spans="1:8" x14ac:dyDescent="0.25">
      <c r="A12" s="115"/>
      <c r="B12" s="115"/>
      <c r="C12" s="115"/>
      <c r="D12" s="117"/>
      <c r="E12" s="117"/>
      <c r="F12" s="115"/>
      <c r="G12" s="115"/>
      <c r="H12" s="115"/>
    </row>
    <row r="13" spans="1:8" x14ac:dyDescent="0.25">
      <c r="A13" s="115"/>
      <c r="B13" s="115"/>
      <c r="C13" s="118"/>
      <c r="D13" s="119">
        <v>0.27</v>
      </c>
      <c r="E13" s="120" t="s">
        <v>195</v>
      </c>
      <c r="F13" s="115"/>
      <c r="G13" s="115"/>
      <c r="H13" s="115"/>
    </row>
    <row r="14" spans="1:8" x14ac:dyDescent="0.25">
      <c r="A14" s="115"/>
      <c r="B14" s="115"/>
      <c r="C14" s="118"/>
      <c r="D14" s="121" t="s">
        <v>187</v>
      </c>
      <c r="E14" s="122">
        <f>+E16</f>
        <v>0.28822499999999995</v>
      </c>
      <c r="F14" s="115"/>
      <c r="G14" s="115"/>
      <c r="H14" s="115"/>
    </row>
    <row r="15" spans="1:8" x14ac:dyDescent="0.25">
      <c r="A15" s="116"/>
      <c r="B15" s="116"/>
      <c r="C15" s="123"/>
      <c r="D15" s="124"/>
      <c r="E15" s="125"/>
      <c r="F15" s="115"/>
      <c r="G15" s="115"/>
      <c r="H15" s="115"/>
    </row>
    <row r="16" spans="1:8" x14ac:dyDescent="0.25">
      <c r="A16" s="115"/>
      <c r="B16" s="115"/>
      <c r="C16" s="118"/>
      <c r="D16" s="126" t="s">
        <v>187</v>
      </c>
      <c r="E16" s="461">
        <f>(1+0.27/2)^2-1</f>
        <v>0.28822499999999995</v>
      </c>
      <c r="F16" s="677" t="s">
        <v>865</v>
      </c>
      <c r="G16" s="115"/>
      <c r="H16" s="115"/>
    </row>
    <row r="17" spans="1:8" x14ac:dyDescent="0.25">
      <c r="A17" s="115"/>
      <c r="B17" s="115"/>
      <c r="C17" s="115"/>
      <c r="D17" s="117"/>
      <c r="E17" s="117"/>
      <c r="F17" s="115"/>
      <c r="G17" s="115"/>
      <c r="H17" s="115"/>
    </row>
    <row r="18" spans="1:8" x14ac:dyDescent="0.25">
      <c r="A18" s="115"/>
      <c r="B18" s="115"/>
      <c r="C18" s="115"/>
      <c r="D18" s="115"/>
      <c r="E18" s="115"/>
      <c r="F18" s="115"/>
      <c r="G18" s="115"/>
      <c r="H18" s="115"/>
    </row>
    <row r="19" spans="1:8" x14ac:dyDescent="0.25">
      <c r="A19" s="787" t="s">
        <v>196</v>
      </c>
      <c r="B19" s="787"/>
      <c r="C19" s="787"/>
      <c r="D19" s="787"/>
      <c r="E19" s="787"/>
      <c r="F19" s="787"/>
      <c r="G19" s="787"/>
      <c r="H19" s="787"/>
    </row>
  </sheetData>
  <mergeCells count="2">
    <mergeCell ref="A2:H6"/>
    <mergeCell ref="A19:H19"/>
  </mergeCells>
  <hyperlinks>
    <hyperlink ref="A1" location="'Indice '!A1" display="INDICE" xr:uid="{00000000-0004-0000-2300-000000000000}"/>
  </hyperlinks>
  <pageMargins left="0.7" right="0.7" top="0.75" bottom="0.75" header="0.3" footer="0.3"/>
  <pageSetup orientation="portrait" horizontalDpi="300" verticalDpi="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11">
    <tabColor rgb="FFFF0000"/>
  </sheetPr>
  <dimension ref="A1:I196"/>
  <sheetViews>
    <sheetView showGridLines="0" zoomScale="120" zoomScaleNormal="120" workbookViewId="0"/>
  </sheetViews>
  <sheetFormatPr baseColWidth="10" defaultRowHeight="12.75" x14ac:dyDescent="0.2"/>
  <cols>
    <col min="1" max="3" width="11.42578125" customWidth="1"/>
    <col min="4" max="4" width="19" style="204" customWidth="1"/>
    <col min="5" max="5" width="19" customWidth="1"/>
    <col min="6" max="7" width="11.42578125" customWidth="1"/>
  </cols>
  <sheetData>
    <row r="1" spans="1:9" x14ac:dyDescent="0.2">
      <c r="A1" s="676" t="s">
        <v>863</v>
      </c>
    </row>
    <row r="2" spans="1:9" x14ac:dyDescent="0.2">
      <c r="A2" s="773" t="s">
        <v>157</v>
      </c>
      <c r="B2" s="773"/>
      <c r="C2" s="773"/>
      <c r="D2" s="773"/>
      <c r="E2" s="773"/>
      <c r="F2" s="773"/>
      <c r="G2" s="773"/>
      <c r="H2" s="773"/>
    </row>
    <row r="3" spans="1:9" s="84" customFormat="1" x14ac:dyDescent="0.2">
      <c r="A3" s="773"/>
      <c r="B3" s="773"/>
      <c r="C3" s="773"/>
      <c r="D3" s="773"/>
      <c r="E3" s="773"/>
      <c r="F3" s="773"/>
      <c r="G3" s="773"/>
      <c r="H3" s="773"/>
      <c r="I3" s="5"/>
    </row>
    <row r="4" spans="1:9" s="84" customFormat="1" x14ac:dyDescent="0.2">
      <c r="A4" s="773"/>
      <c r="B4" s="773"/>
      <c r="C4" s="773"/>
      <c r="D4" s="773"/>
      <c r="E4" s="773"/>
      <c r="F4" s="773"/>
      <c r="G4" s="773"/>
      <c r="H4" s="773"/>
      <c r="I4" s="5"/>
    </row>
    <row r="5" spans="1:9" s="84" customFormat="1" x14ac:dyDescent="0.2">
      <c r="A5" s="773"/>
      <c r="B5" s="773"/>
      <c r="C5" s="773"/>
      <c r="D5" s="773"/>
      <c r="E5" s="773"/>
      <c r="F5" s="773"/>
      <c r="G5" s="773"/>
      <c r="H5" s="773"/>
      <c r="I5" s="5"/>
    </row>
    <row r="6" spans="1:9" s="84" customFormat="1" x14ac:dyDescent="0.2">
      <c r="A6" s="773"/>
      <c r="B6" s="773"/>
      <c r="C6" s="773"/>
      <c r="D6" s="773"/>
      <c r="E6" s="773"/>
      <c r="F6" s="773"/>
      <c r="G6" s="773"/>
      <c r="H6" s="773"/>
      <c r="I6" s="5"/>
    </row>
    <row r="7" spans="1:9" s="84" customFormat="1" x14ac:dyDescent="0.2">
      <c r="A7" s="52"/>
      <c r="B7" s="52"/>
      <c r="C7" s="52"/>
      <c r="D7" s="52"/>
      <c r="E7" s="52"/>
      <c r="F7" s="52"/>
      <c r="G7" s="52"/>
      <c r="H7" s="52"/>
      <c r="I7" s="5"/>
    </row>
    <row r="8" spans="1:9" s="204" customFormat="1" x14ac:dyDescent="0.2">
      <c r="A8" s="52"/>
      <c r="B8" s="52"/>
      <c r="C8" s="52"/>
      <c r="D8" s="52"/>
      <c r="E8" s="52"/>
      <c r="F8" s="52"/>
      <c r="G8" s="52"/>
      <c r="H8" s="52"/>
      <c r="I8" s="5"/>
    </row>
    <row r="9" spans="1:9" s="215" customFormat="1" x14ac:dyDescent="0.2">
      <c r="A9" s="52"/>
      <c r="B9" s="52"/>
      <c r="C9" s="52"/>
      <c r="D9" s="52"/>
      <c r="E9" s="52"/>
      <c r="F9" s="52"/>
      <c r="G9" s="52"/>
      <c r="H9" s="52"/>
      <c r="I9" s="5"/>
    </row>
    <row r="10" spans="1:9" s="215" customFormat="1" x14ac:dyDescent="0.2">
      <c r="A10" s="52"/>
      <c r="B10" s="52"/>
      <c r="C10" s="52"/>
      <c r="D10" s="52"/>
      <c r="E10" s="52"/>
      <c r="F10" s="52"/>
      <c r="G10" s="52"/>
      <c r="H10" s="52"/>
      <c r="I10" s="5"/>
    </row>
    <row r="11" spans="1:9" s="215" customFormat="1" x14ac:dyDescent="0.2">
      <c r="A11" s="52"/>
      <c r="B11" s="52"/>
      <c r="C11" s="52"/>
      <c r="D11" s="52"/>
      <c r="E11" s="52"/>
      <c r="F11" s="52"/>
      <c r="G11" s="52"/>
      <c r="H11" s="52"/>
      <c r="I11" s="5"/>
    </row>
    <row r="12" spans="1:9" s="215" customFormat="1" x14ac:dyDescent="0.2">
      <c r="A12" s="52"/>
      <c r="B12" s="52"/>
      <c r="C12" s="52"/>
      <c r="D12" s="52"/>
      <c r="E12" s="52"/>
      <c r="F12" s="52"/>
      <c r="G12" s="52"/>
      <c r="H12" s="52"/>
      <c r="I12" s="5"/>
    </row>
    <row r="13" spans="1:9" s="215" customFormat="1" x14ac:dyDescent="0.2">
      <c r="A13" s="52"/>
      <c r="B13" s="52"/>
      <c r="C13" s="52"/>
      <c r="D13" s="52"/>
      <c r="E13" s="52"/>
      <c r="F13" s="52"/>
      <c r="G13" s="52"/>
      <c r="H13" s="52"/>
      <c r="I13" s="5"/>
    </row>
    <row r="14" spans="1:9" s="215" customFormat="1" x14ac:dyDescent="0.2">
      <c r="A14" s="52"/>
      <c r="B14" s="52"/>
      <c r="C14" s="52"/>
      <c r="D14" s="52"/>
      <c r="E14" s="52"/>
      <c r="F14" s="52"/>
      <c r="G14" s="52"/>
      <c r="H14" s="52"/>
      <c r="I14" s="5"/>
    </row>
    <row r="15" spans="1:9" s="215" customFormat="1" x14ac:dyDescent="0.2">
      <c r="A15" s="52"/>
      <c r="B15" s="52"/>
      <c r="C15" s="52"/>
      <c r="D15" s="52"/>
      <c r="E15" s="52"/>
      <c r="F15" s="52"/>
      <c r="G15" s="52"/>
      <c r="H15" s="52"/>
      <c r="I15" s="5"/>
    </row>
    <row r="16" spans="1:9" s="215" customFormat="1" x14ac:dyDescent="0.2">
      <c r="A16" s="52"/>
      <c r="B16" s="52"/>
      <c r="C16" s="52"/>
      <c r="D16" s="52"/>
      <c r="E16" s="52"/>
      <c r="F16" s="52"/>
      <c r="G16" s="52"/>
      <c r="H16" s="52"/>
      <c r="I16" s="5"/>
    </row>
    <row r="17" spans="1:9" s="215" customFormat="1" x14ac:dyDescent="0.2">
      <c r="A17" s="52"/>
      <c r="B17" s="52"/>
      <c r="C17" s="52"/>
      <c r="D17" s="52"/>
      <c r="E17" s="52"/>
      <c r="F17" s="52"/>
      <c r="G17" s="52"/>
      <c r="H17" s="52"/>
      <c r="I17" s="5"/>
    </row>
    <row r="18" spans="1:9" s="215" customFormat="1" x14ac:dyDescent="0.2">
      <c r="A18" s="52"/>
      <c r="B18" s="52"/>
      <c r="C18" s="52"/>
      <c r="D18" s="52"/>
      <c r="E18" s="52"/>
      <c r="F18" s="52"/>
      <c r="G18" s="52"/>
      <c r="H18" s="52"/>
      <c r="I18" s="5"/>
    </row>
    <row r="19" spans="1:9" s="215" customFormat="1" x14ac:dyDescent="0.2">
      <c r="A19" s="52"/>
      <c r="B19" s="52"/>
      <c r="C19" s="52"/>
      <c r="D19" s="52"/>
      <c r="E19" s="52"/>
      <c r="F19" s="52"/>
      <c r="G19" s="52"/>
      <c r="H19" s="52"/>
      <c r="I19" s="5"/>
    </row>
    <row r="20" spans="1:9" s="415" customFormat="1" x14ac:dyDescent="0.2">
      <c r="A20" s="52"/>
      <c r="B20" s="52"/>
      <c r="C20" s="52"/>
      <c r="D20" s="52"/>
      <c r="E20" s="52"/>
      <c r="F20" s="52"/>
      <c r="G20" s="52"/>
      <c r="H20" s="52"/>
      <c r="I20" s="5"/>
    </row>
    <row r="21" spans="1:9" s="415" customFormat="1" x14ac:dyDescent="0.2">
      <c r="A21" s="52"/>
      <c r="B21" s="52"/>
      <c r="C21" s="52"/>
      <c r="D21" s="52"/>
      <c r="E21" s="52"/>
      <c r="F21" s="52"/>
      <c r="G21" s="52"/>
      <c r="H21" s="52"/>
      <c r="I21" s="5"/>
    </row>
    <row r="22" spans="1:9" s="415" customFormat="1" x14ac:dyDescent="0.2">
      <c r="A22" s="52"/>
      <c r="B22" s="52"/>
      <c r="C22" s="52"/>
      <c r="D22" s="52"/>
      <c r="E22" s="52"/>
      <c r="F22" s="52"/>
      <c r="G22" s="52"/>
      <c r="H22" s="52"/>
      <c r="I22" s="5"/>
    </row>
    <row r="23" spans="1:9" s="415" customFormat="1" x14ac:dyDescent="0.2">
      <c r="A23" s="52"/>
      <c r="B23" s="52"/>
      <c r="C23" s="52"/>
      <c r="D23" s="52"/>
      <c r="E23" s="52"/>
      <c r="F23" s="52"/>
      <c r="G23" s="52"/>
      <c r="H23" s="52"/>
      <c r="I23" s="5"/>
    </row>
    <row r="24" spans="1:9" s="415" customFormat="1" ht="13.5" thickBot="1" x14ac:dyDescent="0.25">
      <c r="A24" s="52"/>
      <c r="B24" s="52"/>
      <c r="C24" s="52"/>
      <c r="D24" s="52"/>
      <c r="E24" s="52"/>
      <c r="F24" s="52"/>
      <c r="G24" s="52"/>
      <c r="H24" s="52"/>
      <c r="I24" s="5"/>
    </row>
    <row r="25" spans="1:9" ht="13.5" thickBot="1" x14ac:dyDescent="0.25">
      <c r="D25" s="196" t="s">
        <v>91</v>
      </c>
      <c r="E25" s="196" t="s">
        <v>87</v>
      </c>
    </row>
    <row r="26" spans="1:9" x14ac:dyDescent="0.2">
      <c r="D26" s="211" t="s">
        <v>44</v>
      </c>
      <c r="E26" s="96">
        <v>7.0000000000000007E-2</v>
      </c>
    </row>
    <row r="27" spans="1:9" x14ac:dyDescent="0.2">
      <c r="D27" s="212" t="s">
        <v>46</v>
      </c>
      <c r="E27" s="1">
        <v>4</v>
      </c>
    </row>
    <row r="28" spans="1:9" x14ac:dyDescent="0.2">
      <c r="D28" s="212" t="s">
        <v>47</v>
      </c>
      <c r="E28" s="8">
        <v>-2000000</v>
      </c>
    </row>
    <row r="29" spans="1:9" x14ac:dyDescent="0.2">
      <c r="C29" s="32"/>
      <c r="D29" s="175" t="s">
        <v>65</v>
      </c>
      <c r="E29" s="177">
        <f>FV(Tasa,Nper,,Va)</f>
        <v>2621592.02</v>
      </c>
      <c r="F29" s="791" t="s">
        <v>394</v>
      </c>
      <c r="G29" s="792"/>
      <c r="H29" s="792"/>
      <c r="I29" s="792"/>
    </row>
    <row r="30" spans="1:9" x14ac:dyDescent="0.2">
      <c r="A30" s="32"/>
      <c r="B30" s="33"/>
      <c r="C30" s="32"/>
      <c r="D30" s="32"/>
    </row>
    <row r="31" spans="1:9" s="84" customFormat="1" x14ac:dyDescent="0.2">
      <c r="A31" s="32"/>
      <c r="B31" s="33"/>
      <c r="C31" s="32"/>
      <c r="D31" s="32"/>
    </row>
    <row r="32" spans="1:9" s="84" customFormat="1" x14ac:dyDescent="0.2">
      <c r="A32" s="32"/>
      <c r="B32" s="33"/>
      <c r="C32" s="32"/>
      <c r="D32" s="32"/>
    </row>
    <row r="33" spans="1:4" s="84" customFormat="1" x14ac:dyDescent="0.2">
      <c r="A33" s="32"/>
      <c r="B33" s="33"/>
      <c r="C33" s="32"/>
      <c r="D33" s="32"/>
    </row>
    <row r="34" spans="1:4" s="84" customFormat="1" x14ac:dyDescent="0.2">
      <c r="A34" s="32"/>
      <c r="B34" s="33"/>
      <c r="C34" s="32"/>
      <c r="D34" s="32"/>
    </row>
    <row r="35" spans="1:4" s="84" customFormat="1" x14ac:dyDescent="0.2">
      <c r="A35" s="32"/>
      <c r="B35" s="33"/>
      <c r="C35" s="32"/>
      <c r="D35" s="32"/>
    </row>
    <row r="36" spans="1:4" s="84" customFormat="1" x14ac:dyDescent="0.2">
      <c r="A36" s="32"/>
      <c r="B36" s="33"/>
      <c r="C36" s="32"/>
      <c r="D36" s="32"/>
    </row>
    <row r="37" spans="1:4" s="84" customFormat="1" x14ac:dyDescent="0.2">
      <c r="A37" s="32"/>
      <c r="B37" s="33"/>
      <c r="C37" s="32"/>
      <c r="D37" s="32"/>
    </row>
    <row r="38" spans="1:4" s="84" customFormat="1" x14ac:dyDescent="0.2">
      <c r="A38" s="32"/>
      <c r="B38" s="33"/>
      <c r="C38" s="32"/>
      <c r="D38" s="32"/>
    </row>
    <row r="39" spans="1:4" s="84" customFormat="1" x14ac:dyDescent="0.2">
      <c r="A39" s="32"/>
      <c r="B39" s="33"/>
      <c r="C39" s="32"/>
      <c r="D39" s="32"/>
    </row>
    <row r="40" spans="1:4" x14ac:dyDescent="0.2">
      <c r="A40" s="32"/>
      <c r="B40" s="33"/>
      <c r="C40" s="32"/>
      <c r="D40" s="32"/>
    </row>
    <row r="41" spans="1:4" x14ac:dyDescent="0.2">
      <c r="A41" s="32"/>
      <c r="B41" s="33"/>
      <c r="C41" s="32"/>
      <c r="D41" s="32"/>
    </row>
    <row r="42" spans="1:4" x14ac:dyDescent="0.2">
      <c r="A42" s="32"/>
      <c r="B42" s="33"/>
      <c r="C42" s="32"/>
      <c r="D42" s="32"/>
    </row>
    <row r="191" spans="2:5" ht="20.25" x14ac:dyDescent="0.3">
      <c r="B191" s="788"/>
      <c r="C191" s="35"/>
      <c r="D191" s="209"/>
      <c r="E191" s="789"/>
    </row>
    <row r="192" spans="2:5" x14ac:dyDescent="0.2">
      <c r="B192" s="788"/>
      <c r="C192" s="36"/>
      <c r="D192" s="36"/>
      <c r="E192" s="789"/>
    </row>
    <row r="195" spans="2:5" ht="20.25" x14ac:dyDescent="0.3">
      <c r="B195" s="788"/>
      <c r="C195" s="38"/>
      <c r="D195" s="210"/>
      <c r="E195" s="790"/>
    </row>
    <row r="196" spans="2:5" x14ac:dyDescent="0.2">
      <c r="B196" s="788"/>
      <c r="C196" s="36"/>
      <c r="D196" s="36"/>
      <c r="E196" s="790"/>
    </row>
  </sheetData>
  <mergeCells count="6">
    <mergeCell ref="B191:B192"/>
    <mergeCell ref="E191:E192"/>
    <mergeCell ref="B195:B196"/>
    <mergeCell ref="E195:E196"/>
    <mergeCell ref="A2:H6"/>
    <mergeCell ref="F29:I29"/>
  </mergeCells>
  <phoneticPr fontId="0" type="noConversion"/>
  <hyperlinks>
    <hyperlink ref="A1" location="'Indice '!A1" display="INDICE" xr:uid="{00000000-0004-0000-2400-000000000000}"/>
  </hyperlinks>
  <pageMargins left="0.75" right="0.75" top="1" bottom="1" header="0" footer="0"/>
  <pageSetup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FF0000"/>
  </sheetPr>
  <dimension ref="A1:I180"/>
  <sheetViews>
    <sheetView showGridLines="0" zoomScale="120" zoomScaleNormal="120" workbookViewId="0"/>
  </sheetViews>
  <sheetFormatPr baseColWidth="10" defaultRowHeight="12.75" x14ac:dyDescent="0.2"/>
  <cols>
    <col min="1" max="3" width="11.42578125" style="92" customWidth="1"/>
    <col min="4" max="5" width="19" style="92" customWidth="1"/>
    <col min="6" max="6" width="11.42578125" style="92"/>
    <col min="7" max="7" width="11.42578125" style="204"/>
    <col min="8" max="16384" width="11.42578125" style="92"/>
  </cols>
  <sheetData>
    <row r="1" spans="1:9" x14ac:dyDescent="0.2">
      <c r="A1" s="676" t="s">
        <v>863</v>
      </c>
    </row>
    <row r="2" spans="1:9" x14ac:dyDescent="0.2">
      <c r="A2" s="773" t="s">
        <v>158</v>
      </c>
      <c r="B2" s="773"/>
      <c r="C2" s="773"/>
      <c r="D2" s="773"/>
      <c r="E2" s="773"/>
      <c r="F2" s="773"/>
      <c r="G2" s="773"/>
      <c r="H2" s="773"/>
    </row>
    <row r="3" spans="1:9" s="204" customFormat="1" x14ac:dyDescent="0.2">
      <c r="A3" s="773"/>
      <c r="B3" s="773"/>
      <c r="C3" s="773"/>
      <c r="D3" s="773"/>
      <c r="E3" s="773"/>
      <c r="F3" s="773"/>
      <c r="G3" s="773"/>
      <c r="H3" s="773"/>
    </row>
    <row r="4" spans="1:9" s="204" customFormat="1" x14ac:dyDescent="0.2">
      <c r="A4" s="773"/>
      <c r="B4" s="773"/>
      <c r="C4" s="773"/>
      <c r="D4" s="773"/>
      <c r="E4" s="773"/>
      <c r="F4" s="773"/>
      <c r="G4" s="773"/>
      <c r="H4" s="773"/>
    </row>
    <row r="5" spans="1:9" x14ac:dyDescent="0.2">
      <c r="A5" s="773"/>
      <c r="B5" s="773"/>
      <c r="C5" s="773"/>
      <c r="D5" s="773"/>
      <c r="E5" s="773"/>
      <c r="F5" s="773"/>
      <c r="G5" s="773"/>
      <c r="H5" s="773"/>
      <c r="I5" s="5"/>
    </row>
    <row r="6" spans="1:9" s="204" customFormat="1" x14ac:dyDescent="0.2">
      <c r="A6" s="773"/>
      <c r="B6" s="773"/>
      <c r="C6" s="773"/>
      <c r="D6" s="773"/>
      <c r="E6" s="773"/>
      <c r="F6" s="773"/>
      <c r="G6" s="773"/>
      <c r="H6" s="773"/>
      <c r="I6" s="5"/>
    </row>
    <row r="7" spans="1:9" s="204" customFormat="1" x14ac:dyDescent="0.2">
      <c r="A7" s="52"/>
      <c r="B7" s="52"/>
      <c r="C7" s="52"/>
      <c r="D7" s="52"/>
      <c r="E7" s="52"/>
      <c r="F7" s="52"/>
      <c r="G7" s="52"/>
      <c r="H7" s="52"/>
      <c r="I7" s="5"/>
    </row>
    <row r="8" spans="1:9" s="204" customFormat="1" ht="13.5" thickBot="1" x14ac:dyDescent="0.25">
      <c r="A8" s="52"/>
      <c r="B8" s="52"/>
      <c r="C8" s="52"/>
      <c r="D8" s="52"/>
      <c r="E8" s="52"/>
      <c r="F8" s="52"/>
      <c r="G8" s="52"/>
      <c r="H8" s="52"/>
      <c r="I8" s="5"/>
    </row>
    <row r="9" spans="1:9" ht="13.5" thickBot="1" x14ac:dyDescent="0.25">
      <c r="A9" s="52"/>
      <c r="B9" s="52"/>
      <c r="C9" s="52"/>
      <c r="D9" s="196" t="s">
        <v>91</v>
      </c>
      <c r="E9" s="196" t="s">
        <v>87</v>
      </c>
      <c r="F9" s="52"/>
      <c r="G9" s="52"/>
      <c r="H9" s="52"/>
      <c r="I9" s="5"/>
    </row>
    <row r="10" spans="1:9" x14ac:dyDescent="0.2">
      <c r="A10" s="52"/>
      <c r="B10" s="52"/>
      <c r="C10" s="52"/>
      <c r="D10" s="211" t="s">
        <v>44</v>
      </c>
      <c r="E10" s="96">
        <v>7.0000000000000007E-2</v>
      </c>
      <c r="F10" s="52"/>
      <c r="G10" s="52"/>
      <c r="H10" s="52"/>
      <c r="I10" s="5"/>
    </row>
    <row r="11" spans="1:9" x14ac:dyDescent="0.2">
      <c r="A11" s="52"/>
      <c r="B11" s="52"/>
      <c r="C11" s="52"/>
      <c r="D11" s="212" t="s">
        <v>64</v>
      </c>
      <c r="E11" s="17">
        <v>-2000000</v>
      </c>
      <c r="F11" s="52"/>
      <c r="G11" s="52"/>
      <c r="H11" s="52"/>
      <c r="I11" s="5"/>
    </row>
    <row r="12" spans="1:9" x14ac:dyDescent="0.2">
      <c r="A12" s="52"/>
      <c r="B12" s="52"/>
      <c r="C12" s="52"/>
      <c r="D12" s="212" t="s">
        <v>65</v>
      </c>
      <c r="E12" s="8">
        <v>2621592.02</v>
      </c>
      <c r="F12" s="52"/>
      <c r="G12" s="52"/>
      <c r="H12" s="52"/>
      <c r="I12" s="5"/>
    </row>
    <row r="13" spans="1:9" x14ac:dyDescent="0.2">
      <c r="D13" s="175" t="s">
        <v>159</v>
      </c>
      <c r="E13" s="177">
        <f>NPER(Tasa,,Nper,Va)</f>
        <v>3.9999999999999969</v>
      </c>
      <c r="F13" s="62" t="s">
        <v>395</v>
      </c>
    </row>
    <row r="17" spans="1:3" x14ac:dyDescent="0.2">
      <c r="C17" s="32"/>
    </row>
    <row r="18" spans="1:3" x14ac:dyDescent="0.2">
      <c r="A18" s="32"/>
      <c r="B18" s="33"/>
      <c r="C18" s="32"/>
    </row>
    <row r="19" spans="1:3" x14ac:dyDescent="0.2">
      <c r="A19" s="32"/>
      <c r="B19" s="33"/>
      <c r="C19" s="32"/>
    </row>
    <row r="20" spans="1:3" x14ac:dyDescent="0.2">
      <c r="A20" s="32"/>
      <c r="B20" s="33"/>
      <c r="C20" s="32"/>
    </row>
    <row r="21" spans="1:3" x14ac:dyDescent="0.2">
      <c r="A21" s="32"/>
      <c r="B21" s="33"/>
      <c r="C21" s="32"/>
    </row>
    <row r="22" spans="1:3" x14ac:dyDescent="0.2">
      <c r="A22" s="32"/>
      <c r="B22" s="33"/>
      <c r="C22" s="32"/>
    </row>
    <row r="23" spans="1:3" x14ac:dyDescent="0.2">
      <c r="A23" s="32"/>
      <c r="B23" s="33"/>
      <c r="C23" s="32"/>
    </row>
    <row r="24" spans="1:3" x14ac:dyDescent="0.2">
      <c r="A24" s="32"/>
      <c r="B24" s="33"/>
      <c r="C24" s="32"/>
    </row>
    <row r="25" spans="1:3" x14ac:dyDescent="0.2">
      <c r="A25" s="32"/>
      <c r="B25" s="33"/>
      <c r="C25" s="32"/>
    </row>
    <row r="26" spans="1:3" x14ac:dyDescent="0.2">
      <c r="A26" s="32"/>
      <c r="B26" s="33"/>
      <c r="C26" s="32"/>
    </row>
    <row r="175" spans="2:4" ht="20.25" x14ac:dyDescent="0.3">
      <c r="B175" s="788"/>
      <c r="C175" s="35"/>
      <c r="D175" s="789"/>
    </row>
    <row r="176" spans="2:4" x14ac:dyDescent="0.2">
      <c r="B176" s="788"/>
      <c r="C176" s="36"/>
      <c r="D176" s="789"/>
    </row>
    <row r="179" spans="2:4" ht="20.25" x14ac:dyDescent="0.3">
      <c r="B179" s="788"/>
      <c r="C179" s="38"/>
      <c r="D179" s="790"/>
    </row>
    <row r="180" spans="2:4" x14ac:dyDescent="0.2">
      <c r="B180" s="788"/>
      <c r="C180" s="36"/>
      <c r="D180" s="790"/>
    </row>
  </sheetData>
  <mergeCells count="5">
    <mergeCell ref="B179:B180"/>
    <mergeCell ref="D179:D180"/>
    <mergeCell ref="B175:B176"/>
    <mergeCell ref="D175:D176"/>
    <mergeCell ref="A2:H6"/>
  </mergeCells>
  <hyperlinks>
    <hyperlink ref="A1" location="'Indice '!A1" display="INDICE" xr:uid="{00000000-0004-0000-2500-000000000000}"/>
  </hyperlinks>
  <pageMargins left="0.75" right="0.75" top="1" bottom="1" header="0" footer="0"/>
  <pageSetup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FF0000"/>
  </sheetPr>
  <dimension ref="A1:I168"/>
  <sheetViews>
    <sheetView showGridLines="0" zoomScale="120" zoomScaleNormal="120" workbookViewId="0">
      <selection activeCell="K39" sqref="K39"/>
    </sheetView>
  </sheetViews>
  <sheetFormatPr baseColWidth="10" defaultRowHeight="12.75" x14ac:dyDescent="0.2"/>
  <cols>
    <col min="1" max="3" width="11.42578125" style="92" customWidth="1"/>
    <col min="4" max="5" width="19" style="92" customWidth="1"/>
    <col min="6" max="6" width="11.42578125" style="92"/>
    <col min="7" max="7" width="11.42578125" style="204"/>
    <col min="8" max="16384" width="11.42578125" style="92"/>
  </cols>
  <sheetData>
    <row r="1" spans="1:9" x14ac:dyDescent="0.2">
      <c r="A1" s="676" t="s">
        <v>863</v>
      </c>
    </row>
    <row r="2" spans="1:9" ht="12.75" customHeight="1" x14ac:dyDescent="0.2">
      <c r="A2" s="773" t="s">
        <v>160</v>
      </c>
      <c r="B2" s="773"/>
      <c r="C2" s="773"/>
      <c r="D2" s="773"/>
      <c r="E2" s="773"/>
      <c r="F2" s="773"/>
      <c r="G2" s="773"/>
      <c r="H2" s="773"/>
    </row>
    <row r="3" spans="1:9" x14ac:dyDescent="0.2">
      <c r="A3" s="773"/>
      <c r="B3" s="773"/>
      <c r="C3" s="773"/>
      <c r="D3" s="773"/>
      <c r="E3" s="773"/>
      <c r="F3" s="773"/>
      <c r="G3" s="773"/>
      <c r="H3" s="773"/>
    </row>
    <row r="4" spans="1:9" s="204" customFormat="1" x14ac:dyDescent="0.2">
      <c r="A4" s="773"/>
      <c r="B4" s="773"/>
      <c r="C4" s="773"/>
      <c r="D4" s="773"/>
      <c r="E4" s="773"/>
      <c r="F4" s="773"/>
      <c r="G4" s="773"/>
      <c r="H4" s="773"/>
    </row>
    <row r="5" spans="1:9" x14ac:dyDescent="0.2">
      <c r="A5" s="773"/>
      <c r="B5" s="773"/>
      <c r="C5" s="773"/>
      <c r="D5" s="773"/>
      <c r="E5" s="773"/>
      <c r="F5" s="773"/>
      <c r="G5" s="773"/>
      <c r="H5" s="773"/>
      <c r="I5" s="5"/>
    </row>
    <row r="6" spans="1:9" x14ac:dyDescent="0.2">
      <c r="A6" s="773"/>
      <c r="B6" s="773"/>
      <c r="C6" s="773"/>
      <c r="D6" s="773"/>
      <c r="E6" s="773"/>
      <c r="F6" s="773"/>
      <c r="G6" s="773"/>
      <c r="H6" s="773"/>
    </row>
    <row r="7" spans="1:9" ht="13.5" thickBot="1" x14ac:dyDescent="0.25">
      <c r="A7" s="32"/>
      <c r="B7" s="33"/>
      <c r="C7" s="32"/>
    </row>
    <row r="8" spans="1:9" ht="13.5" thickBot="1" x14ac:dyDescent="0.25">
      <c r="C8" s="32"/>
      <c r="D8" s="196" t="s">
        <v>91</v>
      </c>
      <c r="E8" s="196" t="s">
        <v>87</v>
      </c>
    </row>
    <row r="9" spans="1:9" x14ac:dyDescent="0.2">
      <c r="C9" s="32"/>
      <c r="D9" s="212" t="s">
        <v>64</v>
      </c>
      <c r="E9" s="17">
        <v>-2000000</v>
      </c>
    </row>
    <row r="10" spans="1:9" x14ac:dyDescent="0.2">
      <c r="C10" s="32"/>
      <c r="D10" s="212" t="s">
        <v>65</v>
      </c>
      <c r="E10" s="8">
        <v>2621592.02</v>
      </c>
    </row>
    <row r="11" spans="1:9" x14ac:dyDescent="0.2">
      <c r="C11" s="32"/>
      <c r="D11" s="212" t="s">
        <v>46</v>
      </c>
      <c r="E11" s="8">
        <v>4</v>
      </c>
    </row>
    <row r="12" spans="1:9" x14ac:dyDescent="0.2">
      <c r="C12" s="32"/>
      <c r="D12" s="175" t="s">
        <v>84</v>
      </c>
      <c r="E12" s="213">
        <f>RATE(E11,,E9,E10)</f>
        <v>6.9999999999999951E-2</v>
      </c>
      <c r="F12" s="62" t="s">
        <v>396</v>
      </c>
    </row>
    <row r="13" spans="1:9" x14ac:dyDescent="0.2">
      <c r="A13" s="32"/>
      <c r="B13" s="33"/>
      <c r="C13" s="32"/>
    </row>
    <row r="14" spans="1:9" x14ac:dyDescent="0.2">
      <c r="A14" s="32"/>
      <c r="B14" s="33"/>
      <c r="C14" s="32"/>
    </row>
    <row r="15" spans="1:9" x14ac:dyDescent="0.2">
      <c r="A15" s="32"/>
      <c r="B15" s="33"/>
      <c r="C15" s="32"/>
    </row>
    <row r="16" spans="1:9" x14ac:dyDescent="0.2">
      <c r="A16" s="32"/>
      <c r="B16" s="33"/>
      <c r="C16" s="32"/>
    </row>
    <row r="17" spans="1:3" x14ac:dyDescent="0.2">
      <c r="A17" s="32"/>
      <c r="B17" s="33"/>
      <c r="C17" s="32"/>
    </row>
    <row r="18" spans="1:3" x14ac:dyDescent="0.2">
      <c r="A18" s="32"/>
      <c r="B18" s="33"/>
      <c r="C18" s="32"/>
    </row>
    <row r="19" spans="1:3" x14ac:dyDescent="0.2">
      <c r="A19" s="32"/>
      <c r="B19" s="33"/>
      <c r="C19" s="32"/>
    </row>
    <row r="20" spans="1:3" x14ac:dyDescent="0.2">
      <c r="A20" s="32"/>
      <c r="B20" s="33"/>
      <c r="C20" s="32"/>
    </row>
    <row r="21" spans="1:3" x14ac:dyDescent="0.2">
      <c r="A21" s="32"/>
      <c r="B21" s="33"/>
      <c r="C21" s="32"/>
    </row>
    <row r="22" spans="1:3" x14ac:dyDescent="0.2">
      <c r="A22" s="32"/>
      <c r="B22" s="33"/>
      <c r="C22" s="32"/>
    </row>
    <row r="163" spans="2:4" ht="20.25" x14ac:dyDescent="0.3">
      <c r="B163" s="788"/>
      <c r="C163" s="35"/>
      <c r="D163" s="789"/>
    </row>
    <row r="164" spans="2:4" x14ac:dyDescent="0.2">
      <c r="B164" s="788"/>
      <c r="C164" s="36"/>
      <c r="D164" s="789"/>
    </row>
    <row r="167" spans="2:4" ht="20.25" x14ac:dyDescent="0.3">
      <c r="B167" s="788"/>
      <c r="C167" s="38"/>
      <c r="D167" s="790"/>
    </row>
    <row r="168" spans="2:4" x14ac:dyDescent="0.2">
      <c r="B168" s="788"/>
      <c r="C168" s="36"/>
      <c r="D168" s="790"/>
    </row>
  </sheetData>
  <mergeCells count="5">
    <mergeCell ref="B163:B164"/>
    <mergeCell ref="D163:D164"/>
    <mergeCell ref="B167:B168"/>
    <mergeCell ref="D167:D168"/>
    <mergeCell ref="A2:H6"/>
  </mergeCells>
  <hyperlinks>
    <hyperlink ref="A1" location="'Indice '!A1" display="INDICE" xr:uid="{00000000-0004-0000-2600-000000000000}"/>
  </hyperlinks>
  <pageMargins left="0.75" right="0.75" top="1" bottom="1" header="0" footer="0"/>
  <pageSetup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FF0000"/>
  </sheetPr>
  <dimension ref="A1:I113"/>
  <sheetViews>
    <sheetView showGridLines="0" zoomScale="120" zoomScaleNormal="120" workbookViewId="0"/>
  </sheetViews>
  <sheetFormatPr baseColWidth="10" defaultRowHeight="12.75" x14ac:dyDescent="0.2"/>
  <cols>
    <col min="1" max="1" width="11.42578125" style="222"/>
    <col min="2" max="2" width="21.140625" style="99" customWidth="1"/>
    <col min="3" max="3" width="19.5703125" style="99" customWidth="1"/>
    <col min="4" max="4" width="14.42578125" style="99" customWidth="1"/>
    <col min="5" max="5" width="24.28515625" style="99" customWidth="1"/>
    <col min="6" max="6" width="18.42578125" style="99" customWidth="1"/>
    <col min="7" max="16384" width="11.42578125" style="99"/>
  </cols>
  <sheetData>
    <row r="1" spans="1:9" x14ac:dyDescent="0.2">
      <c r="A1" s="676" t="s">
        <v>863</v>
      </c>
    </row>
    <row r="3" spans="1:9" x14ac:dyDescent="0.2">
      <c r="B3" s="773" t="s">
        <v>161</v>
      </c>
      <c r="C3" s="773"/>
      <c r="D3" s="773"/>
      <c r="E3" s="773"/>
      <c r="F3" s="773"/>
      <c r="G3" s="773"/>
      <c r="H3" s="773"/>
    </row>
    <row r="4" spans="1:9" x14ac:dyDescent="0.2">
      <c r="B4" s="773"/>
      <c r="C4" s="773"/>
      <c r="D4" s="773"/>
      <c r="E4" s="773"/>
      <c r="F4" s="773"/>
      <c r="G4" s="773"/>
      <c r="H4" s="773"/>
      <c r="I4" s="5"/>
    </row>
    <row r="5" spans="1:9" x14ac:dyDescent="0.2">
      <c r="B5" s="773"/>
      <c r="C5" s="773"/>
      <c r="D5" s="773"/>
      <c r="E5" s="773"/>
      <c r="F5" s="773"/>
      <c r="G5" s="773"/>
      <c r="H5" s="773"/>
    </row>
    <row r="6" spans="1:9" x14ac:dyDescent="0.2">
      <c r="B6" s="773"/>
      <c r="C6" s="773"/>
      <c r="D6" s="773"/>
      <c r="E6" s="773"/>
      <c r="F6" s="773"/>
      <c r="G6" s="773"/>
      <c r="H6" s="773"/>
    </row>
    <row r="7" spans="1:9" x14ac:dyDescent="0.2">
      <c r="B7" s="773"/>
      <c r="C7" s="773"/>
      <c r="D7" s="773"/>
      <c r="E7" s="773"/>
      <c r="F7" s="773"/>
      <c r="G7" s="773"/>
      <c r="H7" s="773"/>
    </row>
    <row r="9" spans="1:9" s="222" customFormat="1" x14ac:dyDescent="0.2"/>
    <row r="10" spans="1:9" s="222" customFormat="1" x14ac:dyDescent="0.2"/>
    <row r="11" spans="1:9" s="222" customFormat="1" ht="13.5" thickBot="1" x14ac:dyDescent="0.25"/>
    <row r="12" spans="1:9" s="222" customFormat="1" ht="13.5" thickBot="1" x14ac:dyDescent="0.25">
      <c r="B12" s="196" t="s">
        <v>91</v>
      </c>
      <c r="C12" s="196" t="s">
        <v>87</v>
      </c>
      <c r="E12" s="196" t="s">
        <v>91</v>
      </c>
      <c r="F12" s="196" t="s">
        <v>87</v>
      </c>
    </row>
    <row r="13" spans="1:9" s="222" customFormat="1" x14ac:dyDescent="0.2">
      <c r="B13" s="184" t="s">
        <v>397</v>
      </c>
      <c r="C13" s="651">
        <v>3.5000000000000003E-2</v>
      </c>
      <c r="E13" s="183" t="s">
        <v>283</v>
      </c>
      <c r="F13" s="201">
        <f>+C15</f>
        <v>3.5462060549316776E-2</v>
      </c>
    </row>
    <row r="14" spans="1:9" s="222" customFormat="1" x14ac:dyDescent="0.2">
      <c r="B14" s="183" t="s">
        <v>113</v>
      </c>
      <c r="C14" s="17">
        <v>4</v>
      </c>
      <c r="E14" s="183" t="s">
        <v>113</v>
      </c>
      <c r="F14" s="162">
        <v>12</v>
      </c>
    </row>
    <row r="15" spans="1:9" s="222" customFormat="1" x14ac:dyDescent="0.2">
      <c r="B15" s="175" t="s">
        <v>283</v>
      </c>
      <c r="C15" s="179">
        <f>EFFECT(C13,C14)</f>
        <v>3.5462060549316776E-2</v>
      </c>
      <c r="E15" s="175" t="s">
        <v>398</v>
      </c>
      <c r="F15" s="179">
        <f>NOMINAL(F13,F14)</f>
        <v>3.4898410028818105E-2</v>
      </c>
    </row>
    <row r="16" spans="1:9" s="222" customFormat="1" ht="13.5" thickBot="1" x14ac:dyDescent="0.25"/>
    <row r="17" spans="1:6" s="222" customFormat="1" ht="13.5" thickBot="1" x14ac:dyDescent="0.25">
      <c r="B17" s="196" t="s">
        <v>91</v>
      </c>
      <c r="C17" s="196" t="s">
        <v>87</v>
      </c>
    </row>
    <row r="18" spans="1:6" s="222" customFormat="1" x14ac:dyDescent="0.2">
      <c r="B18" s="183" t="str">
        <f>+E15</f>
        <v>Tasa nominal anual mv%</v>
      </c>
      <c r="C18" s="201">
        <f>+F15</f>
        <v>3.4898410028818105E-2</v>
      </c>
    </row>
    <row r="19" spans="1:6" s="222" customFormat="1" x14ac:dyDescent="0.2">
      <c r="B19" s="183" t="s">
        <v>113</v>
      </c>
      <c r="C19" s="162">
        <v>12</v>
      </c>
    </row>
    <row r="20" spans="1:6" s="222" customFormat="1" x14ac:dyDescent="0.2">
      <c r="B20" s="175" t="s">
        <v>399</v>
      </c>
      <c r="C20" s="179">
        <f>+C18/C19</f>
        <v>2.9082008357348421E-3</v>
      </c>
    </row>
    <row r="21" spans="1:6" s="222" customFormat="1" x14ac:dyDescent="0.2"/>
    <row r="22" spans="1:6" s="222" customFormat="1" x14ac:dyDescent="0.2"/>
    <row r="23" spans="1:6" s="222" customFormat="1" x14ac:dyDescent="0.2">
      <c r="B23" s="222" t="s">
        <v>400</v>
      </c>
    </row>
    <row r="24" spans="1:6" s="222" customFormat="1" x14ac:dyDescent="0.2"/>
    <row r="25" spans="1:6" s="204" customFormat="1" ht="13.5" thickBot="1" x14ac:dyDescent="0.25">
      <c r="A25" s="222"/>
    </row>
    <row r="26" spans="1:6" ht="18.75" thickBot="1" x14ac:dyDescent="0.3">
      <c r="B26" s="93" t="s">
        <v>91</v>
      </c>
      <c r="C26" s="97" t="s">
        <v>87</v>
      </c>
      <c r="D26" s="32"/>
      <c r="E26" s="231" t="s">
        <v>153</v>
      </c>
      <c r="F26" s="231" t="s">
        <v>154</v>
      </c>
    </row>
    <row r="27" spans="1:6" ht="15.75" x14ac:dyDescent="0.25">
      <c r="B27" s="18" t="s">
        <v>65</v>
      </c>
      <c r="C27" s="17">
        <v>7500000</v>
      </c>
      <c r="D27" s="32"/>
      <c r="E27" s="87" t="s">
        <v>80</v>
      </c>
      <c r="F27" s="87" t="s">
        <v>154</v>
      </c>
    </row>
    <row r="28" spans="1:6" ht="15.75" x14ac:dyDescent="0.25">
      <c r="B28" s="18" t="s">
        <v>46</v>
      </c>
      <c r="C28" s="8">
        <v>6</v>
      </c>
      <c r="D28" s="32"/>
      <c r="E28" s="85" t="s">
        <v>91</v>
      </c>
      <c r="F28" s="85" t="s">
        <v>141</v>
      </c>
    </row>
    <row r="29" spans="1:6" ht="15.75" x14ac:dyDescent="0.25">
      <c r="B29" s="18" t="s">
        <v>163</v>
      </c>
      <c r="C29" s="20">
        <f>+C20</f>
        <v>2.9082008357348421E-3</v>
      </c>
      <c r="D29" s="32"/>
      <c r="E29" s="86" t="s">
        <v>65</v>
      </c>
      <c r="F29" s="100">
        <f t="shared" ref="F29:F30" si="0">+C27</f>
        <v>7500000</v>
      </c>
    </row>
    <row r="30" spans="1:6" ht="15.75" x14ac:dyDescent="0.25">
      <c r="B30" s="94" t="s">
        <v>164</v>
      </c>
      <c r="C30" s="95">
        <f>PV(C29,C28,,C27)</f>
        <v>-7370452.7761271019</v>
      </c>
      <c r="D30" s="32" t="s">
        <v>165</v>
      </c>
      <c r="E30" s="86" t="s">
        <v>46</v>
      </c>
      <c r="F30" s="100">
        <f t="shared" si="0"/>
        <v>6</v>
      </c>
    </row>
    <row r="31" spans="1:6" ht="15.75" x14ac:dyDescent="0.25">
      <c r="B31" s="32"/>
      <c r="C31" s="33"/>
      <c r="D31" s="32"/>
      <c r="E31" s="86" t="s">
        <v>79</v>
      </c>
      <c r="F31" s="90">
        <f>+C29</f>
        <v>2.9082008357348421E-3</v>
      </c>
    </row>
    <row r="32" spans="1:6" ht="15.75" x14ac:dyDescent="0.25">
      <c r="B32" s="32"/>
      <c r="C32" s="33"/>
      <c r="D32" s="32"/>
      <c r="E32" s="86" t="s">
        <v>164</v>
      </c>
      <c r="F32" s="95">
        <f>+C30</f>
        <v>-7370452.7761271019</v>
      </c>
    </row>
    <row r="33" spans="2:6" x14ac:dyDescent="0.2">
      <c r="B33" s="32"/>
      <c r="C33" s="33"/>
      <c r="D33" s="32"/>
    </row>
    <row r="35" spans="2:6" x14ac:dyDescent="0.2">
      <c r="D35" s="21"/>
    </row>
    <row r="36" spans="2:6" x14ac:dyDescent="0.2">
      <c r="D36" s="21"/>
      <c r="E36" s="21"/>
    </row>
    <row r="40" spans="2:6" ht="13.5" thickBot="1" x14ac:dyDescent="0.25"/>
    <row r="41" spans="2:6" ht="18.75" thickBot="1" x14ac:dyDescent="0.3">
      <c r="B41" s="793" t="s">
        <v>162</v>
      </c>
      <c r="C41" s="794"/>
      <c r="D41" s="32"/>
      <c r="E41" s="793" t="s">
        <v>152</v>
      </c>
      <c r="F41" s="794"/>
    </row>
    <row r="42" spans="2:6" ht="18.75" thickBot="1" x14ac:dyDescent="0.3">
      <c r="B42" s="234" t="s">
        <v>91</v>
      </c>
      <c r="C42" s="97" t="s">
        <v>87</v>
      </c>
      <c r="D42" s="32"/>
      <c r="E42" s="98" t="s">
        <v>153</v>
      </c>
      <c r="F42" s="98" t="s">
        <v>154</v>
      </c>
    </row>
    <row r="43" spans="2:6" ht="15.75" x14ac:dyDescent="0.25">
      <c r="B43" s="18" t="s">
        <v>166</v>
      </c>
      <c r="C43" s="15">
        <v>3.5000000000000003E-2</v>
      </c>
      <c r="D43" s="32"/>
      <c r="E43" s="87" t="s">
        <v>80</v>
      </c>
      <c r="F43" s="87" t="s">
        <v>154</v>
      </c>
    </row>
    <row r="44" spans="2:6" ht="15.75" x14ac:dyDescent="0.25">
      <c r="B44" s="18" t="s">
        <v>167</v>
      </c>
      <c r="C44" s="232">
        <f>+C43/4</f>
        <v>8.7500000000000008E-3</v>
      </c>
      <c r="D44" s="32"/>
      <c r="E44" s="85" t="s">
        <v>91</v>
      </c>
      <c r="F44" s="85" t="s">
        <v>141</v>
      </c>
    </row>
    <row r="45" spans="2:6" ht="15.75" x14ac:dyDescent="0.25">
      <c r="B45" s="18" t="s">
        <v>46</v>
      </c>
      <c r="C45" s="233">
        <v>2</v>
      </c>
      <c r="D45" s="32"/>
      <c r="E45" s="86" t="s">
        <v>65</v>
      </c>
      <c r="F45" s="100">
        <f>+C46</f>
        <v>7500000</v>
      </c>
    </row>
    <row r="46" spans="2:6" ht="15.75" x14ac:dyDescent="0.25">
      <c r="B46" s="18" t="s">
        <v>65</v>
      </c>
      <c r="C46" s="233">
        <f>+F29</f>
        <v>7500000</v>
      </c>
      <c r="D46" s="32" t="s">
        <v>165</v>
      </c>
      <c r="E46" s="86" t="s">
        <v>46</v>
      </c>
      <c r="F46" s="100">
        <f>+C45</f>
        <v>2</v>
      </c>
    </row>
    <row r="47" spans="2:6" ht="15.75" x14ac:dyDescent="0.25">
      <c r="B47" s="94" t="s">
        <v>164</v>
      </c>
      <c r="C47" s="95">
        <f>PV(C44,C45,,C46)</f>
        <v>-7370452.7761271019</v>
      </c>
      <c r="D47" s="32"/>
      <c r="E47" s="86" t="s">
        <v>79</v>
      </c>
      <c r="F47" s="90">
        <f>+C44</f>
        <v>8.7500000000000008E-3</v>
      </c>
    </row>
    <row r="48" spans="2:6" ht="15.75" x14ac:dyDescent="0.25">
      <c r="B48" s="32"/>
      <c r="C48" s="33"/>
      <c r="D48" s="32"/>
      <c r="E48" s="86" t="s">
        <v>164</v>
      </c>
      <c r="F48" s="95">
        <f>+C47</f>
        <v>-7370452.7761271019</v>
      </c>
    </row>
    <row r="49" spans="2:4" x14ac:dyDescent="0.2">
      <c r="B49" s="32"/>
      <c r="C49" s="33"/>
      <c r="D49" s="32"/>
    </row>
    <row r="108" spans="3:5" ht="20.25" x14ac:dyDescent="0.3">
      <c r="C108" s="788"/>
      <c r="D108" s="35"/>
      <c r="E108" s="789"/>
    </row>
    <row r="109" spans="3:5" x14ac:dyDescent="0.2">
      <c r="C109" s="788"/>
      <c r="D109" s="36"/>
      <c r="E109" s="789"/>
    </row>
    <row r="112" spans="3:5" ht="20.25" x14ac:dyDescent="0.3">
      <c r="C112" s="788"/>
      <c r="D112" s="38"/>
      <c r="E112" s="790"/>
    </row>
    <row r="113" spans="3:5" x14ac:dyDescent="0.2">
      <c r="C113" s="788"/>
      <c r="D113" s="36"/>
      <c r="E113" s="790"/>
    </row>
  </sheetData>
  <mergeCells count="7">
    <mergeCell ref="B3:H7"/>
    <mergeCell ref="C112:C113"/>
    <mergeCell ref="E112:E113"/>
    <mergeCell ref="B41:C41"/>
    <mergeCell ref="E41:F41"/>
    <mergeCell ref="C108:C109"/>
    <mergeCell ref="E108:E109"/>
  </mergeCells>
  <hyperlinks>
    <hyperlink ref="A1" location="'Indice '!A1" display="INDICE" xr:uid="{00000000-0004-0000-2700-000000000000}"/>
  </hyperlinks>
  <pageMargins left="0.75" right="0.75" top="1" bottom="1" header="0" footer="0"/>
  <pageSetup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33CC"/>
  </sheetPr>
  <dimension ref="A1:H25"/>
  <sheetViews>
    <sheetView showGridLines="0" zoomScale="120" zoomScaleNormal="120" workbookViewId="0">
      <selection activeCell="G21" sqref="G21"/>
    </sheetView>
  </sheetViews>
  <sheetFormatPr baseColWidth="10" defaultRowHeight="12.75" x14ac:dyDescent="0.2"/>
  <cols>
    <col min="2" max="2" width="11.42578125" style="161"/>
    <col min="4" max="4" width="30.42578125" bestFit="1" customWidth="1"/>
    <col min="5" max="5" width="15.5703125" bestFit="1" customWidth="1"/>
  </cols>
  <sheetData>
    <row r="1" spans="1:8" x14ac:dyDescent="0.2">
      <c r="A1" s="676" t="s">
        <v>863</v>
      </c>
    </row>
    <row r="2" spans="1:8" ht="12.75" customHeight="1" x14ac:dyDescent="0.2">
      <c r="A2" s="773" t="s">
        <v>262</v>
      </c>
      <c r="B2" s="773"/>
      <c r="C2" s="773"/>
      <c r="D2" s="773"/>
      <c r="E2" s="773"/>
      <c r="F2" s="773"/>
      <c r="G2" s="773"/>
      <c r="H2" s="773"/>
    </row>
    <row r="3" spans="1:8" ht="12.75" customHeight="1" x14ac:dyDescent="0.2">
      <c r="A3" s="773"/>
      <c r="B3" s="773"/>
      <c r="C3" s="773"/>
      <c r="D3" s="773"/>
      <c r="E3" s="773"/>
      <c r="F3" s="773"/>
      <c r="G3" s="773"/>
      <c r="H3" s="773"/>
    </row>
    <row r="4" spans="1:8" s="164" customFormat="1" ht="12.75" customHeight="1" x14ac:dyDescent="0.2">
      <c r="A4" s="773"/>
      <c r="B4" s="773"/>
      <c r="C4" s="773"/>
      <c r="D4" s="773"/>
      <c r="E4" s="773"/>
      <c r="F4" s="773"/>
      <c r="G4" s="773"/>
      <c r="H4" s="773"/>
    </row>
    <row r="5" spans="1:8" ht="12.75" customHeight="1" x14ac:dyDescent="0.2">
      <c r="A5" s="773"/>
      <c r="B5" s="773"/>
      <c r="C5" s="773"/>
      <c r="D5" s="773"/>
      <c r="E5" s="773"/>
      <c r="F5" s="773"/>
      <c r="G5" s="773"/>
      <c r="H5" s="773"/>
    </row>
    <row r="6" spans="1:8" ht="12.75" customHeight="1" x14ac:dyDescent="0.2">
      <c r="A6" s="773"/>
      <c r="B6" s="773"/>
      <c r="C6" s="773"/>
      <c r="D6" s="773"/>
      <c r="E6" s="773"/>
      <c r="F6" s="773"/>
      <c r="G6" s="773"/>
      <c r="H6" s="773"/>
    </row>
    <row r="8" spans="1:8" ht="13.5" customHeight="1" thickBot="1" x14ac:dyDescent="0.25"/>
    <row r="9" spans="1:8" ht="13.5" thickBot="1" x14ac:dyDescent="0.25">
      <c r="D9" s="196" t="s">
        <v>91</v>
      </c>
      <c r="E9" s="196" t="s">
        <v>87</v>
      </c>
    </row>
    <row r="10" spans="1:8" x14ac:dyDescent="0.2">
      <c r="D10" s="162" t="s">
        <v>142</v>
      </c>
      <c r="E10" s="169">
        <v>1500000</v>
      </c>
    </row>
    <row r="11" spans="1:8" x14ac:dyDescent="0.2">
      <c r="D11" s="162" t="s">
        <v>148</v>
      </c>
      <c r="E11" s="168">
        <v>4.4999999999999998E-2</v>
      </c>
    </row>
    <row r="12" spans="1:8" x14ac:dyDescent="0.2">
      <c r="D12" s="162" t="s">
        <v>143</v>
      </c>
      <c r="E12" s="162">
        <v>12</v>
      </c>
    </row>
    <row r="13" spans="1:8" x14ac:dyDescent="0.2">
      <c r="D13" s="162" t="s">
        <v>144</v>
      </c>
      <c r="E13" s="169">
        <f>+E10*E11</f>
        <v>67500</v>
      </c>
    </row>
    <row r="14" spans="1:8" x14ac:dyDescent="0.2">
      <c r="D14" s="162" t="s">
        <v>145</v>
      </c>
      <c r="E14" s="169">
        <f>+E10*E11*E12</f>
        <v>810000</v>
      </c>
      <c r="F14" s="62" t="s">
        <v>341</v>
      </c>
    </row>
    <row r="15" spans="1:8" x14ac:dyDescent="0.2">
      <c r="D15" s="175" t="s">
        <v>146</v>
      </c>
      <c r="E15" s="176">
        <f>+E14+E10</f>
        <v>2310000</v>
      </c>
    </row>
    <row r="17" spans="4:6" x14ac:dyDescent="0.2">
      <c r="D17" s="82"/>
      <c r="E17" s="82"/>
      <c r="F17" s="82"/>
    </row>
    <row r="18" spans="4:6" x14ac:dyDescent="0.2">
      <c r="D18" s="82"/>
      <c r="E18" s="82"/>
      <c r="F18" s="82"/>
    </row>
    <row r="19" spans="4:6" x14ac:dyDescent="0.2">
      <c r="D19" s="82"/>
      <c r="E19" s="82"/>
      <c r="F19" s="82"/>
    </row>
    <row r="20" spans="4:6" x14ac:dyDescent="0.2">
      <c r="D20" s="82"/>
      <c r="E20" s="82"/>
      <c r="F20" s="82"/>
    </row>
    <row r="21" spans="4:6" x14ac:dyDescent="0.2">
      <c r="D21" s="82"/>
      <c r="E21" s="82"/>
      <c r="F21" s="82"/>
    </row>
    <row r="22" spans="4:6" x14ac:dyDescent="0.2">
      <c r="D22" s="82"/>
      <c r="E22" s="82"/>
      <c r="F22" s="82"/>
    </row>
    <row r="23" spans="4:6" x14ac:dyDescent="0.2">
      <c r="D23" s="82"/>
      <c r="E23" s="82"/>
      <c r="F23" s="82"/>
    </row>
    <row r="24" spans="4:6" x14ac:dyDescent="0.2">
      <c r="D24" s="82"/>
      <c r="E24" s="82"/>
      <c r="F24" s="82"/>
    </row>
    <row r="25" spans="4:6" x14ac:dyDescent="0.2">
      <c r="D25" s="82"/>
      <c r="E25" s="82"/>
      <c r="F25" s="82"/>
    </row>
  </sheetData>
  <mergeCells count="1">
    <mergeCell ref="A2:H6"/>
  </mergeCells>
  <hyperlinks>
    <hyperlink ref="A1" location="'Indice '!A1" display="INDICE" xr:uid="{00000000-0004-0000-0400-000000000000}"/>
  </hyperlinks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rgb="FFFF0000"/>
  </sheetPr>
  <dimension ref="A1:N96"/>
  <sheetViews>
    <sheetView showGridLines="0" zoomScale="120" zoomScaleNormal="120" workbookViewId="0"/>
  </sheetViews>
  <sheetFormatPr baseColWidth="10" defaultRowHeight="12.75" x14ac:dyDescent="0.2"/>
  <cols>
    <col min="1" max="1" width="11.42578125" style="101" customWidth="1"/>
    <col min="2" max="2" width="11.42578125" style="204" customWidth="1"/>
    <col min="3" max="3" width="11.42578125" style="101" customWidth="1"/>
    <col min="4" max="5" width="19" style="101" customWidth="1"/>
    <col min="6" max="6" width="11.42578125" style="101" customWidth="1"/>
    <col min="7" max="16384" width="11.42578125" style="101"/>
  </cols>
  <sheetData>
    <row r="1" spans="1:9" x14ac:dyDescent="0.2">
      <c r="A1" s="676" t="s">
        <v>863</v>
      </c>
    </row>
    <row r="2" spans="1:9" x14ac:dyDescent="0.2">
      <c r="A2" s="773" t="s">
        <v>168</v>
      </c>
      <c r="B2" s="773"/>
      <c r="C2" s="773"/>
      <c r="D2" s="773"/>
      <c r="E2" s="773"/>
      <c r="F2" s="773"/>
      <c r="G2" s="773"/>
      <c r="H2" s="773"/>
    </row>
    <row r="3" spans="1:9" x14ac:dyDescent="0.2">
      <c r="A3" s="773"/>
      <c r="B3" s="773"/>
      <c r="C3" s="773"/>
      <c r="D3" s="773"/>
      <c r="E3" s="773"/>
      <c r="F3" s="773"/>
      <c r="G3" s="773"/>
      <c r="H3" s="773"/>
      <c r="I3" s="5"/>
    </row>
    <row r="4" spans="1:9" x14ac:dyDescent="0.2">
      <c r="A4" s="773"/>
      <c r="B4" s="773"/>
      <c r="C4" s="773"/>
      <c r="D4" s="773"/>
      <c r="E4" s="773"/>
      <c r="F4" s="773"/>
      <c r="G4" s="773"/>
      <c r="H4" s="773"/>
    </row>
    <row r="5" spans="1:9" x14ac:dyDescent="0.2">
      <c r="A5" s="773"/>
      <c r="B5" s="773"/>
      <c r="C5" s="773"/>
      <c r="D5" s="773"/>
      <c r="E5" s="773"/>
      <c r="F5" s="773"/>
      <c r="G5" s="773"/>
      <c r="H5" s="773"/>
    </row>
    <row r="6" spans="1:9" x14ac:dyDescent="0.2">
      <c r="A6" s="773"/>
      <c r="B6" s="773"/>
      <c r="C6" s="773"/>
      <c r="D6" s="773"/>
      <c r="E6" s="773"/>
      <c r="F6" s="773"/>
      <c r="G6" s="773"/>
      <c r="H6" s="773"/>
    </row>
    <row r="8" spans="1:9" s="222" customFormat="1" x14ac:dyDescent="0.2"/>
    <row r="9" spans="1:9" s="222" customFormat="1" x14ac:dyDescent="0.2"/>
    <row r="10" spans="1:9" s="222" customFormat="1" x14ac:dyDescent="0.2"/>
    <row r="11" spans="1:9" s="222" customFormat="1" x14ac:dyDescent="0.2"/>
    <row r="12" spans="1:9" s="222" customFormat="1" x14ac:dyDescent="0.2"/>
    <row r="13" spans="1:9" s="222" customFormat="1" x14ac:dyDescent="0.2"/>
    <row r="14" spans="1:9" s="222" customFormat="1" x14ac:dyDescent="0.2"/>
    <row r="15" spans="1:9" s="222" customFormat="1" x14ac:dyDescent="0.2"/>
    <row r="16" spans="1:9" s="222" customFormat="1" x14ac:dyDescent="0.2"/>
    <row r="17" spans="1:14" s="222" customFormat="1" x14ac:dyDescent="0.2"/>
    <row r="18" spans="1:14" ht="13.5" thickBot="1" x14ac:dyDescent="0.25"/>
    <row r="19" spans="1:14" ht="13.5" thickBot="1" x14ac:dyDescent="0.25">
      <c r="D19" s="196" t="s">
        <v>91</v>
      </c>
      <c r="E19" s="196" t="s">
        <v>87</v>
      </c>
    </row>
    <row r="20" spans="1:14" x14ac:dyDescent="0.2">
      <c r="D20" s="183" t="s">
        <v>79</v>
      </c>
      <c r="E20" s="205">
        <v>8.5699999999999998E-2</v>
      </c>
    </row>
    <row r="21" spans="1:14" x14ac:dyDescent="0.2">
      <c r="D21" s="183" t="s">
        <v>46</v>
      </c>
      <c r="E21" s="169">
        <v>3</v>
      </c>
    </row>
    <row r="22" spans="1:14" x14ac:dyDescent="0.2">
      <c r="D22" s="183" t="s">
        <v>65</v>
      </c>
      <c r="E22" s="169">
        <v>14000000</v>
      </c>
    </row>
    <row r="23" spans="1:14" x14ac:dyDescent="0.2">
      <c r="D23" s="175" t="s">
        <v>9</v>
      </c>
      <c r="E23" s="170">
        <f>PMT(E20,E21,,E22)</f>
        <v>-4288631.6624118797</v>
      </c>
      <c r="F23" s="101" t="s">
        <v>401</v>
      </c>
    </row>
    <row r="25" spans="1:14" x14ac:dyDescent="0.2">
      <c r="A25" s="32"/>
      <c r="C25" s="235"/>
      <c r="D25" s="236"/>
      <c r="E25" s="236"/>
      <c r="F25" s="236"/>
      <c r="G25" s="236"/>
      <c r="H25" s="236"/>
      <c r="I25" s="236"/>
      <c r="J25" s="236"/>
      <c r="K25" s="236"/>
      <c r="L25" s="236"/>
      <c r="M25" s="236"/>
      <c r="N25" s="236"/>
    </row>
    <row r="26" spans="1:14" x14ac:dyDescent="0.2">
      <c r="A26" s="32"/>
      <c r="B26" s="236" t="s">
        <v>404</v>
      </c>
      <c r="C26" s="235"/>
      <c r="D26" s="238"/>
      <c r="E26" s="236"/>
      <c r="F26" s="236"/>
      <c r="G26" s="236"/>
      <c r="H26" s="236"/>
      <c r="I26" s="236"/>
      <c r="J26" s="236"/>
      <c r="K26" s="236"/>
      <c r="L26" s="236"/>
      <c r="M26" s="236"/>
      <c r="N26" s="236"/>
    </row>
    <row r="27" spans="1:14" x14ac:dyDescent="0.2">
      <c r="A27" s="32"/>
      <c r="B27" s="237" t="s">
        <v>403</v>
      </c>
      <c r="C27" s="235"/>
      <c r="D27" s="238"/>
      <c r="E27" s="239"/>
      <c r="F27" s="236"/>
      <c r="G27" s="236"/>
      <c r="H27" s="236"/>
      <c r="I27" s="236"/>
      <c r="J27" s="236"/>
      <c r="K27" s="236"/>
      <c r="L27" s="236"/>
      <c r="M27" s="236"/>
      <c r="N27" s="236"/>
    </row>
    <row r="28" spans="1:14" x14ac:dyDescent="0.2">
      <c r="A28" s="32"/>
      <c r="B28" s="236" t="s">
        <v>405</v>
      </c>
      <c r="C28" s="33"/>
      <c r="D28" s="22"/>
      <c r="E28" s="23"/>
    </row>
    <row r="29" spans="1:14" x14ac:dyDescent="0.2">
      <c r="D29" s="240"/>
      <c r="E29" s="240"/>
      <c r="F29" s="241"/>
    </row>
    <row r="30" spans="1:14" x14ac:dyDescent="0.2">
      <c r="D30" s="242"/>
      <c r="E30" s="243"/>
      <c r="F30" s="241"/>
    </row>
    <row r="31" spans="1:14" x14ac:dyDescent="0.2">
      <c r="D31" s="242"/>
      <c r="E31" s="244"/>
      <c r="F31" s="241"/>
    </row>
    <row r="32" spans="1:14" x14ac:dyDescent="0.2">
      <c r="D32" s="242"/>
      <c r="E32" s="244"/>
      <c r="F32" s="241"/>
    </row>
    <row r="33" spans="4:6" x14ac:dyDescent="0.2">
      <c r="D33" s="245"/>
      <c r="E33" s="246"/>
      <c r="F33" s="241"/>
    </row>
    <row r="34" spans="4:6" x14ac:dyDescent="0.2">
      <c r="D34" s="241"/>
      <c r="E34" s="241"/>
      <c r="F34" s="241"/>
    </row>
    <row r="35" spans="4:6" x14ac:dyDescent="0.2">
      <c r="E35" s="11"/>
    </row>
    <row r="36" spans="4:6" x14ac:dyDescent="0.2">
      <c r="E36" s="11"/>
    </row>
    <row r="37" spans="4:6" x14ac:dyDescent="0.2">
      <c r="E37" s="11"/>
    </row>
    <row r="38" spans="4:6" x14ac:dyDescent="0.2">
      <c r="E38" s="11"/>
    </row>
    <row r="39" spans="4:6" x14ac:dyDescent="0.2">
      <c r="E39" s="15"/>
    </row>
    <row r="72" spans="4:5" ht="20.25" x14ac:dyDescent="0.3">
      <c r="D72" s="35"/>
      <c r="E72" s="789"/>
    </row>
    <row r="73" spans="4:5" x14ac:dyDescent="0.2">
      <c r="D73" s="36"/>
      <c r="E73" s="789"/>
    </row>
    <row r="76" spans="4:5" ht="20.25" x14ac:dyDescent="0.3">
      <c r="D76" s="38"/>
      <c r="E76" s="790"/>
    </row>
    <row r="77" spans="4:5" x14ac:dyDescent="0.2">
      <c r="D77" s="36"/>
      <c r="E77" s="790"/>
    </row>
    <row r="91" spans="3:3" x14ac:dyDescent="0.2">
      <c r="C91" s="788"/>
    </row>
    <row r="92" spans="3:3" x14ac:dyDescent="0.2">
      <c r="C92" s="788"/>
    </row>
    <row r="95" spans="3:3" x14ac:dyDescent="0.2">
      <c r="C95" s="788"/>
    </row>
    <row r="96" spans="3:3" x14ac:dyDescent="0.2">
      <c r="C96" s="788"/>
    </row>
  </sheetData>
  <mergeCells count="5">
    <mergeCell ref="C95:C96"/>
    <mergeCell ref="E76:E77"/>
    <mergeCell ref="C91:C92"/>
    <mergeCell ref="E72:E73"/>
    <mergeCell ref="A2:H6"/>
  </mergeCells>
  <hyperlinks>
    <hyperlink ref="A1" location="'Indice '!A1" display="INDICE" xr:uid="{00000000-0004-0000-2800-000000000000}"/>
  </hyperlinks>
  <pageMargins left="0.75" right="0.75" top="1" bottom="1" header="0" footer="0"/>
  <pageSetup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rgb="FFFF0000"/>
  </sheetPr>
  <dimension ref="A1:H31"/>
  <sheetViews>
    <sheetView showGridLines="0" zoomScale="120" zoomScaleNormal="120" workbookViewId="0"/>
  </sheetViews>
  <sheetFormatPr baseColWidth="10" defaultRowHeight="12.75" x14ac:dyDescent="0.2"/>
  <cols>
    <col min="1" max="1" width="11.42578125" customWidth="1"/>
    <col min="2" max="3" width="11.42578125" style="101" customWidth="1"/>
    <col min="4" max="5" width="19" style="101" customWidth="1"/>
  </cols>
  <sheetData>
    <row r="1" spans="1:8" x14ac:dyDescent="0.2">
      <c r="A1" s="676" t="s">
        <v>863</v>
      </c>
    </row>
    <row r="2" spans="1:8" x14ac:dyDescent="0.2">
      <c r="A2" s="773" t="s">
        <v>169</v>
      </c>
      <c r="B2" s="773"/>
      <c r="C2" s="773"/>
      <c r="D2" s="773"/>
      <c r="E2" s="773"/>
      <c r="F2" s="773"/>
      <c r="G2" s="773"/>
      <c r="H2" s="773"/>
    </row>
    <row r="3" spans="1:8" x14ac:dyDescent="0.2">
      <c r="A3" s="773"/>
      <c r="B3" s="773"/>
      <c r="C3" s="773"/>
      <c r="D3" s="773"/>
      <c r="E3" s="773"/>
      <c r="F3" s="773"/>
      <c r="G3" s="773"/>
      <c r="H3" s="773"/>
    </row>
    <row r="4" spans="1:8" s="101" customFormat="1" x14ac:dyDescent="0.2">
      <c r="A4" s="773"/>
      <c r="B4" s="773"/>
      <c r="C4" s="773"/>
      <c r="D4" s="773"/>
      <c r="E4" s="773"/>
      <c r="F4" s="773"/>
      <c r="G4" s="773"/>
      <c r="H4" s="773"/>
    </row>
    <row r="5" spans="1:8" s="101" customFormat="1" x14ac:dyDescent="0.2">
      <c r="A5" s="773"/>
      <c r="B5" s="773"/>
      <c r="C5" s="773"/>
      <c r="D5" s="773"/>
      <c r="E5" s="773"/>
      <c r="F5" s="773"/>
      <c r="G5" s="773"/>
      <c r="H5" s="773"/>
    </row>
    <row r="6" spans="1:8" s="101" customFormat="1" x14ac:dyDescent="0.2">
      <c r="A6" s="773"/>
      <c r="B6" s="773"/>
      <c r="C6" s="773"/>
      <c r="D6" s="773"/>
      <c r="E6" s="773"/>
      <c r="F6" s="773"/>
      <c r="G6" s="773"/>
      <c r="H6" s="773"/>
    </row>
    <row r="7" spans="1:8" s="101" customFormat="1" x14ac:dyDescent="0.2"/>
    <row r="8" spans="1:8" s="222" customFormat="1" x14ac:dyDescent="0.2"/>
    <row r="9" spans="1:8" s="222" customFormat="1" x14ac:dyDescent="0.2"/>
    <row r="10" spans="1:8" s="222" customFormat="1" x14ac:dyDescent="0.2"/>
    <row r="11" spans="1:8" s="222" customFormat="1" x14ac:dyDescent="0.2"/>
    <row r="12" spans="1:8" s="222" customFormat="1" x14ac:dyDescent="0.2"/>
    <row r="13" spans="1:8" s="222" customFormat="1" x14ac:dyDescent="0.2"/>
    <row r="14" spans="1:8" s="222" customFormat="1" x14ac:dyDescent="0.2"/>
    <row r="15" spans="1:8" s="222" customFormat="1" x14ac:dyDescent="0.2"/>
    <row r="16" spans="1:8" s="222" customFormat="1" x14ac:dyDescent="0.2"/>
    <row r="17" spans="1:6" s="222" customFormat="1" x14ac:dyDescent="0.2"/>
    <row r="18" spans="1:6" s="101" customFormat="1" ht="13.5" thickBot="1" x14ac:dyDescent="0.25"/>
    <row r="19" spans="1:6" s="101" customFormat="1" ht="13.5" thickBot="1" x14ac:dyDescent="0.25">
      <c r="D19" s="196" t="s">
        <v>91</v>
      </c>
      <c r="E19" s="196" t="s">
        <v>87</v>
      </c>
    </row>
    <row r="20" spans="1:6" x14ac:dyDescent="0.2">
      <c r="D20" s="183" t="s">
        <v>79</v>
      </c>
      <c r="E20" s="205">
        <v>0.12</v>
      </c>
      <c r="F20" s="101"/>
    </row>
    <row r="21" spans="1:6" x14ac:dyDescent="0.2">
      <c r="C21" s="32"/>
      <c r="D21" s="183" t="s">
        <v>46</v>
      </c>
      <c r="E21" s="169">
        <v>5</v>
      </c>
      <c r="F21" s="101"/>
    </row>
    <row r="22" spans="1:6" x14ac:dyDescent="0.2">
      <c r="C22" s="32"/>
      <c r="D22" s="183" t="s">
        <v>9</v>
      </c>
      <c r="E22" s="169">
        <v>500000</v>
      </c>
      <c r="F22" s="101"/>
    </row>
    <row r="23" spans="1:6" x14ac:dyDescent="0.2">
      <c r="C23" s="32"/>
      <c r="D23" s="175" t="s">
        <v>64</v>
      </c>
      <c r="E23" s="170">
        <f>PV(E20,E21,E22)</f>
        <v>-1802388.1011725033</v>
      </c>
      <c r="F23" t="s">
        <v>402</v>
      </c>
    </row>
    <row r="24" spans="1:6" x14ac:dyDescent="0.2">
      <c r="C24" s="32"/>
      <c r="D24"/>
      <c r="E24"/>
    </row>
    <row r="25" spans="1:6" x14ac:dyDescent="0.2">
      <c r="C25"/>
      <c r="D25"/>
      <c r="E25"/>
    </row>
    <row r="26" spans="1:6" x14ac:dyDescent="0.2">
      <c r="A26" s="32"/>
      <c r="B26" s="33"/>
      <c r="C26" s="32"/>
      <c r="D26"/>
      <c r="E26"/>
    </row>
    <row r="27" spans="1:6" x14ac:dyDescent="0.2">
      <c r="A27" s="32"/>
      <c r="B27" s="33"/>
      <c r="C27" s="32"/>
      <c r="D27"/>
      <c r="E27"/>
    </row>
    <row r="28" spans="1:6" x14ac:dyDescent="0.2">
      <c r="A28" s="32"/>
      <c r="B28" s="33"/>
      <c r="C28" s="32"/>
      <c r="D28"/>
      <c r="E28"/>
    </row>
    <row r="29" spans="1:6" x14ac:dyDescent="0.2">
      <c r="A29" s="32"/>
      <c r="B29" s="33"/>
      <c r="C29" s="32"/>
      <c r="D29"/>
      <c r="E29"/>
    </row>
    <row r="30" spans="1:6" x14ac:dyDescent="0.2">
      <c r="D30"/>
      <c r="E30"/>
    </row>
    <row r="31" spans="1:6" x14ac:dyDescent="0.2">
      <c r="D31"/>
      <c r="E31"/>
    </row>
  </sheetData>
  <mergeCells count="1">
    <mergeCell ref="A2:H6"/>
  </mergeCells>
  <hyperlinks>
    <hyperlink ref="A1" location="'Indice '!A1" display="INDICE" xr:uid="{00000000-0004-0000-2900-000000000000}"/>
  </hyperlinks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FF0000"/>
  </sheetPr>
  <dimension ref="A1:H18"/>
  <sheetViews>
    <sheetView showGridLines="0" zoomScale="120" zoomScaleNormal="120" workbookViewId="0"/>
  </sheetViews>
  <sheetFormatPr baseColWidth="10" defaultRowHeight="12.75" x14ac:dyDescent="0.2"/>
  <cols>
    <col min="1" max="3" width="11.42578125" customWidth="1"/>
    <col min="4" max="4" width="19.140625" customWidth="1"/>
    <col min="5" max="5" width="19.5703125" customWidth="1"/>
    <col min="7" max="7" width="11.42578125" style="204"/>
  </cols>
  <sheetData>
    <row r="1" spans="1:8" x14ac:dyDescent="0.2">
      <c r="A1" s="676" t="s">
        <v>863</v>
      </c>
    </row>
    <row r="2" spans="1:8" x14ac:dyDescent="0.2">
      <c r="A2" s="773" t="s">
        <v>170</v>
      </c>
      <c r="B2" s="773"/>
      <c r="C2" s="773"/>
      <c r="D2" s="773"/>
      <c r="E2" s="773"/>
      <c r="F2" s="773"/>
      <c r="G2" s="773"/>
      <c r="H2" s="773"/>
    </row>
    <row r="3" spans="1:8" x14ac:dyDescent="0.2">
      <c r="A3" s="773"/>
      <c r="B3" s="773"/>
      <c r="C3" s="773"/>
      <c r="D3" s="773"/>
      <c r="E3" s="773"/>
      <c r="F3" s="773"/>
      <c r="G3" s="773"/>
      <c r="H3" s="773"/>
    </row>
    <row r="4" spans="1:8" x14ac:dyDescent="0.2">
      <c r="A4" s="773"/>
      <c r="B4" s="773"/>
      <c r="C4" s="773"/>
      <c r="D4" s="773"/>
      <c r="E4" s="773"/>
      <c r="F4" s="773"/>
      <c r="G4" s="773"/>
      <c r="H4" s="773"/>
    </row>
    <row r="5" spans="1:8" x14ac:dyDescent="0.2">
      <c r="A5" s="773"/>
      <c r="B5" s="773"/>
      <c r="C5" s="773"/>
      <c r="D5" s="773"/>
      <c r="E5" s="773"/>
      <c r="F5" s="773"/>
      <c r="G5" s="773"/>
      <c r="H5" s="773"/>
    </row>
    <row r="6" spans="1:8" x14ac:dyDescent="0.2">
      <c r="A6" s="773"/>
      <c r="B6" s="773"/>
      <c r="C6" s="773"/>
      <c r="D6" s="773"/>
      <c r="E6" s="773"/>
      <c r="F6" s="773"/>
      <c r="G6" s="773"/>
      <c r="H6" s="773"/>
    </row>
    <row r="8" spans="1:8" ht="13.5" thickBot="1" x14ac:dyDescent="0.25"/>
    <row r="9" spans="1:8" ht="13.5" thickBot="1" x14ac:dyDescent="0.25">
      <c r="D9" s="196" t="s">
        <v>91</v>
      </c>
      <c r="E9" s="196" t="s">
        <v>87</v>
      </c>
    </row>
    <row r="10" spans="1:8" x14ac:dyDescent="0.2">
      <c r="C10" s="32"/>
      <c r="D10" s="212" t="s">
        <v>79</v>
      </c>
      <c r="E10" s="34">
        <v>1.18E-2</v>
      </c>
    </row>
    <row r="11" spans="1:8" x14ac:dyDescent="0.2">
      <c r="C11" s="32"/>
      <c r="D11" s="212" t="s">
        <v>46</v>
      </c>
      <c r="E11" s="8">
        <v>8</v>
      </c>
    </row>
    <row r="12" spans="1:8" x14ac:dyDescent="0.2">
      <c r="C12" s="32"/>
      <c r="D12" s="212" t="s">
        <v>64</v>
      </c>
      <c r="E12" s="8">
        <v>-6000000</v>
      </c>
    </row>
    <row r="13" spans="1:8" x14ac:dyDescent="0.2">
      <c r="C13" s="32"/>
      <c r="D13" s="175" t="s">
        <v>65</v>
      </c>
      <c r="E13" s="170">
        <f>FV(E10,E11,,E12)</f>
        <v>6590352.5989423105</v>
      </c>
      <c r="F13" s="62" t="s">
        <v>406</v>
      </c>
    </row>
    <row r="14" spans="1:8" x14ac:dyDescent="0.2">
      <c r="C14" s="32"/>
    </row>
    <row r="15" spans="1:8" x14ac:dyDescent="0.2">
      <c r="A15" s="32"/>
      <c r="B15" s="33"/>
      <c r="C15" s="32"/>
    </row>
    <row r="16" spans="1:8" x14ac:dyDescent="0.2">
      <c r="A16" s="32"/>
      <c r="B16" s="33"/>
      <c r="C16" s="32"/>
    </row>
    <row r="17" spans="1:5" x14ac:dyDescent="0.2">
      <c r="A17" s="32"/>
      <c r="B17" s="33"/>
      <c r="C17" s="32"/>
      <c r="D17" s="101"/>
      <c r="E17" s="101"/>
    </row>
    <row r="18" spans="1:5" x14ac:dyDescent="0.2">
      <c r="A18" s="32"/>
      <c r="B18" s="33"/>
      <c r="C18" s="32"/>
      <c r="D18" s="101"/>
      <c r="E18" s="101"/>
    </row>
  </sheetData>
  <mergeCells count="1">
    <mergeCell ref="A2:H6"/>
  </mergeCells>
  <hyperlinks>
    <hyperlink ref="A1" location="'Indice '!A1" display="INDICE" xr:uid="{00000000-0004-0000-2A00-000000000000}"/>
  </hyperlinks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FF0000"/>
  </sheetPr>
  <dimension ref="A1:H18"/>
  <sheetViews>
    <sheetView showGridLines="0" zoomScale="120" zoomScaleNormal="120" workbookViewId="0"/>
  </sheetViews>
  <sheetFormatPr baseColWidth="10" defaultRowHeight="12.75" x14ac:dyDescent="0.2"/>
  <cols>
    <col min="1" max="2" width="11.42578125" style="101" customWidth="1"/>
    <col min="3" max="3" width="11.42578125" style="101"/>
    <col min="4" max="5" width="19" style="101" customWidth="1"/>
    <col min="6" max="16384" width="11.42578125" style="101"/>
  </cols>
  <sheetData>
    <row r="1" spans="1:8" x14ac:dyDescent="0.2">
      <c r="A1" s="676" t="s">
        <v>863</v>
      </c>
    </row>
    <row r="2" spans="1:8" x14ac:dyDescent="0.2">
      <c r="A2" s="773" t="s">
        <v>326</v>
      </c>
      <c r="B2" s="773"/>
      <c r="C2" s="773"/>
      <c r="D2" s="773"/>
      <c r="E2" s="773"/>
      <c r="F2" s="773"/>
      <c r="G2" s="773"/>
      <c r="H2" s="773"/>
    </row>
    <row r="3" spans="1:8" s="204" customFormat="1" x14ac:dyDescent="0.2">
      <c r="A3" s="773"/>
      <c r="B3" s="773"/>
      <c r="C3" s="773"/>
      <c r="D3" s="773"/>
      <c r="E3" s="773"/>
      <c r="F3" s="773"/>
      <c r="G3" s="773"/>
      <c r="H3" s="773"/>
    </row>
    <row r="4" spans="1:8" s="204" customFormat="1" x14ac:dyDescent="0.2">
      <c r="A4" s="773"/>
      <c r="B4" s="773"/>
      <c r="C4" s="773"/>
      <c r="D4" s="773"/>
      <c r="E4" s="773"/>
      <c r="F4" s="773"/>
      <c r="G4" s="773"/>
      <c r="H4" s="773"/>
    </row>
    <row r="5" spans="1:8" s="204" customFormat="1" x14ac:dyDescent="0.2">
      <c r="A5" s="773"/>
      <c r="B5" s="773"/>
      <c r="C5" s="773"/>
      <c r="D5" s="773"/>
      <c r="E5" s="773"/>
      <c r="F5" s="773"/>
      <c r="G5" s="773"/>
      <c r="H5" s="773"/>
    </row>
    <row r="6" spans="1:8" x14ac:dyDescent="0.2">
      <c r="A6" s="773"/>
      <c r="B6" s="773"/>
      <c r="C6" s="773"/>
      <c r="D6" s="773"/>
      <c r="E6" s="773"/>
      <c r="F6" s="773"/>
      <c r="G6" s="773"/>
      <c r="H6" s="773"/>
    </row>
    <row r="8" spans="1:8" ht="13.5" thickBot="1" x14ac:dyDescent="0.25"/>
    <row r="9" spans="1:8" ht="13.5" thickBot="1" x14ac:dyDescent="0.25">
      <c r="D9" s="196" t="s">
        <v>91</v>
      </c>
      <c r="E9" s="196" t="s">
        <v>87</v>
      </c>
    </row>
    <row r="10" spans="1:8" x14ac:dyDescent="0.2">
      <c r="C10" s="32"/>
      <c r="D10" s="212" t="s">
        <v>172</v>
      </c>
      <c r="E10" s="102">
        <f>180/360</f>
        <v>0.5</v>
      </c>
    </row>
    <row r="11" spans="1:8" x14ac:dyDescent="0.2">
      <c r="C11" s="32"/>
      <c r="D11" s="212" t="s">
        <v>171</v>
      </c>
      <c r="E11" s="8">
        <v>-98</v>
      </c>
    </row>
    <row r="12" spans="1:8" x14ac:dyDescent="0.2">
      <c r="C12" s="32"/>
      <c r="D12" s="183" t="s">
        <v>45</v>
      </c>
      <c r="E12" s="169">
        <v>100</v>
      </c>
    </row>
    <row r="13" spans="1:8" x14ac:dyDescent="0.2">
      <c r="C13" s="32"/>
      <c r="D13" s="175" t="s">
        <v>84</v>
      </c>
      <c r="E13" s="213">
        <f>RATE(E10,,E11,E12)</f>
        <v>4.1232819658469262E-2</v>
      </c>
      <c r="F13" s="62" t="s">
        <v>407</v>
      </c>
    </row>
    <row r="14" spans="1:8" x14ac:dyDescent="0.2">
      <c r="C14" s="32"/>
    </row>
    <row r="15" spans="1:8" x14ac:dyDescent="0.2">
      <c r="A15" s="32"/>
      <c r="B15" s="33"/>
      <c r="C15" s="32"/>
    </row>
    <row r="16" spans="1:8" x14ac:dyDescent="0.2">
      <c r="A16" s="32"/>
      <c r="B16" s="33"/>
      <c r="C16" s="32"/>
    </row>
    <row r="17" spans="1:3" x14ac:dyDescent="0.2">
      <c r="A17" s="32"/>
      <c r="B17" s="33"/>
      <c r="C17" s="32"/>
    </row>
    <row r="18" spans="1:3" x14ac:dyDescent="0.2">
      <c r="A18" s="32"/>
      <c r="B18" s="33"/>
      <c r="C18" s="32"/>
    </row>
  </sheetData>
  <mergeCells count="1">
    <mergeCell ref="A2:H6"/>
  </mergeCells>
  <hyperlinks>
    <hyperlink ref="A1" location="'Indice '!A1" display="INDICE" xr:uid="{00000000-0004-0000-2B00-000000000000}"/>
  </hyperlinks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0000"/>
  </sheetPr>
  <dimension ref="A1:H167"/>
  <sheetViews>
    <sheetView showGridLines="0" workbookViewId="0"/>
  </sheetViews>
  <sheetFormatPr baseColWidth="10" defaultRowHeight="12.75" x14ac:dyDescent="0.2"/>
  <cols>
    <col min="1" max="2" width="11.42578125" style="50" customWidth="1"/>
    <col min="3" max="3" width="22.140625" style="50" customWidth="1"/>
    <col min="4" max="4" width="26.5703125" style="50" customWidth="1"/>
    <col min="5" max="5" width="19" style="50" customWidth="1"/>
    <col min="6" max="6" width="20.140625" style="50" customWidth="1"/>
    <col min="7" max="7" width="19.28515625" style="204" customWidth="1"/>
    <col min="8" max="8" width="20.28515625" style="50" customWidth="1"/>
    <col min="9" max="16384" width="11.42578125" style="50"/>
  </cols>
  <sheetData>
    <row r="1" spans="1:8" x14ac:dyDescent="0.2">
      <c r="A1" s="676" t="s">
        <v>863</v>
      </c>
    </row>
    <row r="2" spans="1:8" ht="12.75" customHeight="1" x14ac:dyDescent="0.2">
      <c r="A2" s="773" t="s">
        <v>408</v>
      </c>
      <c r="B2" s="773"/>
      <c r="C2" s="773"/>
      <c r="D2" s="773"/>
      <c r="E2" s="773"/>
      <c r="F2" s="773"/>
      <c r="G2" s="773"/>
      <c r="H2" s="773"/>
    </row>
    <row r="3" spans="1:8" ht="12.75" customHeight="1" x14ac:dyDescent="0.2">
      <c r="A3" s="773"/>
      <c r="B3" s="773"/>
      <c r="C3" s="773"/>
      <c r="D3" s="773"/>
      <c r="E3" s="773"/>
      <c r="F3" s="773"/>
      <c r="G3" s="773"/>
      <c r="H3" s="773"/>
    </row>
    <row r="4" spans="1:8" ht="12.75" customHeight="1" x14ac:dyDescent="0.2">
      <c r="A4" s="773"/>
      <c r="B4" s="773"/>
      <c r="C4" s="773"/>
      <c r="D4" s="773"/>
      <c r="E4" s="773"/>
      <c r="F4" s="773"/>
      <c r="G4" s="773"/>
      <c r="H4" s="773"/>
    </row>
    <row r="5" spans="1:8" x14ac:dyDescent="0.2">
      <c r="A5" s="773"/>
      <c r="B5" s="773"/>
      <c r="C5" s="773"/>
      <c r="D5" s="773"/>
      <c r="E5" s="773"/>
      <c r="F5" s="773"/>
      <c r="G5" s="773"/>
      <c r="H5" s="773"/>
    </row>
    <row r="6" spans="1:8" x14ac:dyDescent="0.2">
      <c r="A6" s="773"/>
      <c r="B6" s="773"/>
      <c r="C6" s="773"/>
      <c r="D6" s="773"/>
      <c r="E6" s="773"/>
      <c r="F6" s="773"/>
      <c r="G6" s="773"/>
      <c r="H6" s="773"/>
    </row>
    <row r="7" spans="1:8" x14ac:dyDescent="0.2">
      <c r="A7" s="32"/>
      <c r="B7" s="33"/>
      <c r="C7" s="32"/>
    </row>
    <row r="10" spans="1:8" ht="13.5" thickBot="1" x14ac:dyDescent="0.25">
      <c r="G10" s="50"/>
    </row>
    <row r="11" spans="1:8" ht="18.75" thickBot="1" x14ac:dyDescent="0.3">
      <c r="C11" s="795" t="s">
        <v>409</v>
      </c>
      <c r="D11" s="796"/>
      <c r="G11" s="795" t="s">
        <v>152</v>
      </c>
      <c r="H11" s="796"/>
    </row>
    <row r="12" spans="1:8" ht="18.75" thickBot="1" x14ac:dyDescent="0.3">
      <c r="C12" s="247" t="s">
        <v>91</v>
      </c>
      <c r="D12" s="248" t="s">
        <v>87</v>
      </c>
      <c r="G12" s="256" t="s">
        <v>153</v>
      </c>
      <c r="H12" s="256" t="s">
        <v>154</v>
      </c>
    </row>
    <row r="13" spans="1:8" ht="15" x14ac:dyDescent="0.2">
      <c r="C13" s="249" t="s">
        <v>410</v>
      </c>
      <c r="D13" s="102">
        <v>0.49315068493150682</v>
      </c>
      <c r="G13" s="257" t="s">
        <v>80</v>
      </c>
      <c r="H13" s="257" t="s">
        <v>154</v>
      </c>
    </row>
    <row r="14" spans="1:8" ht="15" x14ac:dyDescent="0.2">
      <c r="C14" s="249" t="s">
        <v>64</v>
      </c>
      <c r="D14" s="8">
        <v>-1000000</v>
      </c>
      <c r="G14" s="258" t="s">
        <v>91</v>
      </c>
      <c r="H14" s="258" t="s">
        <v>141</v>
      </c>
    </row>
    <row r="15" spans="1:8" ht="15" x14ac:dyDescent="0.2">
      <c r="C15" s="249" t="s">
        <v>65</v>
      </c>
      <c r="D15" s="8">
        <v>2000000</v>
      </c>
      <c r="G15" s="259" t="s">
        <v>419</v>
      </c>
      <c r="H15" s="260">
        <f>+D13</f>
        <v>0.49315068493150682</v>
      </c>
    </row>
    <row r="16" spans="1:8" ht="15" x14ac:dyDescent="0.2">
      <c r="C16" s="250" t="s">
        <v>416</v>
      </c>
      <c r="D16" s="253">
        <f>RATE(D13,,D14,D15)</f>
        <v>3.0777625748085797</v>
      </c>
      <c r="E16" s="254" t="s">
        <v>414</v>
      </c>
      <c r="G16" s="259" t="s">
        <v>64</v>
      </c>
      <c r="H16" s="260">
        <f>+D14</f>
        <v>-1000000</v>
      </c>
    </row>
    <row r="17" spans="3:8" ht="15" x14ac:dyDescent="0.2">
      <c r="G17" s="259" t="s">
        <v>65</v>
      </c>
      <c r="H17" s="261">
        <f>+D15</f>
        <v>2000000</v>
      </c>
    </row>
    <row r="18" spans="3:8" ht="15.75" x14ac:dyDescent="0.25">
      <c r="G18" s="255" t="s">
        <v>8</v>
      </c>
      <c r="H18" s="251">
        <f>+D16</f>
        <v>3.0777625748085797</v>
      </c>
    </row>
    <row r="19" spans="3:8" ht="13.5" thickBot="1" x14ac:dyDescent="0.25"/>
    <row r="20" spans="3:8" ht="18.75" thickBot="1" x14ac:dyDescent="0.3">
      <c r="C20" s="795" t="s">
        <v>411</v>
      </c>
      <c r="D20" s="796"/>
    </row>
    <row r="21" spans="3:8" ht="18.75" thickBot="1" x14ac:dyDescent="0.3">
      <c r="C21" s="247" t="s">
        <v>91</v>
      </c>
      <c r="D21" s="248" t="s">
        <v>87</v>
      </c>
    </row>
    <row r="22" spans="3:8" x14ac:dyDescent="0.2">
      <c r="C22" s="249" t="s">
        <v>412</v>
      </c>
      <c r="D22" s="102"/>
    </row>
    <row r="23" spans="3:8" x14ac:dyDescent="0.2">
      <c r="C23" s="252">
        <v>40179</v>
      </c>
      <c r="D23" s="8">
        <v>-1000000</v>
      </c>
    </row>
    <row r="24" spans="3:8" x14ac:dyDescent="0.2">
      <c r="C24" s="252">
        <v>40359</v>
      </c>
      <c r="D24" s="8">
        <v>2000000</v>
      </c>
    </row>
    <row r="25" spans="3:8" x14ac:dyDescent="0.2">
      <c r="C25" s="250" t="s">
        <v>413</v>
      </c>
      <c r="D25" s="251">
        <f>XIRR(D23:D24,C23:C24)</f>
        <v>3.0777625799179078</v>
      </c>
      <c r="E25" s="62" t="s">
        <v>415</v>
      </c>
    </row>
    <row r="26" spans="3:8" x14ac:dyDescent="0.2">
      <c r="C26" s="250" t="s">
        <v>417</v>
      </c>
      <c r="D26" s="251">
        <f>NOMINAL(D25,12)</f>
        <v>1.4911739121377092</v>
      </c>
    </row>
    <row r="27" spans="3:8" x14ac:dyDescent="0.2">
      <c r="C27" s="250" t="s">
        <v>418</v>
      </c>
      <c r="D27" s="251">
        <f>+D26/12</f>
        <v>0.12426449267814244</v>
      </c>
    </row>
    <row r="31" spans="3:8" ht="16.5" customHeight="1" x14ac:dyDescent="0.2"/>
    <row r="32" spans="3:8" ht="16.5" customHeight="1" x14ac:dyDescent="0.2"/>
    <row r="162" spans="2:4" ht="20.25" x14ac:dyDescent="0.3">
      <c r="B162" s="788"/>
      <c r="C162" s="35"/>
      <c r="D162" s="789"/>
    </row>
    <row r="163" spans="2:4" x14ac:dyDescent="0.2">
      <c r="B163" s="788"/>
      <c r="C163" s="36"/>
      <c r="D163" s="789"/>
    </row>
    <row r="166" spans="2:4" ht="20.25" x14ac:dyDescent="0.3">
      <c r="B166" s="788"/>
      <c r="C166" s="38"/>
      <c r="D166" s="790"/>
    </row>
    <row r="167" spans="2:4" x14ac:dyDescent="0.2">
      <c r="B167" s="788"/>
      <c r="C167" s="36"/>
      <c r="D167" s="790"/>
    </row>
  </sheetData>
  <mergeCells count="8">
    <mergeCell ref="B162:B163"/>
    <mergeCell ref="D162:D163"/>
    <mergeCell ref="B166:B167"/>
    <mergeCell ref="D166:D167"/>
    <mergeCell ref="A2:H6"/>
    <mergeCell ref="C11:D11"/>
    <mergeCell ref="C20:D20"/>
    <mergeCell ref="G11:H11"/>
  </mergeCells>
  <hyperlinks>
    <hyperlink ref="A1" location="'Indice '!A1" display="INDICE" xr:uid="{00000000-0004-0000-2C00-000000000000}"/>
  </hyperlinks>
  <pageMargins left="0.75" right="0.75" top="1" bottom="1" header="0" footer="0"/>
  <pageSetup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17">
    <tabColor rgb="FFFF0000"/>
  </sheetPr>
  <dimension ref="A1:J58"/>
  <sheetViews>
    <sheetView showGridLines="0" workbookViewId="0"/>
  </sheetViews>
  <sheetFormatPr baseColWidth="10" defaultRowHeight="12.75" x14ac:dyDescent="0.2"/>
  <cols>
    <col min="1" max="1" width="16.42578125" style="70" customWidth="1"/>
    <col min="2" max="2" width="21" customWidth="1"/>
    <col min="3" max="3" width="17.28515625" customWidth="1"/>
    <col min="4" max="4" width="16.7109375" customWidth="1"/>
    <col min="5" max="5" width="22.28515625" customWidth="1"/>
    <col min="6" max="6" width="16.85546875" customWidth="1"/>
    <col min="7" max="7" width="14.5703125" customWidth="1"/>
    <col min="8" max="8" width="20" customWidth="1"/>
    <col min="9" max="9" width="13.42578125" bestFit="1" customWidth="1"/>
  </cols>
  <sheetData>
    <row r="1" spans="1:10" x14ac:dyDescent="0.2">
      <c r="A1" s="676" t="s">
        <v>863</v>
      </c>
    </row>
    <row r="2" spans="1:10" ht="13.5" thickBot="1" x14ac:dyDescent="0.25"/>
    <row r="3" spans="1:10" ht="45" customHeight="1" thickBot="1" x14ac:dyDescent="0.25">
      <c r="B3" s="797" t="s">
        <v>173</v>
      </c>
      <c r="C3" s="798"/>
      <c r="D3" s="798"/>
      <c r="E3" s="798"/>
      <c r="F3" s="798"/>
      <c r="G3" s="798"/>
      <c r="H3" s="799"/>
    </row>
    <row r="4" spans="1:10" ht="45" customHeight="1" x14ac:dyDescent="0.2">
      <c r="B4" s="12"/>
      <c r="C4" s="12"/>
      <c r="D4" s="12"/>
      <c r="E4" s="12"/>
      <c r="F4" s="12"/>
      <c r="G4" s="12"/>
    </row>
    <row r="5" spans="1:10" ht="45" customHeight="1" x14ac:dyDescent="0.2">
      <c r="B5" s="12"/>
      <c r="C5" s="12"/>
      <c r="D5" s="12"/>
      <c r="E5" s="12"/>
      <c r="F5" s="12"/>
      <c r="G5" s="12"/>
    </row>
    <row r="6" spans="1:10" ht="45" customHeight="1" x14ac:dyDescent="0.2">
      <c r="B6" s="12"/>
      <c r="C6" s="12"/>
      <c r="D6" s="12"/>
      <c r="E6" s="12"/>
      <c r="F6" s="12"/>
      <c r="G6" s="12"/>
    </row>
    <row r="7" spans="1:10" ht="14.25" customHeight="1" x14ac:dyDescent="0.2">
      <c r="B7" s="12"/>
      <c r="C7" s="12"/>
      <c r="D7" s="12"/>
      <c r="E7" s="12"/>
      <c r="F7" s="12"/>
      <c r="G7" s="12"/>
    </row>
    <row r="9" spans="1:10" s="50" customFormat="1" x14ac:dyDescent="0.2">
      <c r="A9" s="70"/>
    </row>
    <row r="10" spans="1:10" ht="16.5" customHeight="1" thickBot="1" x14ac:dyDescent="0.25"/>
    <row r="11" spans="1:10" ht="27.75" customHeight="1" thickBot="1" x14ac:dyDescent="0.25">
      <c r="B11" s="797" t="s">
        <v>51</v>
      </c>
      <c r="C11" s="798"/>
      <c r="D11" s="798"/>
      <c r="E11" s="798"/>
      <c r="F11" s="798"/>
      <c r="G11" s="799"/>
    </row>
    <row r="12" spans="1:10" s="101" customFormat="1" ht="27.75" customHeight="1" x14ac:dyDescent="0.2">
      <c r="B12" s="53"/>
      <c r="C12" s="53"/>
      <c r="D12" s="53"/>
      <c r="E12" s="53"/>
      <c r="F12" s="53"/>
      <c r="G12" s="53"/>
    </row>
    <row r="13" spans="1:10" s="50" customFormat="1" ht="27.75" customHeight="1" thickBot="1" x14ac:dyDescent="0.25">
      <c r="A13" s="70"/>
      <c r="B13" s="53"/>
      <c r="C13" s="53"/>
      <c r="D13" s="53"/>
      <c r="E13" s="53"/>
      <c r="F13" s="53"/>
      <c r="G13" s="53"/>
    </row>
    <row r="14" spans="1:10" ht="27" customHeight="1" thickBot="1" x14ac:dyDescent="0.3">
      <c r="B14" s="800" t="s">
        <v>3</v>
      </c>
      <c r="C14" s="801"/>
      <c r="F14" s="802" t="s">
        <v>421</v>
      </c>
      <c r="G14" s="803"/>
      <c r="H14" s="803"/>
      <c r="I14" s="803"/>
      <c r="J14" s="804"/>
    </row>
    <row r="15" spans="1:10" x14ac:dyDescent="0.2">
      <c r="B15" s="262" t="s">
        <v>52</v>
      </c>
      <c r="C15" s="263">
        <v>-1200000</v>
      </c>
      <c r="E15" s="22"/>
      <c r="F15" s="109" t="s">
        <v>62</v>
      </c>
      <c r="G15" s="109" t="s">
        <v>66</v>
      </c>
      <c r="H15" s="60"/>
      <c r="I15" s="60"/>
      <c r="J15" s="60"/>
    </row>
    <row r="16" spans="1:10" x14ac:dyDescent="0.2">
      <c r="B16" s="42" t="s">
        <v>53</v>
      </c>
      <c r="C16" s="264">
        <v>450000</v>
      </c>
      <c r="E16" s="22"/>
      <c r="F16" s="3" t="s">
        <v>67</v>
      </c>
      <c r="G16" s="3" t="s">
        <v>66</v>
      </c>
      <c r="H16" s="60"/>
      <c r="I16" s="60"/>
      <c r="J16" s="60"/>
    </row>
    <row r="17" spans="2:10" ht="13.5" customHeight="1" x14ac:dyDescent="0.2">
      <c r="B17" s="42" t="s">
        <v>54</v>
      </c>
      <c r="C17" s="264">
        <v>320000</v>
      </c>
      <c r="E17" s="22"/>
      <c r="F17" s="3" t="s">
        <v>68</v>
      </c>
      <c r="G17" s="3" t="s">
        <v>72</v>
      </c>
      <c r="H17" s="60"/>
      <c r="I17" s="60"/>
      <c r="J17" s="60"/>
    </row>
    <row r="18" spans="2:10" x14ac:dyDescent="0.2">
      <c r="B18" s="42" t="s">
        <v>55</v>
      </c>
      <c r="C18" s="264">
        <v>715000</v>
      </c>
      <c r="F18" s="3" t="s">
        <v>69</v>
      </c>
      <c r="G18" s="3" t="s">
        <v>70</v>
      </c>
      <c r="H18" s="60"/>
      <c r="I18" s="60"/>
      <c r="J18" s="60"/>
    </row>
    <row r="19" spans="2:10" ht="12.75" customHeight="1" x14ac:dyDescent="0.2">
      <c r="B19" s="42" t="s">
        <v>56</v>
      </c>
      <c r="C19" s="264">
        <v>-650000</v>
      </c>
      <c r="D19" s="10" t="s">
        <v>57</v>
      </c>
      <c r="F19" s="3" t="s">
        <v>71</v>
      </c>
      <c r="G19" s="41">
        <f>+Flujo_0</f>
        <v>-1200000</v>
      </c>
      <c r="H19" s="3" t="s">
        <v>72</v>
      </c>
      <c r="I19" s="3"/>
      <c r="J19" s="3"/>
    </row>
    <row r="20" spans="2:10" ht="12.75" customHeight="1" x14ac:dyDescent="0.2">
      <c r="B20" s="42" t="s">
        <v>127</v>
      </c>
      <c r="C20" s="71">
        <v>0.14360000000000001</v>
      </c>
      <c r="E20" s="70"/>
      <c r="F20" s="3" t="s">
        <v>73</v>
      </c>
      <c r="G20" s="41">
        <f>+C16</f>
        <v>450000</v>
      </c>
      <c r="H20" s="3" t="s">
        <v>72</v>
      </c>
      <c r="I20" s="3" t="s">
        <v>76</v>
      </c>
      <c r="J20" s="3" t="s">
        <v>72</v>
      </c>
    </row>
    <row r="21" spans="2:10" ht="12.75" customHeight="1" x14ac:dyDescent="0.2">
      <c r="B21" s="56" t="s">
        <v>58</v>
      </c>
      <c r="C21" s="106">
        <f>NPV(Tasa_anual,Valores_futuros)</f>
        <v>736208.32686210843</v>
      </c>
      <c r="D21" s="62" t="s">
        <v>420</v>
      </c>
      <c r="F21" s="3" t="s">
        <v>74</v>
      </c>
      <c r="G21" s="41">
        <f>+C17</f>
        <v>320000</v>
      </c>
      <c r="H21" s="3" t="s">
        <v>72</v>
      </c>
      <c r="I21" s="3" t="s">
        <v>76</v>
      </c>
      <c r="J21" s="3" t="s">
        <v>72</v>
      </c>
    </row>
    <row r="22" spans="2:10" s="70" customFormat="1" ht="12.75" customHeight="1" x14ac:dyDescent="0.2">
      <c r="F22" s="3" t="s">
        <v>75</v>
      </c>
      <c r="G22" s="41">
        <f>+C18</f>
        <v>715000</v>
      </c>
      <c r="H22" s="3" t="s">
        <v>72</v>
      </c>
      <c r="I22" s="3" t="s">
        <v>76</v>
      </c>
      <c r="J22" s="3" t="s">
        <v>72</v>
      </c>
    </row>
    <row r="23" spans="2:10" s="70" customFormat="1" ht="12.75" customHeight="1" x14ac:dyDescent="0.2">
      <c r="B23" s="7"/>
      <c r="C23" s="72"/>
      <c r="F23" s="3" t="s">
        <v>75</v>
      </c>
      <c r="G23" s="41">
        <f>+C19</f>
        <v>-650000</v>
      </c>
      <c r="H23" s="3" t="s">
        <v>72</v>
      </c>
      <c r="I23" s="3" t="s">
        <v>76</v>
      </c>
      <c r="J23" s="3" t="s">
        <v>72</v>
      </c>
    </row>
    <row r="24" spans="2:10" s="70" customFormat="1" ht="12.75" customHeight="1" x14ac:dyDescent="0.2">
      <c r="B24" s="7"/>
      <c r="C24" s="72"/>
      <c r="F24" s="3" t="s">
        <v>77</v>
      </c>
      <c r="G24" s="110"/>
      <c r="H24" s="60"/>
      <c r="I24" s="60"/>
      <c r="J24" s="60"/>
    </row>
    <row r="25" spans="2:10" s="70" customFormat="1" ht="12.75" customHeight="1" x14ac:dyDescent="0.2">
      <c r="B25" s="7"/>
      <c r="C25" s="72"/>
      <c r="F25" s="3" t="s">
        <v>79</v>
      </c>
      <c r="G25" s="110">
        <f>+Tasa_anual</f>
        <v>0.14360000000000001</v>
      </c>
      <c r="H25" s="60"/>
      <c r="I25" s="60"/>
      <c r="J25" s="60"/>
    </row>
    <row r="26" spans="2:10" s="70" customFormat="1" ht="12.75" customHeight="1" x14ac:dyDescent="0.2">
      <c r="B26" s="7"/>
      <c r="C26" s="72"/>
      <c r="F26" s="105" t="s">
        <v>78</v>
      </c>
      <c r="G26" s="265">
        <f>+C38</f>
        <v>-463791.67313789157</v>
      </c>
      <c r="H26" s="60"/>
      <c r="I26" s="60"/>
      <c r="J26" s="60"/>
    </row>
    <row r="27" spans="2:10" s="70" customFormat="1" ht="12.75" customHeight="1" x14ac:dyDescent="0.2">
      <c r="B27" s="7"/>
      <c r="C27" s="72"/>
    </row>
    <row r="28" spans="2:10" s="101" customFormat="1" ht="12.75" customHeight="1" x14ac:dyDescent="0.2">
      <c r="B28" s="7"/>
      <c r="C28" s="72"/>
    </row>
    <row r="29" spans="2:10" s="101" customFormat="1" ht="12.75" customHeight="1" x14ac:dyDescent="0.2">
      <c r="B29" s="7"/>
      <c r="C29" s="72"/>
    </row>
    <row r="30" spans="2:10" s="101" customFormat="1" ht="12.75" customHeight="1" thickBot="1" x14ac:dyDescent="0.25">
      <c r="B30" s="7"/>
      <c r="C30" s="72"/>
    </row>
    <row r="31" spans="2:10" s="101" customFormat="1" ht="28.5" customHeight="1" thickBot="1" x14ac:dyDescent="0.25">
      <c r="B31" s="797" t="s">
        <v>59</v>
      </c>
      <c r="C31" s="798"/>
      <c r="D31" s="798"/>
      <c r="E31" s="798"/>
      <c r="F31" s="798"/>
      <c r="G31" s="799"/>
    </row>
    <row r="32" spans="2:10" s="101" customFormat="1" ht="12.75" customHeight="1" x14ac:dyDescent="0.2">
      <c r="B32" s="7"/>
      <c r="C32" s="72"/>
    </row>
    <row r="33" spans="2:8" s="101" customFormat="1" ht="12.75" customHeight="1" x14ac:dyDescent="0.2">
      <c r="B33" s="7"/>
      <c r="C33" s="72"/>
    </row>
    <row r="34" spans="2:8" s="70" customFormat="1" ht="12.75" customHeight="1" thickBot="1" x14ac:dyDescent="0.25">
      <c r="B34" s="7"/>
      <c r="C34" s="72"/>
    </row>
    <row r="35" spans="2:8" s="70" customFormat="1" ht="21.75" customHeight="1" thickBot="1" x14ac:dyDescent="0.3">
      <c r="B35" s="800" t="s">
        <v>3</v>
      </c>
      <c r="C35" s="801"/>
    </row>
    <row r="36" spans="2:8" s="70" customFormat="1" ht="12.75" customHeight="1" x14ac:dyDescent="0.2">
      <c r="B36" s="103" t="s">
        <v>52</v>
      </c>
      <c r="C36" s="263">
        <v>-1200000</v>
      </c>
    </row>
    <row r="37" spans="2:8" s="70" customFormat="1" ht="12.75" customHeight="1" x14ac:dyDescent="0.2">
      <c r="B37" s="2" t="s">
        <v>58</v>
      </c>
      <c r="C37" s="14">
        <f>NPV(Tasa_anual,Valores_futuros)</f>
        <v>736208.32686210843</v>
      </c>
    </row>
    <row r="38" spans="2:8" s="70" customFormat="1" ht="12.75" customHeight="1" x14ac:dyDescent="0.2">
      <c r="B38" s="56" t="s">
        <v>174</v>
      </c>
      <c r="C38" s="104">
        <f>+Flujo_0+VNA_de_flujos_futuros</f>
        <v>-463791.67313789157</v>
      </c>
    </row>
    <row r="39" spans="2:8" s="70" customFormat="1" ht="12.75" customHeight="1" x14ac:dyDescent="0.2">
      <c r="B39" s="7"/>
      <c r="C39" s="72"/>
    </row>
    <row r="40" spans="2:8" ht="12.75" customHeight="1" x14ac:dyDescent="0.2">
      <c r="B40" s="10"/>
    </row>
    <row r="41" spans="2:8" ht="12.75" customHeight="1" x14ac:dyDescent="0.2"/>
    <row r="42" spans="2:8" ht="12.75" customHeight="1" x14ac:dyDescent="0.2">
      <c r="B42" s="10"/>
    </row>
    <row r="43" spans="2:8" ht="12.75" customHeight="1" x14ac:dyDescent="0.2">
      <c r="B43" s="10"/>
    </row>
    <row r="44" spans="2:8" ht="39.75" customHeight="1" x14ac:dyDescent="0.2">
      <c r="H44" s="203"/>
    </row>
    <row r="46" spans="2:8" x14ac:dyDescent="0.2">
      <c r="D46" s="32"/>
      <c r="E46" s="19"/>
      <c r="F46" s="19"/>
    </row>
    <row r="47" spans="2:8" x14ac:dyDescent="0.2">
      <c r="C47" s="11"/>
    </row>
    <row r="48" spans="2:8" x14ac:dyDescent="0.2">
      <c r="G48" s="5"/>
    </row>
    <row r="49" spans="7:7" x14ac:dyDescent="0.2">
      <c r="G49" s="5"/>
    </row>
    <row r="50" spans="7:7" x14ac:dyDescent="0.2">
      <c r="G50" s="5"/>
    </row>
    <row r="51" spans="7:7" x14ac:dyDescent="0.2">
      <c r="G51" s="5"/>
    </row>
    <row r="52" spans="7:7" x14ac:dyDescent="0.2">
      <c r="G52" s="5"/>
    </row>
    <row r="53" spans="7:7" x14ac:dyDescent="0.2">
      <c r="G53" s="5"/>
    </row>
    <row r="54" spans="7:7" x14ac:dyDescent="0.2">
      <c r="G54" s="5"/>
    </row>
    <row r="55" spans="7:7" x14ac:dyDescent="0.2">
      <c r="G55" s="5"/>
    </row>
    <row r="56" spans="7:7" x14ac:dyDescent="0.2">
      <c r="G56" s="5"/>
    </row>
    <row r="57" spans="7:7" x14ac:dyDescent="0.2">
      <c r="G57" s="5"/>
    </row>
    <row r="58" spans="7:7" x14ac:dyDescent="0.2">
      <c r="G58" s="5"/>
    </row>
  </sheetData>
  <mergeCells count="6">
    <mergeCell ref="B11:G11"/>
    <mergeCell ref="B3:H3"/>
    <mergeCell ref="B14:C14"/>
    <mergeCell ref="B35:C35"/>
    <mergeCell ref="F14:J14"/>
    <mergeCell ref="B31:G31"/>
  </mergeCells>
  <phoneticPr fontId="0" type="noConversion"/>
  <hyperlinks>
    <hyperlink ref="A1" location="'Indice '!A1" display="INDICE" xr:uid="{00000000-0004-0000-2D00-000000000000}"/>
  </hyperlinks>
  <pageMargins left="0.75" right="0.75" top="1" bottom="1" header="0" footer="0"/>
  <pageSetup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19">
    <tabColor rgb="FFFF0000"/>
  </sheetPr>
  <dimension ref="A1:I35"/>
  <sheetViews>
    <sheetView showGridLines="0" workbookViewId="0"/>
  </sheetViews>
  <sheetFormatPr baseColWidth="10" defaultRowHeight="12.75" x14ac:dyDescent="0.2"/>
  <cols>
    <col min="1" max="1" width="11.42578125" style="51"/>
    <col min="2" max="2" width="14" customWidth="1"/>
    <col min="3" max="3" width="21.7109375" customWidth="1"/>
    <col min="4" max="4" width="22.28515625" customWidth="1"/>
    <col min="5" max="5" width="21.140625" customWidth="1"/>
    <col min="6" max="6" width="16.42578125" customWidth="1"/>
  </cols>
  <sheetData>
    <row r="1" spans="1:9" ht="13.5" thickBot="1" x14ac:dyDescent="0.25">
      <c r="A1" s="676" t="s">
        <v>863</v>
      </c>
    </row>
    <row r="2" spans="1:9" ht="50.25" customHeight="1" thickBot="1" x14ac:dyDescent="0.25">
      <c r="B2" s="797" t="s">
        <v>175</v>
      </c>
      <c r="C2" s="798"/>
      <c r="D2" s="798"/>
      <c r="E2" s="798"/>
      <c r="F2" s="798"/>
      <c r="G2" s="798"/>
      <c r="H2" s="799"/>
      <c r="I2" s="266"/>
    </row>
    <row r="5" spans="1:9" ht="30.75" customHeight="1" x14ac:dyDescent="0.2">
      <c r="B5" s="12"/>
      <c r="C5" s="12"/>
      <c r="D5" s="12"/>
      <c r="E5" s="12"/>
      <c r="F5" s="12"/>
      <c r="G5" s="12"/>
    </row>
    <row r="6" spans="1:9" ht="44.25" customHeight="1" x14ac:dyDescent="0.2">
      <c r="B6" s="12"/>
      <c r="C6" s="12"/>
      <c r="D6" s="12"/>
      <c r="E6" s="12"/>
      <c r="F6" s="12"/>
      <c r="G6" s="12"/>
    </row>
    <row r="7" spans="1:9" ht="39" customHeight="1" x14ac:dyDescent="0.2">
      <c r="B7" s="12"/>
      <c r="C7" s="12"/>
      <c r="D7" s="12"/>
      <c r="E7" s="12"/>
      <c r="F7" s="12"/>
      <c r="G7" s="12"/>
    </row>
    <row r="8" spans="1:9" ht="20.25" customHeight="1" x14ac:dyDescent="0.2">
      <c r="B8" s="12"/>
      <c r="C8" s="12"/>
      <c r="D8" s="12"/>
      <c r="E8" s="12"/>
      <c r="F8" s="12"/>
      <c r="G8" s="12"/>
    </row>
    <row r="9" spans="1:9" s="51" customFormat="1" ht="20.25" customHeight="1" x14ac:dyDescent="0.2">
      <c r="B9" s="12"/>
      <c r="C9" s="12"/>
      <c r="D9" s="12"/>
      <c r="E9" s="12"/>
      <c r="F9" s="12"/>
      <c r="G9" s="12"/>
    </row>
    <row r="10" spans="1:9" s="51" customFormat="1" ht="20.25" customHeight="1" x14ac:dyDescent="0.2">
      <c r="B10" s="12"/>
      <c r="C10" s="12"/>
      <c r="D10" s="12"/>
      <c r="E10" s="12"/>
      <c r="F10" s="12"/>
      <c r="G10" s="12"/>
    </row>
    <row r="11" spans="1:9" ht="16.5" customHeight="1" x14ac:dyDescent="0.25">
      <c r="B11" s="805" t="s">
        <v>4</v>
      </c>
      <c r="C11" s="805"/>
    </row>
    <row r="12" spans="1:9" x14ac:dyDescent="0.2">
      <c r="B12" s="267" t="s">
        <v>52</v>
      </c>
      <c r="C12" s="264">
        <v>-1100000</v>
      </c>
    </row>
    <row r="13" spans="1:9" x14ac:dyDescent="0.2">
      <c r="B13" s="267" t="s">
        <v>53</v>
      </c>
      <c r="C13" s="264">
        <v>150000</v>
      </c>
    </row>
    <row r="14" spans="1:9" x14ac:dyDescent="0.2">
      <c r="B14" s="267" t="s">
        <v>54</v>
      </c>
      <c r="C14" s="264">
        <v>360000</v>
      </c>
    </row>
    <row r="15" spans="1:9" ht="13.5" thickBot="1" x14ac:dyDescent="0.25">
      <c r="B15" s="268" t="s">
        <v>55</v>
      </c>
      <c r="C15" s="269">
        <v>430000</v>
      </c>
    </row>
    <row r="16" spans="1:9" ht="13.5" thickBot="1" x14ac:dyDescent="0.25">
      <c r="B16" s="107" t="s">
        <v>61</v>
      </c>
      <c r="C16" s="108">
        <f>IRR(C12:C15)</f>
        <v>-6.5627245814392055E-2</v>
      </c>
      <c r="D16" s="32" t="s">
        <v>422</v>
      </c>
    </row>
    <row r="17" spans="3:7" x14ac:dyDescent="0.2">
      <c r="C17" s="13"/>
    </row>
    <row r="18" spans="3:7" s="101" customFormat="1" x14ac:dyDescent="0.2">
      <c r="C18" s="13"/>
    </row>
    <row r="19" spans="3:7" s="101" customFormat="1" x14ac:dyDescent="0.2">
      <c r="C19" s="13"/>
    </row>
    <row r="20" spans="3:7" s="69" customFormat="1" x14ac:dyDescent="0.2">
      <c r="C20" s="13"/>
    </row>
    <row r="21" spans="3:7" s="69" customFormat="1" ht="13.5" thickBot="1" x14ac:dyDescent="0.25">
      <c r="C21" s="13"/>
    </row>
    <row r="22" spans="3:7" s="69" customFormat="1" ht="20.25" customHeight="1" thickBot="1" x14ac:dyDescent="0.3">
      <c r="C22" s="802" t="s">
        <v>421</v>
      </c>
      <c r="D22" s="803"/>
      <c r="E22" s="803"/>
      <c r="F22" s="803"/>
      <c r="G22" s="804"/>
    </row>
    <row r="23" spans="3:7" s="69" customFormat="1" x14ac:dyDescent="0.2">
      <c r="C23" s="109" t="s">
        <v>62</v>
      </c>
      <c r="D23" s="109" t="s">
        <v>66</v>
      </c>
      <c r="E23" s="60"/>
      <c r="F23" s="60"/>
      <c r="G23" s="60"/>
    </row>
    <row r="24" spans="3:7" s="69" customFormat="1" x14ac:dyDescent="0.2">
      <c r="C24" s="3" t="s">
        <v>67</v>
      </c>
      <c r="D24" s="3" t="s">
        <v>66</v>
      </c>
      <c r="E24" s="60"/>
      <c r="F24" s="60"/>
      <c r="G24" s="60"/>
    </row>
    <row r="25" spans="3:7" s="69" customFormat="1" x14ac:dyDescent="0.2">
      <c r="C25" s="3" t="s">
        <v>68</v>
      </c>
      <c r="D25" s="3" t="s">
        <v>72</v>
      </c>
      <c r="E25" s="60"/>
      <c r="F25" s="60"/>
      <c r="G25" s="60"/>
    </row>
    <row r="26" spans="3:7" s="69" customFormat="1" x14ac:dyDescent="0.2">
      <c r="C26" s="3" t="s">
        <v>69</v>
      </c>
      <c r="D26" s="3" t="s">
        <v>70</v>
      </c>
      <c r="E26" s="60"/>
      <c r="F26" s="60"/>
      <c r="G26" s="60"/>
    </row>
    <row r="27" spans="3:7" s="69" customFormat="1" x14ac:dyDescent="0.2">
      <c r="C27" s="3" t="s">
        <v>71</v>
      </c>
      <c r="D27" s="41">
        <f>+bbbb</f>
        <v>0</v>
      </c>
      <c r="E27" s="3" t="s">
        <v>72</v>
      </c>
      <c r="F27" s="3"/>
      <c r="G27" s="3"/>
    </row>
    <row r="28" spans="3:7" s="101" customFormat="1" x14ac:dyDescent="0.2">
      <c r="C28" s="3" t="s">
        <v>73</v>
      </c>
      <c r="D28" s="41">
        <f>+C12</f>
        <v>-1100000</v>
      </c>
      <c r="E28" s="3" t="s">
        <v>72</v>
      </c>
      <c r="F28" s="3" t="s">
        <v>33</v>
      </c>
      <c r="G28" s="3" t="s">
        <v>72</v>
      </c>
    </row>
    <row r="29" spans="3:7" s="101" customFormat="1" x14ac:dyDescent="0.2">
      <c r="C29" s="3" t="s">
        <v>74</v>
      </c>
      <c r="D29" s="41">
        <f t="shared" ref="D29:D31" si="0">+C13</f>
        <v>150000</v>
      </c>
      <c r="E29" s="3" t="s">
        <v>72</v>
      </c>
      <c r="F29" s="3" t="s">
        <v>33</v>
      </c>
      <c r="G29" s="3" t="s">
        <v>72</v>
      </c>
    </row>
    <row r="30" spans="3:7" s="101" customFormat="1" x14ac:dyDescent="0.2">
      <c r="C30" s="3" t="s">
        <v>75</v>
      </c>
      <c r="D30" s="41">
        <f t="shared" si="0"/>
        <v>360000</v>
      </c>
      <c r="E30" s="3" t="s">
        <v>72</v>
      </c>
      <c r="F30" s="3" t="s">
        <v>33</v>
      </c>
      <c r="G30" s="3" t="s">
        <v>72</v>
      </c>
    </row>
    <row r="31" spans="3:7" s="101" customFormat="1" x14ac:dyDescent="0.2">
      <c r="C31" s="3" t="s">
        <v>75</v>
      </c>
      <c r="D31" s="41">
        <f t="shared" si="0"/>
        <v>430000</v>
      </c>
      <c r="E31" s="3" t="s">
        <v>72</v>
      </c>
      <c r="F31" s="3" t="s">
        <v>33</v>
      </c>
      <c r="G31" s="3" t="s">
        <v>72</v>
      </c>
    </row>
    <row r="32" spans="3:7" s="69" customFormat="1" x14ac:dyDescent="0.2">
      <c r="C32" s="3" t="s">
        <v>77</v>
      </c>
      <c r="D32" s="110"/>
      <c r="E32" s="5"/>
      <c r="F32" s="5"/>
      <c r="G32" s="5"/>
    </row>
    <row r="33" spans="3:7" s="69" customFormat="1" x14ac:dyDescent="0.2">
      <c r="C33" s="56" t="s">
        <v>176</v>
      </c>
      <c r="D33" s="111">
        <f>+C16</f>
        <v>-6.5627245814392055E-2</v>
      </c>
      <c r="E33" s="5"/>
      <c r="F33" s="5"/>
      <c r="G33" s="5"/>
    </row>
    <row r="34" spans="3:7" s="69" customFormat="1" x14ac:dyDescent="0.2">
      <c r="C34" s="13"/>
    </row>
    <row r="35" spans="3:7" s="69" customFormat="1" x14ac:dyDescent="0.2">
      <c r="C35" s="13"/>
    </row>
  </sheetData>
  <mergeCells count="3">
    <mergeCell ref="B11:C11"/>
    <mergeCell ref="C22:G22"/>
    <mergeCell ref="B2:H2"/>
  </mergeCells>
  <phoneticPr fontId="0" type="noConversion"/>
  <hyperlinks>
    <hyperlink ref="A1" location="'Indice '!A1" display="INDICE" xr:uid="{00000000-0004-0000-2E00-000000000000}"/>
  </hyperlinks>
  <pageMargins left="0.75" right="0.75" top="1" bottom="1" header="0" footer="0"/>
  <pageSetup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FF0000"/>
  </sheetPr>
  <dimension ref="A1:H21"/>
  <sheetViews>
    <sheetView showGridLines="0" workbookViewId="0"/>
  </sheetViews>
  <sheetFormatPr baseColWidth="10" defaultRowHeight="12.75" x14ac:dyDescent="0.2"/>
  <cols>
    <col min="1" max="1" width="11.42578125" style="112"/>
    <col min="2" max="2" width="13" style="112" customWidth="1"/>
    <col min="3" max="3" width="19.42578125" style="112" customWidth="1"/>
    <col min="4" max="4" width="16.42578125" style="112" customWidth="1"/>
    <col min="5" max="5" width="21" style="112" customWidth="1"/>
    <col min="6" max="6" width="13" style="112" customWidth="1"/>
    <col min="7" max="7" width="11.42578125" style="112"/>
    <col min="8" max="8" width="12.42578125" style="112" customWidth="1"/>
    <col min="9" max="16384" width="11.42578125" style="112"/>
  </cols>
  <sheetData>
    <row r="1" spans="1:8" x14ac:dyDescent="0.2">
      <c r="A1" s="676" t="s">
        <v>863</v>
      </c>
      <c r="B1" s="434"/>
    </row>
    <row r="2" spans="1:8" ht="13.5" thickBot="1" x14ac:dyDescent="0.25"/>
    <row r="3" spans="1:8" ht="78.75" customHeight="1" thickBot="1" x14ac:dyDescent="0.25">
      <c r="B3" s="797" t="s">
        <v>864</v>
      </c>
      <c r="C3" s="798"/>
      <c r="D3" s="798"/>
      <c r="E3" s="798"/>
      <c r="F3" s="798"/>
      <c r="G3" s="798"/>
      <c r="H3" s="799"/>
    </row>
    <row r="4" spans="1:8" ht="23.25" customHeight="1" thickBot="1" x14ac:dyDescent="0.25">
      <c r="B4" s="270"/>
      <c r="C4" s="270"/>
      <c r="D4" s="270"/>
      <c r="E4" s="270"/>
      <c r="F4" s="270"/>
      <c r="G4" s="270"/>
      <c r="H4" s="270"/>
    </row>
    <row r="5" spans="1:8" ht="18.75" customHeight="1" thickBot="1" x14ac:dyDescent="0.3">
      <c r="B5" s="806" t="s">
        <v>116</v>
      </c>
      <c r="C5" s="807"/>
      <c r="E5" s="808" t="s">
        <v>423</v>
      </c>
      <c r="F5" s="809"/>
      <c r="G5" s="809"/>
      <c r="H5" s="810"/>
    </row>
    <row r="6" spans="1:8" x14ac:dyDescent="0.2">
      <c r="B6" s="279" t="s">
        <v>52</v>
      </c>
      <c r="C6" s="280">
        <v>-2500000</v>
      </c>
      <c r="E6" s="272" t="s">
        <v>67</v>
      </c>
      <c r="F6" s="273" t="s">
        <v>66</v>
      </c>
    </row>
    <row r="7" spans="1:8" x14ac:dyDescent="0.2">
      <c r="B7" s="271" t="s">
        <v>53</v>
      </c>
      <c r="C7" s="59">
        <v>200000</v>
      </c>
      <c r="E7" s="272" t="s">
        <v>68</v>
      </c>
      <c r="F7" s="273" t="s">
        <v>72</v>
      </c>
    </row>
    <row r="8" spans="1:8" ht="13.5" customHeight="1" x14ac:dyDescent="0.2">
      <c r="B8" s="271" t="s">
        <v>54</v>
      </c>
      <c r="C8" s="59">
        <v>200000</v>
      </c>
      <c r="E8" s="272" t="s">
        <v>69</v>
      </c>
      <c r="F8" s="273" t="s">
        <v>70</v>
      </c>
    </row>
    <row r="9" spans="1:8" x14ac:dyDescent="0.2">
      <c r="B9" s="271" t="s">
        <v>55</v>
      </c>
      <c r="C9" s="59">
        <v>200000</v>
      </c>
      <c r="E9" s="272" t="s">
        <v>71</v>
      </c>
      <c r="F9" s="61">
        <v>-2500000</v>
      </c>
      <c r="G9" s="226" t="s">
        <v>72</v>
      </c>
    </row>
    <row r="10" spans="1:8" x14ac:dyDescent="0.2">
      <c r="B10" s="271" t="s">
        <v>56</v>
      </c>
      <c r="C10" s="59">
        <v>200000</v>
      </c>
      <c r="E10" s="272" t="s">
        <v>73</v>
      </c>
      <c r="F10" s="61">
        <v>200000</v>
      </c>
      <c r="G10" s="226" t="s">
        <v>72</v>
      </c>
      <c r="H10" s="226" t="s">
        <v>32</v>
      </c>
    </row>
    <row r="11" spans="1:8" x14ac:dyDescent="0.2">
      <c r="B11" s="271" t="s">
        <v>60</v>
      </c>
      <c r="C11" s="59">
        <v>200000</v>
      </c>
      <c r="E11" s="272" t="s">
        <v>74</v>
      </c>
      <c r="F11" s="61">
        <v>1200000</v>
      </c>
      <c r="G11" s="226" t="s">
        <v>72</v>
      </c>
      <c r="H11" s="226" t="s">
        <v>33</v>
      </c>
    </row>
    <row r="12" spans="1:8" x14ac:dyDescent="0.2">
      <c r="B12" s="271" t="s">
        <v>25</v>
      </c>
      <c r="C12" s="59">
        <v>200000</v>
      </c>
      <c r="E12" s="272" t="s">
        <v>115</v>
      </c>
      <c r="F12" s="274"/>
    </row>
    <row r="13" spans="1:8" x14ac:dyDescent="0.2">
      <c r="B13" s="271" t="s">
        <v>26</v>
      </c>
      <c r="C13" s="59">
        <v>200000</v>
      </c>
      <c r="E13" s="275" t="s">
        <v>79</v>
      </c>
      <c r="F13" s="276">
        <f>+C19</f>
        <v>4.0089100966853364E-2</v>
      </c>
    </row>
    <row r="14" spans="1:8" x14ac:dyDescent="0.2">
      <c r="B14" s="271" t="s">
        <v>27</v>
      </c>
      <c r="C14" s="59">
        <v>200000</v>
      </c>
      <c r="G14" s="137"/>
    </row>
    <row r="15" spans="1:8" x14ac:dyDescent="0.2">
      <c r="B15" s="271" t="s">
        <v>28</v>
      </c>
      <c r="C15" s="59">
        <v>200000</v>
      </c>
      <c r="G15" s="137"/>
    </row>
    <row r="16" spans="1:8" ht="12.75" customHeight="1" x14ac:dyDescent="0.2">
      <c r="B16" s="271" t="s">
        <v>29</v>
      </c>
      <c r="C16" s="59">
        <v>200000</v>
      </c>
      <c r="D16" s="277" t="s">
        <v>57</v>
      </c>
      <c r="E16" s="137"/>
      <c r="F16" s="137"/>
      <c r="G16" s="137"/>
    </row>
    <row r="17" spans="2:6" ht="12.75" customHeight="1" x14ac:dyDescent="0.2">
      <c r="B17" s="271" t="s">
        <v>30</v>
      </c>
      <c r="C17" s="59">
        <v>200000</v>
      </c>
      <c r="D17" s="277"/>
      <c r="E17" s="137"/>
      <c r="F17" s="137"/>
    </row>
    <row r="18" spans="2:6" ht="12.75" customHeight="1" x14ac:dyDescent="0.2">
      <c r="B18" s="271" t="s">
        <v>31</v>
      </c>
      <c r="C18" s="59">
        <v>1200000</v>
      </c>
      <c r="D18" s="277"/>
    </row>
    <row r="19" spans="2:6" ht="12.75" customHeight="1" x14ac:dyDescent="0.2">
      <c r="B19" s="278" t="s">
        <v>114</v>
      </c>
      <c r="C19" s="58">
        <f>IRR(C6:C18)</f>
        <v>4.0089100966853364E-2</v>
      </c>
      <c r="D19" s="277"/>
    </row>
    <row r="20" spans="2:6" x14ac:dyDescent="0.2">
      <c r="F20" s="23"/>
    </row>
    <row r="21" spans="2:6" ht="12.75" customHeight="1" x14ac:dyDescent="0.2">
      <c r="B21" s="277"/>
    </row>
  </sheetData>
  <mergeCells count="3">
    <mergeCell ref="B3:H3"/>
    <mergeCell ref="B5:C5"/>
    <mergeCell ref="E5:H5"/>
  </mergeCells>
  <hyperlinks>
    <hyperlink ref="A1" location="'Indice '!A1" display="INDICE" xr:uid="{00000000-0004-0000-2F00-000000000000}"/>
  </hyperlinks>
  <pageMargins left="0.75" right="0.75" top="1" bottom="1" header="0" footer="0"/>
  <pageSetup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rgb="FFFF0000"/>
  </sheetPr>
  <dimension ref="A1:K58"/>
  <sheetViews>
    <sheetView showGridLines="0" topLeftCell="A7" zoomScale="126" zoomScaleNormal="126" workbookViewId="0">
      <selection activeCell="C11" sqref="C11:F24"/>
    </sheetView>
  </sheetViews>
  <sheetFormatPr baseColWidth="10" defaultRowHeight="12.75" x14ac:dyDescent="0.2"/>
  <cols>
    <col min="1" max="1" width="7" style="222" customWidth="1"/>
    <col min="2" max="2" width="14.28515625" customWidth="1"/>
    <col min="3" max="3" width="19.7109375" customWidth="1"/>
    <col min="4" max="4" width="17.5703125" customWidth="1"/>
    <col min="5" max="5" width="14.85546875" customWidth="1"/>
    <col min="6" max="6" width="13" customWidth="1"/>
    <col min="7" max="7" width="13.140625" customWidth="1"/>
    <col min="10" max="10" width="16.140625" customWidth="1"/>
    <col min="11" max="11" width="16.7109375" customWidth="1"/>
  </cols>
  <sheetData>
    <row r="1" spans="1:11" ht="13.5" thickBot="1" x14ac:dyDescent="0.25">
      <c r="A1" s="676" t="s">
        <v>863</v>
      </c>
    </row>
    <row r="2" spans="1:11" ht="84.75" customHeight="1" thickBot="1" x14ac:dyDescent="0.25">
      <c r="B2" s="811" t="s">
        <v>424</v>
      </c>
      <c r="C2" s="812"/>
      <c r="D2" s="812"/>
      <c r="E2" s="812"/>
      <c r="F2" s="812"/>
      <c r="G2" s="812"/>
      <c r="H2" s="813"/>
    </row>
    <row r="3" spans="1:11" ht="23.25" customHeight="1" x14ac:dyDescent="0.2">
      <c r="B3" s="12"/>
      <c r="C3" s="12"/>
      <c r="D3" s="12"/>
      <c r="E3" s="12"/>
      <c r="F3" s="12"/>
      <c r="G3" s="12"/>
      <c r="H3" s="12"/>
    </row>
    <row r="4" spans="1:11" ht="45" customHeight="1" x14ac:dyDescent="0.2">
      <c r="B4" s="310"/>
      <c r="C4" s="310"/>
      <c r="D4" s="310"/>
      <c r="E4" s="310"/>
      <c r="F4" s="310"/>
      <c r="G4" s="310"/>
      <c r="H4" s="289"/>
    </row>
    <row r="5" spans="1:11" ht="45" customHeight="1" x14ac:dyDescent="0.2">
      <c r="B5" s="310"/>
      <c r="C5" s="310"/>
      <c r="D5" s="310"/>
      <c r="E5" s="310"/>
      <c r="F5" s="310"/>
      <c r="G5" s="310"/>
      <c r="H5" s="289"/>
    </row>
    <row r="6" spans="1:11" ht="45" customHeight="1" x14ac:dyDescent="0.2">
      <c r="B6" s="310"/>
      <c r="C6" s="310"/>
      <c r="D6" s="310"/>
      <c r="E6" s="310"/>
      <c r="F6" s="310"/>
      <c r="G6" s="310"/>
      <c r="H6" s="289"/>
    </row>
    <row r="7" spans="1:11" ht="14.25" customHeight="1" x14ac:dyDescent="0.2">
      <c r="B7" s="310"/>
      <c r="C7" s="310"/>
      <c r="D7" s="310"/>
      <c r="E7" s="310"/>
      <c r="F7" s="310"/>
      <c r="G7" s="310"/>
      <c r="H7" s="289"/>
    </row>
    <row r="9" spans="1:11" ht="16.5" customHeight="1" thickBot="1" x14ac:dyDescent="0.25"/>
    <row r="10" spans="1:11" ht="27.75" customHeight="1" thickBot="1" x14ac:dyDescent="0.25">
      <c r="B10" s="797" t="s">
        <v>425</v>
      </c>
      <c r="C10" s="798"/>
      <c r="D10" s="798"/>
      <c r="E10" s="798"/>
      <c r="F10" s="798"/>
      <c r="G10" s="798"/>
    </row>
    <row r="11" spans="1:11" ht="17.25" customHeight="1" thickBot="1" x14ac:dyDescent="0.25">
      <c r="C11" s="146" t="s">
        <v>212</v>
      </c>
      <c r="D11" s="147" t="s">
        <v>87</v>
      </c>
      <c r="J11" s="195"/>
      <c r="K11" s="195"/>
    </row>
    <row r="12" spans="1:11" x14ac:dyDescent="0.2">
      <c r="C12" s="282" t="s">
        <v>52</v>
      </c>
      <c r="D12" s="283">
        <v>-150000000</v>
      </c>
      <c r="J12" s="19"/>
      <c r="K12" s="281"/>
    </row>
    <row r="13" spans="1:11" x14ac:dyDescent="0.2">
      <c r="C13" s="282" t="s">
        <v>53</v>
      </c>
      <c r="D13" s="283">
        <v>-10000000</v>
      </c>
      <c r="J13" s="19"/>
      <c r="K13" s="281"/>
    </row>
    <row r="14" spans="1:11" x14ac:dyDescent="0.2">
      <c r="C14" s="282" t="s">
        <v>54</v>
      </c>
      <c r="D14" s="283">
        <v>-40000000</v>
      </c>
      <c r="J14" s="19"/>
      <c r="K14" s="281"/>
    </row>
    <row r="15" spans="1:11" x14ac:dyDescent="0.2">
      <c r="C15" s="282" t="s">
        <v>55</v>
      </c>
      <c r="D15" s="283">
        <v>10000000</v>
      </c>
      <c r="J15" s="19"/>
      <c r="K15" s="281"/>
    </row>
    <row r="16" spans="1:11" x14ac:dyDescent="0.2">
      <c r="C16" s="282" t="s">
        <v>56</v>
      </c>
      <c r="D16" s="283">
        <v>20500000</v>
      </c>
      <c r="J16" s="19"/>
      <c r="K16" s="281"/>
    </row>
    <row r="17" spans="2:11" x14ac:dyDescent="0.2">
      <c r="C17" s="282" t="s">
        <v>60</v>
      </c>
      <c r="D17" s="284">
        <v>50000000</v>
      </c>
      <c r="J17" s="19"/>
      <c r="K17" s="281"/>
    </row>
    <row r="18" spans="2:11" ht="13.5" customHeight="1" x14ac:dyDescent="0.2">
      <c r="C18" s="282" t="s">
        <v>25</v>
      </c>
      <c r="D18" s="284">
        <v>85000000</v>
      </c>
      <c r="J18" s="19"/>
      <c r="K18" s="281"/>
    </row>
    <row r="19" spans="2:11" x14ac:dyDescent="0.2">
      <c r="C19" s="282" t="s">
        <v>26</v>
      </c>
      <c r="D19" s="284">
        <v>140000000</v>
      </c>
      <c r="J19" s="19"/>
      <c r="K19" s="281"/>
    </row>
    <row r="20" spans="2:11" ht="12.75" customHeight="1" x14ac:dyDescent="0.2">
      <c r="C20" s="282" t="s">
        <v>27</v>
      </c>
      <c r="D20" s="284">
        <v>290000000</v>
      </c>
      <c r="J20" s="19"/>
      <c r="K20" s="281"/>
    </row>
    <row r="21" spans="2:11" ht="12.75" customHeight="1" x14ac:dyDescent="0.2">
      <c r="C21" s="282" t="s">
        <v>28</v>
      </c>
      <c r="D21" s="284">
        <v>340000000</v>
      </c>
      <c r="J21" s="19"/>
      <c r="K21" s="281"/>
    </row>
    <row r="22" spans="2:11" ht="12.75" customHeight="1" x14ac:dyDescent="0.2">
      <c r="C22" s="282" t="s">
        <v>29</v>
      </c>
      <c r="D22" s="284">
        <v>500000000</v>
      </c>
      <c r="J22" s="19"/>
      <c r="K22" s="281"/>
    </row>
    <row r="23" spans="2:11" ht="12.75" customHeight="1" x14ac:dyDescent="0.2">
      <c r="C23" s="285" t="s">
        <v>5</v>
      </c>
      <c r="D23" s="286">
        <f>IRR(D12:D22)</f>
        <v>0.28773303213235168</v>
      </c>
      <c r="E23" s="62" t="s">
        <v>427</v>
      </c>
    </row>
    <row r="24" spans="2:11" ht="12.75" customHeight="1" x14ac:dyDescent="0.2">
      <c r="C24" s="287" t="s">
        <v>426</v>
      </c>
      <c r="D24" s="288" t="s">
        <v>35</v>
      </c>
    </row>
    <row r="25" spans="2:11" ht="12.75" customHeight="1" x14ac:dyDescent="0.2">
      <c r="B25" s="150"/>
      <c r="C25" s="28"/>
    </row>
    <row r="26" spans="2:11" s="222" customFormat="1" ht="12.75" customHeight="1" thickBot="1" x14ac:dyDescent="0.25">
      <c r="B26" s="150"/>
      <c r="C26" s="28"/>
    </row>
    <row r="27" spans="2:11" s="222" customFormat="1" ht="28.5" customHeight="1" thickBot="1" x14ac:dyDescent="0.25">
      <c r="B27" s="797" t="s">
        <v>428</v>
      </c>
      <c r="C27" s="798"/>
      <c r="D27" s="798"/>
      <c r="E27" s="798"/>
      <c r="F27" s="798"/>
      <c r="G27" s="799"/>
    </row>
    <row r="29" spans="2:11" ht="13.5" thickBot="1" x14ac:dyDescent="0.25"/>
    <row r="30" spans="2:11" ht="61.5" customHeight="1" thickBot="1" x14ac:dyDescent="0.25">
      <c r="B30" s="797" t="s">
        <v>429</v>
      </c>
      <c r="C30" s="798"/>
      <c r="D30" s="798"/>
      <c r="E30" s="798"/>
      <c r="F30" s="798"/>
      <c r="G30" s="798"/>
      <c r="H30" s="799"/>
    </row>
    <row r="31" spans="2:11" ht="13.5" thickBot="1" x14ac:dyDescent="0.25"/>
    <row r="32" spans="2:11" s="222" customFormat="1" ht="24" customHeight="1" thickBot="1" x14ac:dyDescent="0.25">
      <c r="C32" s="797" t="s">
        <v>432</v>
      </c>
      <c r="D32" s="798"/>
      <c r="E32" s="798"/>
    </row>
    <row r="33" spans="2:10" s="222" customFormat="1" x14ac:dyDescent="0.2">
      <c r="C33" s="290" t="s">
        <v>430</v>
      </c>
      <c r="D33" s="291">
        <v>0.2712</v>
      </c>
      <c r="E33" s="220"/>
    </row>
    <row r="34" spans="2:10" x14ac:dyDescent="0.2">
      <c r="C34" s="292" t="s">
        <v>431</v>
      </c>
      <c r="D34" s="293">
        <v>0.15</v>
      </c>
      <c r="E34" s="223"/>
    </row>
    <row r="35" spans="2:10" x14ac:dyDescent="0.2">
      <c r="C35" s="221" t="s">
        <v>34</v>
      </c>
      <c r="D35" s="294" t="s">
        <v>214</v>
      </c>
      <c r="E35" s="223"/>
    </row>
    <row r="36" spans="2:10" ht="13.5" thickBot="1" x14ac:dyDescent="0.25">
      <c r="C36" s="224" t="s">
        <v>34</v>
      </c>
      <c r="D36" s="295">
        <f>(D33*60%)+(D34*40%)</f>
        <v>0.22272</v>
      </c>
      <c r="E36" s="225"/>
      <c r="F36" s="62" t="s">
        <v>435</v>
      </c>
      <c r="G36" s="62"/>
      <c r="H36" s="62"/>
      <c r="I36" s="62"/>
      <c r="J36" s="62"/>
    </row>
    <row r="37" spans="2:10" ht="13.5" thickBot="1" x14ac:dyDescent="0.25">
      <c r="F37" s="62"/>
      <c r="G37" s="133"/>
      <c r="H37" s="62"/>
      <c r="I37" s="62"/>
      <c r="J37" s="62"/>
    </row>
    <row r="38" spans="2:10" ht="15.75" thickBot="1" x14ac:dyDescent="0.25">
      <c r="C38" s="797" t="s">
        <v>433</v>
      </c>
      <c r="D38" s="798" t="s">
        <v>35</v>
      </c>
      <c r="E38" s="798"/>
      <c r="F38" s="62"/>
      <c r="G38" s="62"/>
      <c r="H38" s="62"/>
      <c r="I38" s="62"/>
      <c r="J38" s="62"/>
    </row>
    <row r="39" spans="2:10" ht="13.5" thickBot="1" x14ac:dyDescent="0.25">
      <c r="C39" s="296" t="s">
        <v>434</v>
      </c>
      <c r="D39" s="297"/>
      <c r="E39" s="298" t="s">
        <v>35</v>
      </c>
      <c r="F39" s="62"/>
      <c r="G39" s="62"/>
      <c r="H39" s="62"/>
      <c r="I39" s="62"/>
      <c r="J39" s="62"/>
    </row>
    <row r="41" spans="2:10" ht="13.5" thickBot="1" x14ac:dyDescent="0.25"/>
    <row r="42" spans="2:10" ht="31.5" customHeight="1" thickBot="1" x14ac:dyDescent="0.25">
      <c r="B42" s="797" t="s">
        <v>437</v>
      </c>
      <c r="C42" s="798"/>
      <c r="D42" s="798"/>
      <c r="E42" s="798"/>
      <c r="F42" s="798"/>
      <c r="G42" s="799"/>
    </row>
    <row r="43" spans="2:10" ht="13.5" thickBot="1" x14ac:dyDescent="0.25"/>
    <row r="44" spans="2:10" x14ac:dyDescent="0.2">
      <c r="C44" s="303" t="s">
        <v>212</v>
      </c>
      <c r="D44" s="304" t="s">
        <v>87</v>
      </c>
    </row>
    <row r="45" spans="2:10" x14ac:dyDescent="0.2">
      <c r="C45" s="306" t="s">
        <v>52</v>
      </c>
      <c r="D45" s="307">
        <v>-150000000</v>
      </c>
      <c r="E45" s="300"/>
      <c r="F45" s="19"/>
    </row>
    <row r="46" spans="2:10" x14ac:dyDescent="0.2">
      <c r="C46" s="306" t="s">
        <v>53</v>
      </c>
      <c r="D46" s="307">
        <v>-10000000</v>
      </c>
      <c r="E46" s="300"/>
      <c r="F46" s="19"/>
    </row>
    <row r="47" spans="2:10" x14ac:dyDescent="0.2">
      <c r="C47" s="306" t="s">
        <v>54</v>
      </c>
      <c r="D47" s="307">
        <v>-40000000</v>
      </c>
      <c r="E47" s="300"/>
      <c r="F47" s="19"/>
    </row>
    <row r="48" spans="2:10" x14ac:dyDescent="0.2">
      <c r="C48" s="306" t="s">
        <v>55</v>
      </c>
      <c r="D48" s="307">
        <v>10000000</v>
      </c>
      <c r="E48" s="300"/>
      <c r="F48" s="19"/>
    </row>
    <row r="49" spans="3:6" x14ac:dyDescent="0.2">
      <c r="C49" s="306" t="s">
        <v>56</v>
      </c>
      <c r="D49" s="307">
        <v>20500000</v>
      </c>
      <c r="E49" s="300"/>
      <c r="F49" s="19"/>
    </row>
    <row r="50" spans="3:6" x14ac:dyDescent="0.2">
      <c r="C50" s="306" t="s">
        <v>60</v>
      </c>
      <c r="D50" s="308">
        <v>50000000</v>
      </c>
      <c r="E50" s="300"/>
      <c r="F50" s="19"/>
    </row>
    <row r="51" spans="3:6" x14ac:dyDescent="0.2">
      <c r="C51" s="306" t="s">
        <v>25</v>
      </c>
      <c r="D51" s="308">
        <v>85000000</v>
      </c>
      <c r="E51" s="300"/>
      <c r="F51" s="19"/>
    </row>
    <row r="52" spans="3:6" x14ac:dyDescent="0.2">
      <c r="C52" s="306" t="s">
        <v>26</v>
      </c>
      <c r="D52" s="308">
        <v>140000000</v>
      </c>
      <c r="E52" s="300"/>
      <c r="F52" s="19"/>
    </row>
    <row r="53" spans="3:6" x14ac:dyDescent="0.2">
      <c r="C53" s="306" t="s">
        <v>27</v>
      </c>
      <c r="D53" s="308">
        <v>290000000</v>
      </c>
      <c r="E53" s="300"/>
      <c r="F53" s="19"/>
    </row>
    <row r="54" spans="3:6" x14ac:dyDescent="0.2">
      <c r="C54" s="306" t="s">
        <v>28</v>
      </c>
      <c r="D54" s="308">
        <v>340000000</v>
      </c>
      <c r="E54" s="300"/>
      <c r="F54" s="19"/>
    </row>
    <row r="55" spans="3:6" x14ac:dyDescent="0.2">
      <c r="C55" s="306" t="s">
        <v>29</v>
      </c>
      <c r="D55" s="308">
        <v>500000000</v>
      </c>
      <c r="E55" s="300"/>
      <c r="F55" s="19"/>
    </row>
    <row r="56" spans="3:6" x14ac:dyDescent="0.2">
      <c r="C56" s="282" t="s">
        <v>436</v>
      </c>
      <c r="D56" s="305">
        <f>+D36</f>
        <v>0.22272</v>
      </c>
      <c r="E56" s="299"/>
      <c r="F56" s="19"/>
    </row>
    <row r="57" spans="3:6" x14ac:dyDescent="0.2">
      <c r="C57" s="148" t="s">
        <v>58</v>
      </c>
      <c r="D57" s="149">
        <f>NPV(D56,D46:D55)</f>
        <v>238352613.12930658</v>
      </c>
      <c r="E57" s="301" t="s">
        <v>439</v>
      </c>
      <c r="F57" s="19"/>
    </row>
    <row r="58" spans="3:6" x14ac:dyDescent="0.2">
      <c r="C58" s="148" t="s">
        <v>213</v>
      </c>
      <c r="D58" s="309">
        <f>+D57+D45</f>
        <v>88352613.129306585</v>
      </c>
      <c r="E58" s="302" t="s">
        <v>438</v>
      </c>
      <c r="F58" s="19"/>
    </row>
  </sheetData>
  <mergeCells count="7">
    <mergeCell ref="C38:E38"/>
    <mergeCell ref="B42:G42"/>
    <mergeCell ref="B10:G10"/>
    <mergeCell ref="B2:H2"/>
    <mergeCell ref="B30:H30"/>
    <mergeCell ref="B27:G27"/>
    <mergeCell ref="C32:E32"/>
  </mergeCells>
  <phoneticPr fontId="0" type="noConversion"/>
  <hyperlinks>
    <hyperlink ref="A1" location="'Indice '!A1" display="INDICE" xr:uid="{00000000-0004-0000-3000-000000000000}"/>
  </hyperlinks>
  <pageMargins left="0.75" right="0.75" top="1" bottom="1" header="0" footer="0"/>
  <pageSetup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FF0000"/>
  </sheetPr>
  <dimension ref="A1:H67"/>
  <sheetViews>
    <sheetView showGridLines="0" zoomScale="126" zoomScaleNormal="126" workbookViewId="0"/>
  </sheetViews>
  <sheetFormatPr baseColWidth="10" defaultRowHeight="12.75" x14ac:dyDescent="0.2"/>
  <cols>
    <col min="1" max="1" width="7" style="222" customWidth="1"/>
    <col min="2" max="2" width="14.28515625" style="222" customWidth="1"/>
    <col min="3" max="3" width="19.7109375" style="222" customWidth="1"/>
    <col min="4" max="4" width="17.5703125" style="222" customWidth="1"/>
    <col min="5" max="5" width="14.85546875" style="222" customWidth="1"/>
    <col min="6" max="6" width="13" style="222" customWidth="1"/>
    <col min="7" max="7" width="13.140625" style="222" customWidth="1"/>
    <col min="8" max="9" width="11.42578125" style="222"/>
    <col min="10" max="10" width="16.140625" style="222" customWidth="1"/>
    <col min="11" max="11" width="16.7109375" style="222" customWidth="1"/>
    <col min="12" max="16384" width="11.42578125" style="222"/>
  </cols>
  <sheetData>
    <row r="1" spans="1:8" ht="13.5" thickBot="1" x14ac:dyDescent="0.25">
      <c r="A1" s="676" t="s">
        <v>863</v>
      </c>
    </row>
    <row r="2" spans="1:8" ht="84.75" customHeight="1" thickBot="1" x14ac:dyDescent="0.25">
      <c r="B2" s="811" t="s">
        <v>440</v>
      </c>
      <c r="C2" s="812"/>
      <c r="D2" s="812"/>
      <c r="E2" s="812"/>
      <c r="F2" s="812"/>
      <c r="G2" s="812"/>
      <c r="H2" s="813"/>
    </row>
    <row r="4" spans="1:8" x14ac:dyDescent="0.2">
      <c r="C4" s="62"/>
      <c r="D4" s="62"/>
      <c r="E4" s="62"/>
      <c r="F4" s="62"/>
    </row>
    <row r="5" spans="1:8" x14ac:dyDescent="0.2">
      <c r="C5" s="62"/>
      <c r="D5" s="62"/>
      <c r="E5" s="62"/>
      <c r="F5" s="62"/>
    </row>
    <row r="6" spans="1:8" x14ac:dyDescent="0.2">
      <c r="C6" s="62"/>
      <c r="D6" s="62"/>
      <c r="E6" s="62"/>
      <c r="F6" s="62"/>
    </row>
    <row r="7" spans="1:8" x14ac:dyDescent="0.2">
      <c r="C7" s="62"/>
      <c r="D7" s="62"/>
      <c r="E7" s="62"/>
      <c r="F7" s="62"/>
    </row>
    <row r="8" spans="1:8" x14ac:dyDescent="0.2">
      <c r="C8" s="62"/>
      <c r="D8" s="62"/>
      <c r="E8" s="62"/>
      <c r="F8" s="62"/>
    </row>
    <row r="9" spans="1:8" x14ac:dyDescent="0.2">
      <c r="C9" s="62"/>
      <c r="D9" s="62"/>
      <c r="E9" s="62"/>
      <c r="F9" s="62"/>
    </row>
    <row r="10" spans="1:8" ht="20.25" customHeight="1" x14ac:dyDescent="0.2">
      <c r="C10" s="62"/>
      <c r="D10" s="62"/>
      <c r="E10" s="62"/>
      <c r="F10" s="62"/>
    </row>
    <row r="11" spans="1:8" x14ac:dyDescent="0.2">
      <c r="C11" s="62"/>
      <c r="D11" s="62"/>
      <c r="E11" s="62"/>
      <c r="F11" s="62"/>
    </row>
    <row r="12" spans="1:8" x14ac:dyDescent="0.2">
      <c r="C12" s="62"/>
      <c r="D12" s="62"/>
      <c r="E12" s="62"/>
      <c r="F12" s="62"/>
    </row>
    <row r="13" spans="1:8" x14ac:dyDescent="0.2">
      <c r="C13" s="62"/>
      <c r="D13" s="62"/>
      <c r="E13" s="62"/>
      <c r="F13" s="62"/>
    </row>
    <row r="14" spans="1:8" x14ac:dyDescent="0.2">
      <c r="C14" s="62"/>
      <c r="D14" s="62"/>
      <c r="E14" s="62"/>
      <c r="F14" s="62"/>
    </row>
    <row r="15" spans="1:8" x14ac:dyDescent="0.2">
      <c r="C15" s="62"/>
      <c r="D15" s="62"/>
      <c r="E15" s="62"/>
      <c r="F15" s="62"/>
    </row>
    <row r="16" spans="1:8" x14ac:dyDescent="0.2">
      <c r="C16" s="62"/>
      <c r="D16" s="62"/>
      <c r="E16" s="62"/>
      <c r="F16" s="62"/>
    </row>
    <row r="17" spans="2:6" s="415" customFormat="1" x14ac:dyDescent="0.2">
      <c r="C17" s="62"/>
      <c r="D17" s="62"/>
      <c r="E17" s="62"/>
      <c r="F17" s="62"/>
    </row>
    <row r="18" spans="2:6" ht="13.5" thickBot="1" x14ac:dyDescent="0.25"/>
    <row r="19" spans="2:6" ht="16.5" customHeight="1" thickBot="1" x14ac:dyDescent="0.25">
      <c r="B19" s="641" t="s">
        <v>444</v>
      </c>
      <c r="C19" s="642"/>
    </row>
    <row r="20" spans="2:6" x14ac:dyDescent="0.2">
      <c r="B20" s="222" t="s">
        <v>443</v>
      </c>
      <c r="C20" s="13">
        <v>0.06</v>
      </c>
    </row>
    <row r="21" spans="2:6" ht="13.5" thickBot="1" x14ac:dyDescent="0.25"/>
    <row r="22" spans="2:6" ht="15.75" thickBot="1" x14ac:dyDescent="0.3">
      <c r="B22" s="311" t="s">
        <v>441</v>
      </c>
      <c r="C22" s="312" t="s">
        <v>87</v>
      </c>
    </row>
    <row r="23" spans="2:6" ht="15" x14ac:dyDescent="0.25">
      <c r="B23" s="313" t="s">
        <v>442</v>
      </c>
      <c r="C23" s="314">
        <v>-80000000</v>
      </c>
    </row>
    <row r="24" spans="2:6" ht="15" x14ac:dyDescent="0.25">
      <c r="B24" s="2" t="s">
        <v>53</v>
      </c>
      <c r="C24" s="315">
        <v>30000000</v>
      </c>
    </row>
    <row r="25" spans="2:6" ht="15" x14ac:dyDescent="0.25">
      <c r="B25" s="2" t="s">
        <v>54</v>
      </c>
      <c r="C25" s="315">
        <f>+C24*(1+10%)</f>
        <v>33000000.000000004</v>
      </c>
    </row>
    <row r="26" spans="2:6" ht="15" x14ac:dyDescent="0.25">
      <c r="B26" s="2" t="s">
        <v>55</v>
      </c>
      <c r="C26" s="315">
        <f>+C25*(1+10%)</f>
        <v>36300000.000000007</v>
      </c>
    </row>
    <row r="27" spans="2:6" ht="15" x14ac:dyDescent="0.25">
      <c r="B27" s="2" t="s">
        <v>56</v>
      </c>
      <c r="C27" s="315">
        <f>+C26*(1+10%)</f>
        <v>39930000.000000015</v>
      </c>
    </row>
    <row r="28" spans="2:6" ht="15" x14ac:dyDescent="0.25">
      <c r="B28" s="2" t="s">
        <v>60</v>
      </c>
      <c r="C28" s="315">
        <f>+C27*(1+10%)</f>
        <v>43923000.000000022</v>
      </c>
    </row>
    <row r="29" spans="2:6" ht="13.5" thickBot="1" x14ac:dyDescent="0.25"/>
    <row r="30" spans="2:6" ht="15" x14ac:dyDescent="0.25">
      <c r="B30" s="643" t="s">
        <v>445</v>
      </c>
      <c r="C30" s="644">
        <f>+NPV(C20,C24:C28)+C23</f>
        <v>72600069.986885339</v>
      </c>
      <c r="D30" s="62" t="s">
        <v>448</v>
      </c>
    </row>
    <row r="31" spans="2:6" ht="15.75" thickBot="1" x14ac:dyDescent="0.3">
      <c r="B31" s="645" t="s">
        <v>446</v>
      </c>
      <c r="C31" s="646">
        <f>+IRR(C23:C28)</f>
        <v>0.32972895164744354</v>
      </c>
      <c r="D31" s="62" t="s">
        <v>447</v>
      </c>
    </row>
    <row r="34" spans="2:4" x14ac:dyDescent="0.2">
      <c r="B34" s="62" t="s">
        <v>449</v>
      </c>
    </row>
    <row r="35" spans="2:4" ht="13.5" thickBot="1" x14ac:dyDescent="0.25"/>
    <row r="36" spans="2:4" ht="13.5" thickBot="1" x14ac:dyDescent="0.25">
      <c r="B36" s="641" t="s">
        <v>444</v>
      </c>
      <c r="C36" s="642"/>
    </row>
    <row r="37" spans="2:4" x14ac:dyDescent="0.2">
      <c r="B37" s="222" t="s">
        <v>443</v>
      </c>
      <c r="C37" s="13">
        <v>0.11</v>
      </c>
    </row>
    <row r="38" spans="2:4" ht="13.5" thickBot="1" x14ac:dyDescent="0.25"/>
    <row r="39" spans="2:4" ht="15.75" thickBot="1" x14ac:dyDescent="0.3">
      <c r="B39" s="311" t="s">
        <v>441</v>
      </c>
      <c r="C39" s="312" t="s">
        <v>87</v>
      </c>
    </row>
    <row r="40" spans="2:4" ht="15" x14ac:dyDescent="0.25">
      <c r="B40" s="313" t="s">
        <v>442</v>
      </c>
      <c r="C40" s="314">
        <v>-80000000</v>
      </c>
    </row>
    <row r="41" spans="2:4" ht="15" x14ac:dyDescent="0.25">
      <c r="B41" s="2" t="s">
        <v>53</v>
      </c>
      <c r="C41" s="315">
        <v>30000000</v>
      </c>
    </row>
    <row r="42" spans="2:4" ht="15" x14ac:dyDescent="0.25">
      <c r="B42" s="2" t="s">
        <v>54</v>
      </c>
      <c r="C42" s="315">
        <f>+C41*(1+10%)</f>
        <v>33000000.000000004</v>
      </c>
    </row>
    <row r="43" spans="2:4" ht="15" x14ac:dyDescent="0.25">
      <c r="B43" s="2" t="s">
        <v>55</v>
      </c>
      <c r="C43" s="315">
        <f>+C42*(1+10%)</f>
        <v>36300000.000000007</v>
      </c>
    </row>
    <row r="44" spans="2:4" ht="15" x14ac:dyDescent="0.25">
      <c r="B44" s="2" t="s">
        <v>56</v>
      </c>
      <c r="C44" s="315">
        <f>+C43*(1+10%)</f>
        <v>39930000.000000015</v>
      </c>
    </row>
    <row r="45" spans="2:4" ht="15" x14ac:dyDescent="0.25">
      <c r="B45" s="2" t="s">
        <v>60</v>
      </c>
      <c r="C45" s="315">
        <f>+C44*(1+10%)</f>
        <v>43923000.000000022</v>
      </c>
    </row>
    <row r="46" spans="2:4" ht="13.5" thickBot="1" x14ac:dyDescent="0.25"/>
    <row r="47" spans="2:4" ht="15" x14ac:dyDescent="0.25">
      <c r="B47" s="643" t="s">
        <v>445</v>
      </c>
      <c r="C47" s="644">
        <f>+NPV(C37,C41:C45)+C40</f>
        <v>52722104.945231274</v>
      </c>
      <c r="D47" s="62" t="s">
        <v>453</v>
      </c>
    </row>
    <row r="48" spans="2:4" ht="15.75" thickBot="1" x14ac:dyDescent="0.3">
      <c r="B48" s="645" t="s">
        <v>446</v>
      </c>
      <c r="C48" s="646">
        <f>+IRR(C40:C45)</f>
        <v>0.32972895164744354</v>
      </c>
      <c r="D48" s="62" t="s">
        <v>454</v>
      </c>
    </row>
    <row r="51" spans="2:3" x14ac:dyDescent="0.2">
      <c r="B51" s="222" t="s">
        <v>450</v>
      </c>
    </row>
    <row r="52" spans="2:3" s="415" customFormat="1" x14ac:dyDescent="0.2"/>
    <row r="54" spans="2:3" ht="13.5" thickBot="1" x14ac:dyDescent="0.25"/>
    <row r="55" spans="2:3" ht="13.5" thickBot="1" x14ac:dyDescent="0.25">
      <c r="B55" s="641" t="s">
        <v>444</v>
      </c>
      <c r="C55" s="642"/>
    </row>
    <row r="56" spans="2:3" x14ac:dyDescent="0.2">
      <c r="B56" s="222" t="s">
        <v>443</v>
      </c>
      <c r="C56" s="13">
        <v>0.11</v>
      </c>
    </row>
    <row r="57" spans="2:3" ht="13.5" thickBot="1" x14ac:dyDescent="0.25"/>
    <row r="58" spans="2:3" ht="15.75" thickBot="1" x14ac:dyDescent="0.3">
      <c r="B58" s="311" t="s">
        <v>441</v>
      </c>
      <c r="C58" s="312" t="s">
        <v>87</v>
      </c>
    </row>
    <row r="59" spans="2:3" ht="15" x14ac:dyDescent="0.25">
      <c r="B59" s="313" t="s">
        <v>442</v>
      </c>
      <c r="C59" s="314">
        <v>-59094000</v>
      </c>
    </row>
    <row r="60" spans="2:3" ht="15" x14ac:dyDescent="0.25">
      <c r="B60" s="2" t="s">
        <v>53</v>
      </c>
      <c r="C60" s="315">
        <v>30000000</v>
      </c>
    </row>
    <row r="61" spans="2:3" ht="15" x14ac:dyDescent="0.25">
      <c r="B61" s="2" t="s">
        <v>54</v>
      </c>
      <c r="C61" s="315">
        <f>+C60*(1+10%)</f>
        <v>33000000.000000004</v>
      </c>
    </row>
    <row r="62" spans="2:3" ht="15" x14ac:dyDescent="0.25">
      <c r="B62" s="2" t="s">
        <v>55</v>
      </c>
      <c r="C62" s="315">
        <f>+C61*(1+10%)</f>
        <v>36300000.000000007</v>
      </c>
    </row>
    <row r="63" spans="2:3" ht="15" x14ac:dyDescent="0.25">
      <c r="B63" s="2" t="s">
        <v>56</v>
      </c>
      <c r="C63" s="315">
        <f>+C62*(1+10%)</f>
        <v>39930000.000000015</v>
      </c>
    </row>
    <row r="64" spans="2:3" ht="15" x14ac:dyDescent="0.25">
      <c r="B64" s="2" t="s">
        <v>60</v>
      </c>
      <c r="C64" s="315">
        <f>+C63*(1+10%)</f>
        <v>43923000.000000022</v>
      </c>
    </row>
    <row r="65" spans="2:4" ht="13.5" thickBot="1" x14ac:dyDescent="0.25"/>
    <row r="66" spans="2:4" ht="15" x14ac:dyDescent="0.25">
      <c r="B66" s="643" t="s">
        <v>445</v>
      </c>
      <c r="C66" s="644">
        <f>+NPV(C56,C60:C64)+C59</f>
        <v>73628104.945231274</v>
      </c>
      <c r="D66" s="62" t="s">
        <v>451</v>
      </c>
    </row>
    <row r="67" spans="2:4" ht="15.75" thickBot="1" x14ac:dyDescent="0.3">
      <c r="B67" s="645" t="s">
        <v>446</v>
      </c>
      <c r="C67" s="646">
        <f>+IRR(C59:C64)</f>
        <v>0.49999713236122556</v>
      </c>
      <c r="D67" s="62" t="s">
        <v>452</v>
      </c>
    </row>
  </sheetData>
  <mergeCells count="1">
    <mergeCell ref="B2:H2"/>
  </mergeCells>
  <hyperlinks>
    <hyperlink ref="A1" location="'Indice '!A1" display="INDICE" xr:uid="{00000000-0004-0000-3100-000000000000}"/>
  </hyperlinks>
  <pageMargins left="0.75" right="0.75" top="1" bottom="1" header="0" footer="0"/>
  <pageSetup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33CC"/>
  </sheetPr>
  <dimension ref="A1:H15"/>
  <sheetViews>
    <sheetView showGridLines="0" zoomScale="120" zoomScaleNormal="120" workbookViewId="0"/>
  </sheetViews>
  <sheetFormatPr baseColWidth="10" defaultRowHeight="12.75" x14ac:dyDescent="0.2"/>
  <cols>
    <col min="2" max="2" width="11.42578125" style="161"/>
    <col min="4" max="4" width="29.28515625" bestFit="1" customWidth="1"/>
    <col min="5" max="5" width="15.5703125" bestFit="1" customWidth="1"/>
  </cols>
  <sheetData>
    <row r="1" spans="1:8" x14ac:dyDescent="0.2">
      <c r="A1" s="676" t="s">
        <v>863</v>
      </c>
    </row>
    <row r="2" spans="1:8" x14ac:dyDescent="0.2">
      <c r="A2" s="773" t="s">
        <v>263</v>
      </c>
      <c r="B2" s="773"/>
      <c r="C2" s="773"/>
      <c r="D2" s="773"/>
      <c r="E2" s="773"/>
      <c r="F2" s="773"/>
      <c r="G2" s="773"/>
      <c r="H2" s="773"/>
    </row>
    <row r="3" spans="1:8" x14ac:dyDescent="0.2">
      <c r="A3" s="773"/>
      <c r="B3" s="773"/>
      <c r="C3" s="773"/>
      <c r="D3" s="773"/>
      <c r="E3" s="773"/>
      <c r="F3" s="773"/>
      <c r="G3" s="773"/>
      <c r="H3" s="773"/>
    </row>
    <row r="4" spans="1:8" x14ac:dyDescent="0.2">
      <c r="A4" s="773"/>
      <c r="B4" s="773"/>
      <c r="C4" s="773"/>
      <c r="D4" s="773"/>
      <c r="E4" s="773"/>
      <c r="F4" s="773"/>
      <c r="G4" s="773"/>
      <c r="H4" s="773"/>
    </row>
    <row r="5" spans="1:8" x14ac:dyDescent="0.2">
      <c r="A5" s="773"/>
      <c r="B5" s="773"/>
      <c r="C5" s="773"/>
      <c r="D5" s="773"/>
      <c r="E5" s="773"/>
      <c r="F5" s="773"/>
      <c r="G5" s="773"/>
      <c r="H5" s="773"/>
    </row>
    <row r="6" spans="1:8" x14ac:dyDescent="0.2">
      <c r="A6" s="773"/>
      <c r="B6" s="773"/>
      <c r="C6" s="773"/>
      <c r="D6" s="773"/>
      <c r="E6" s="773"/>
      <c r="F6" s="773"/>
      <c r="G6" s="773"/>
      <c r="H6" s="773"/>
    </row>
    <row r="8" spans="1:8" ht="13.5" thickBot="1" x14ac:dyDescent="0.25"/>
    <row r="9" spans="1:8" ht="13.5" thickBot="1" x14ac:dyDescent="0.25">
      <c r="D9" s="196" t="s">
        <v>91</v>
      </c>
      <c r="E9" s="196" t="s">
        <v>87</v>
      </c>
    </row>
    <row r="10" spans="1:8" x14ac:dyDescent="0.2">
      <c r="D10" s="162" t="s">
        <v>142</v>
      </c>
      <c r="E10" s="169">
        <v>1500000</v>
      </c>
    </row>
    <row r="11" spans="1:8" x14ac:dyDescent="0.2">
      <c r="D11" s="162" t="s">
        <v>147</v>
      </c>
      <c r="E11" s="168">
        <v>4.4999999999999998E-2</v>
      </c>
    </row>
    <row r="12" spans="1:8" x14ac:dyDescent="0.2">
      <c r="D12" s="162" t="s">
        <v>143</v>
      </c>
      <c r="E12" s="162">
        <v>12</v>
      </c>
    </row>
    <row r="13" spans="1:8" x14ac:dyDescent="0.2">
      <c r="D13" s="162" t="s">
        <v>144</v>
      </c>
      <c r="E13" s="169">
        <f>+E10*E11</f>
        <v>67500</v>
      </c>
    </row>
    <row r="14" spans="1:8" x14ac:dyDescent="0.2">
      <c r="D14" s="162" t="s">
        <v>145</v>
      </c>
      <c r="E14" s="169">
        <f>+E10*E11*E12</f>
        <v>810000</v>
      </c>
      <c r="F14" s="62" t="s">
        <v>341</v>
      </c>
    </row>
    <row r="15" spans="1:8" x14ac:dyDescent="0.2">
      <c r="D15" s="175" t="s">
        <v>146</v>
      </c>
      <c r="E15" s="176">
        <f>+E14+E10</f>
        <v>2310000</v>
      </c>
    </row>
  </sheetData>
  <mergeCells count="1">
    <mergeCell ref="A2:H6"/>
  </mergeCells>
  <hyperlinks>
    <hyperlink ref="A1" location="'Indice '!A1" display="INDICE" xr:uid="{00000000-0004-0000-0500-000000000000}"/>
  </hyperlink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rgb="FFFF0000"/>
  </sheetPr>
  <dimension ref="A1:J27"/>
  <sheetViews>
    <sheetView showGridLines="0" workbookViewId="0"/>
  </sheetViews>
  <sheetFormatPr baseColWidth="10" defaultRowHeight="12.75" x14ac:dyDescent="0.2"/>
  <cols>
    <col min="4" max="4" width="24.28515625" customWidth="1"/>
    <col min="5" max="5" width="17.7109375" customWidth="1"/>
  </cols>
  <sheetData>
    <row r="1" spans="1:10" ht="13.5" thickBot="1" x14ac:dyDescent="0.25">
      <c r="A1" s="676" t="s">
        <v>863</v>
      </c>
    </row>
    <row r="2" spans="1:10" ht="86.25" customHeight="1" thickBot="1" x14ac:dyDescent="0.25">
      <c r="B2" s="811" t="s">
        <v>455</v>
      </c>
      <c r="C2" s="812"/>
      <c r="D2" s="812"/>
      <c r="E2" s="812"/>
      <c r="F2" s="812"/>
      <c r="G2" s="812"/>
      <c r="H2" s="812"/>
      <c r="I2" s="812"/>
      <c r="J2" s="813"/>
    </row>
    <row r="19" spans="4:6" x14ac:dyDescent="0.2">
      <c r="D19" s="814" t="s">
        <v>456</v>
      </c>
      <c r="E19" s="814"/>
    </row>
    <row r="20" spans="4:6" x14ac:dyDescent="0.2">
      <c r="D20" s="814"/>
      <c r="E20" s="814"/>
    </row>
    <row r="21" spans="4:6" x14ac:dyDescent="0.2">
      <c r="D21" s="75" t="s">
        <v>122</v>
      </c>
      <c r="E21" s="75" t="s">
        <v>123</v>
      </c>
    </row>
    <row r="22" spans="4:6" x14ac:dyDescent="0.2">
      <c r="D22" s="316">
        <v>40345</v>
      </c>
      <c r="E22" s="59">
        <v>-1200000</v>
      </c>
    </row>
    <row r="23" spans="4:6" x14ac:dyDescent="0.2">
      <c r="D23" s="316">
        <v>40441</v>
      </c>
      <c r="E23" s="59">
        <v>145000</v>
      </c>
    </row>
    <row r="24" spans="4:6" x14ac:dyDescent="0.2">
      <c r="D24" s="316">
        <v>40544</v>
      </c>
      <c r="E24" s="59">
        <v>125000</v>
      </c>
    </row>
    <row r="25" spans="4:6" x14ac:dyDescent="0.2">
      <c r="D25" s="316">
        <v>40602</v>
      </c>
      <c r="E25" s="59">
        <v>250000</v>
      </c>
    </row>
    <row r="26" spans="4:6" x14ac:dyDescent="0.2">
      <c r="D26" s="316">
        <v>41274</v>
      </c>
      <c r="E26" s="59">
        <v>352000</v>
      </c>
    </row>
    <row r="27" spans="4:6" x14ac:dyDescent="0.2">
      <c r="D27" s="105" t="s">
        <v>89</v>
      </c>
      <c r="E27" s="317">
        <f>XIRR(E22:E26,D22:D26)</f>
        <v>-0.1963513515889645</v>
      </c>
      <c r="F27" s="62" t="s">
        <v>457</v>
      </c>
    </row>
  </sheetData>
  <mergeCells count="2">
    <mergeCell ref="B2:J2"/>
    <mergeCell ref="D19:E20"/>
  </mergeCells>
  <hyperlinks>
    <hyperlink ref="A1" location="'Indice '!A1" display="INDICE" xr:uid="{00000000-0004-0000-3200-000000000000}"/>
  </hyperlinks>
  <pageMargins left="0.7" right="0.7" top="0.75" bottom="0.75" header="0.3" footer="0.3"/>
  <pageSetup paperSize="9" orientation="portrait" horizontalDpi="90" verticalDpi="90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FF0000"/>
  </sheetPr>
  <dimension ref="A1:K26"/>
  <sheetViews>
    <sheetView showGridLines="0" workbookViewId="0"/>
  </sheetViews>
  <sheetFormatPr baseColWidth="10" defaultRowHeight="12.75" x14ac:dyDescent="0.2"/>
  <cols>
    <col min="3" max="3" width="22.7109375" customWidth="1"/>
    <col min="4" max="4" width="20.42578125" customWidth="1"/>
  </cols>
  <sheetData>
    <row r="1" spans="1:11" x14ac:dyDescent="0.2">
      <c r="A1" s="676" t="s">
        <v>863</v>
      </c>
    </row>
    <row r="3" spans="1:11" ht="13.5" thickBot="1" x14ac:dyDescent="0.25"/>
    <row r="4" spans="1:11" ht="98.25" customHeight="1" thickBot="1" x14ac:dyDescent="0.25">
      <c r="C4" s="811" t="s">
        <v>458</v>
      </c>
      <c r="D4" s="812"/>
      <c r="E4" s="812"/>
      <c r="F4" s="812"/>
      <c r="G4" s="812"/>
      <c r="H4" s="812"/>
      <c r="I4" s="812"/>
      <c r="J4" s="812"/>
      <c r="K4" s="813"/>
    </row>
    <row r="8" spans="1:11" ht="13.5" thickBot="1" x14ac:dyDescent="0.25"/>
    <row r="9" spans="1:11" ht="21.75" customHeight="1" x14ac:dyDescent="0.2">
      <c r="C9" s="321" t="s">
        <v>88</v>
      </c>
      <c r="D9" s="322" t="s">
        <v>87</v>
      </c>
      <c r="E9" s="222"/>
      <c r="F9" s="222"/>
    </row>
    <row r="10" spans="1:11" x14ac:dyDescent="0.2">
      <c r="C10" s="318">
        <v>40545</v>
      </c>
      <c r="D10" s="41">
        <v>-100000</v>
      </c>
      <c r="E10" s="300"/>
      <c r="F10" s="19"/>
    </row>
    <row r="11" spans="1:11" x14ac:dyDescent="0.2">
      <c r="C11" s="318">
        <v>40576</v>
      </c>
      <c r="D11" s="41">
        <v>0</v>
      </c>
      <c r="E11" s="300"/>
      <c r="F11" s="19"/>
    </row>
    <row r="12" spans="1:11" x14ac:dyDescent="0.2">
      <c r="C12" s="318">
        <v>40604</v>
      </c>
      <c r="D12" s="41">
        <v>40000</v>
      </c>
      <c r="E12" s="300"/>
      <c r="F12" s="19"/>
    </row>
    <row r="13" spans="1:11" x14ac:dyDescent="0.2">
      <c r="C13" s="318">
        <v>40635</v>
      </c>
      <c r="D13" s="41">
        <v>0</v>
      </c>
      <c r="E13" s="300"/>
      <c r="F13" s="19"/>
    </row>
    <row r="14" spans="1:11" x14ac:dyDescent="0.2">
      <c r="C14" s="318">
        <v>40665</v>
      </c>
      <c r="D14" s="41">
        <v>0</v>
      </c>
      <c r="E14" s="300"/>
      <c r="F14" s="19"/>
    </row>
    <row r="15" spans="1:11" x14ac:dyDescent="0.2">
      <c r="C15" s="318">
        <v>40696</v>
      </c>
      <c r="D15" s="41">
        <v>60000</v>
      </c>
      <c r="E15" s="300"/>
      <c r="F15" s="19"/>
    </row>
    <row r="16" spans="1:11" x14ac:dyDescent="0.2">
      <c r="C16" s="318">
        <v>40726</v>
      </c>
      <c r="D16" s="41">
        <v>40000</v>
      </c>
      <c r="E16" s="300"/>
      <c r="F16" s="19"/>
    </row>
    <row r="17" spans="3:6" x14ac:dyDescent="0.2">
      <c r="C17" s="318">
        <v>40757</v>
      </c>
      <c r="D17" s="41">
        <v>0</v>
      </c>
      <c r="E17" s="300"/>
      <c r="F17" s="19"/>
    </row>
    <row r="18" spans="3:6" x14ac:dyDescent="0.2">
      <c r="C18" s="318">
        <v>40788</v>
      </c>
      <c r="D18" s="41">
        <v>0</v>
      </c>
      <c r="E18" s="300"/>
      <c r="F18" s="19"/>
    </row>
    <row r="19" spans="3:6" x14ac:dyDescent="0.2">
      <c r="C19" s="318">
        <v>40818</v>
      </c>
      <c r="D19" s="41">
        <v>0</v>
      </c>
      <c r="E19" s="300"/>
      <c r="F19" s="19"/>
    </row>
    <row r="20" spans="3:6" x14ac:dyDescent="0.2">
      <c r="C20" s="318">
        <v>40849</v>
      </c>
      <c r="D20" s="41">
        <v>0</v>
      </c>
      <c r="E20" s="300"/>
      <c r="F20" s="19"/>
    </row>
    <row r="21" spans="3:6" x14ac:dyDescent="0.2">
      <c r="C21" s="318">
        <v>40879</v>
      </c>
      <c r="D21" s="41">
        <v>12500</v>
      </c>
    </row>
    <row r="22" spans="3:6" x14ac:dyDescent="0.2">
      <c r="C22" s="319" t="s">
        <v>127</v>
      </c>
      <c r="D22" s="325">
        <v>5.6099999999999997E-2</v>
      </c>
      <c r="E22" s="299"/>
      <c r="F22" s="19"/>
    </row>
    <row r="23" spans="3:6" x14ac:dyDescent="0.2">
      <c r="C23" s="324" t="s">
        <v>399</v>
      </c>
      <c r="D23" s="323">
        <f>(1+D22)^(1/12)-1</f>
        <v>4.5589336088460719E-3</v>
      </c>
    </row>
    <row r="24" spans="3:6" x14ac:dyDescent="0.2">
      <c r="C24" s="319" t="s">
        <v>459</v>
      </c>
      <c r="D24" s="320">
        <f>XNPV(D23,D10:D21,C10:C21)</f>
        <v>52215.76056242171</v>
      </c>
      <c r="E24" s="301"/>
      <c r="F24" s="19"/>
    </row>
    <row r="25" spans="3:6" x14ac:dyDescent="0.2">
      <c r="C25" s="302"/>
      <c r="D25" s="301"/>
      <c r="E25" s="302"/>
      <c r="F25" s="19"/>
    </row>
    <row r="26" spans="3:6" x14ac:dyDescent="0.2">
      <c r="D26" s="326"/>
    </row>
  </sheetData>
  <mergeCells count="1">
    <mergeCell ref="C4:K4"/>
  </mergeCells>
  <hyperlinks>
    <hyperlink ref="A1" location="'Indice '!A1" display="INDICE" xr:uid="{00000000-0004-0000-3300-000000000000}"/>
  </hyperlinks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rgb="FFFF0000"/>
  </sheetPr>
  <dimension ref="A1:P93"/>
  <sheetViews>
    <sheetView showGridLines="0" topLeftCell="D1" zoomScale="70" zoomScaleNormal="70" workbookViewId="0">
      <selection activeCell="K62" sqref="K62"/>
    </sheetView>
  </sheetViews>
  <sheetFormatPr baseColWidth="10" defaultRowHeight="12.75" x14ac:dyDescent="0.2"/>
  <cols>
    <col min="1" max="1" width="7.140625" style="329" customWidth="1"/>
    <col min="2" max="2" width="27.140625" style="328" bestFit="1" customWidth="1"/>
    <col min="3" max="3" width="24.7109375" style="63" hidden="1" customWidth="1"/>
    <col min="4" max="4" width="24.140625" style="329" customWidth="1"/>
    <col min="5" max="5" width="19.140625" style="344" customWidth="1"/>
    <col min="6" max="6" width="19.85546875" style="344" customWidth="1"/>
    <col min="7" max="7" width="18.5703125" style="329" hidden="1" customWidth="1"/>
    <col min="8" max="8" width="17" style="329" customWidth="1"/>
    <col min="9" max="9" width="19.5703125" style="329" bestFit="1" customWidth="1"/>
    <col min="10" max="10" width="20.42578125" style="329" customWidth="1"/>
    <col min="11" max="11" width="28.7109375" style="330" customWidth="1"/>
    <col min="12" max="12" width="14.85546875" style="329" customWidth="1"/>
    <col min="13" max="13" width="17.5703125" style="329" bestFit="1" customWidth="1"/>
    <col min="14" max="16384" width="11.42578125" style="329"/>
  </cols>
  <sheetData>
    <row r="1" spans="1:15" x14ac:dyDescent="0.2">
      <c r="A1" s="676" t="s">
        <v>863</v>
      </c>
    </row>
    <row r="3" spans="1:15" ht="84.75" customHeight="1" x14ac:dyDescent="0.25">
      <c r="B3" s="821" t="s">
        <v>470</v>
      </c>
      <c r="C3" s="822"/>
      <c r="D3" s="822"/>
      <c r="E3" s="822"/>
      <c r="F3" s="822"/>
      <c r="G3" s="822"/>
      <c r="H3" s="822"/>
      <c r="I3" s="822"/>
      <c r="J3" s="822"/>
      <c r="K3" s="822"/>
    </row>
    <row r="5" spans="1:15" ht="13.5" thickBot="1" x14ac:dyDescent="0.25"/>
    <row r="6" spans="1:15" x14ac:dyDescent="0.2">
      <c r="B6" s="823" t="s">
        <v>464</v>
      </c>
      <c r="C6" s="824"/>
      <c r="D6" s="824"/>
      <c r="E6" s="824"/>
      <c r="F6" s="824"/>
      <c r="G6" s="824"/>
      <c r="H6" s="824"/>
      <c r="I6" s="824"/>
      <c r="J6" s="824"/>
      <c r="K6" s="825"/>
    </row>
    <row r="7" spans="1:15" x14ac:dyDescent="0.2">
      <c r="B7" s="826"/>
      <c r="C7" s="827"/>
      <c r="D7" s="827"/>
      <c r="E7" s="827"/>
      <c r="F7" s="827"/>
      <c r="G7" s="827"/>
      <c r="H7" s="827"/>
      <c r="I7" s="827"/>
      <c r="J7" s="827"/>
      <c r="K7" s="828"/>
    </row>
    <row r="8" spans="1:15" ht="13.5" thickBot="1" x14ac:dyDescent="0.25">
      <c r="B8" s="829"/>
      <c r="C8" s="830"/>
      <c r="D8" s="830"/>
      <c r="E8" s="830"/>
      <c r="F8" s="830"/>
      <c r="G8" s="830"/>
      <c r="H8" s="830"/>
      <c r="I8" s="830"/>
      <c r="J8" s="830"/>
      <c r="K8" s="831"/>
    </row>
    <row r="9" spans="1:15" ht="3" customHeight="1" thickBot="1" x14ac:dyDescent="0.25"/>
    <row r="10" spans="1:15" ht="80.25" customHeight="1" thickBot="1" x14ac:dyDescent="0.3">
      <c r="B10" s="76" t="s">
        <v>88</v>
      </c>
      <c r="C10" s="387" t="s">
        <v>132</v>
      </c>
      <c r="D10" s="387" t="s">
        <v>131</v>
      </c>
      <c r="E10" s="387" t="s">
        <v>178</v>
      </c>
      <c r="F10" s="387" t="s">
        <v>138</v>
      </c>
      <c r="G10" s="388" t="s">
        <v>107</v>
      </c>
      <c r="H10" s="387" t="s">
        <v>137</v>
      </c>
      <c r="I10" s="387" t="s">
        <v>135</v>
      </c>
      <c r="J10" s="387" t="s">
        <v>136</v>
      </c>
      <c r="K10" s="387" t="s">
        <v>179</v>
      </c>
      <c r="L10" s="331"/>
      <c r="M10" s="331"/>
    </row>
    <row r="11" spans="1:15" ht="38.25" customHeight="1" thickBot="1" x14ac:dyDescent="0.25">
      <c r="B11" s="77"/>
      <c r="C11" s="64" t="s">
        <v>130</v>
      </c>
      <c r="D11" s="64" t="s">
        <v>130</v>
      </c>
      <c r="E11" s="78" t="s">
        <v>119</v>
      </c>
      <c r="F11" s="78" t="s">
        <v>120</v>
      </c>
      <c r="G11" s="65"/>
      <c r="H11" s="79" t="s">
        <v>121</v>
      </c>
      <c r="I11" s="80" t="s">
        <v>129</v>
      </c>
      <c r="J11" s="80" t="s">
        <v>139</v>
      </c>
      <c r="K11" s="78" t="s">
        <v>140</v>
      </c>
      <c r="L11" s="331"/>
      <c r="M11" s="331"/>
    </row>
    <row r="12" spans="1:15" ht="18" x14ac:dyDescent="0.25">
      <c r="B12" s="353">
        <v>40939</v>
      </c>
      <c r="C12" s="354"/>
      <c r="D12" s="355">
        <v>5543.3394780533336</v>
      </c>
      <c r="E12" s="356">
        <v>0</v>
      </c>
      <c r="F12" s="356">
        <v>0</v>
      </c>
      <c r="G12" s="357">
        <v>16630018434.16</v>
      </c>
      <c r="H12" s="358">
        <f t="shared" ref="H12:H41" si="0">+D12+E12+F12</f>
        <v>5543.3394780533336</v>
      </c>
      <c r="I12" s="359"/>
      <c r="J12" s="356"/>
      <c r="K12" s="359"/>
      <c r="L12" s="332"/>
    </row>
    <row r="13" spans="1:15" ht="18" x14ac:dyDescent="0.25">
      <c r="B13" s="360">
        <v>40940</v>
      </c>
      <c r="C13" s="361">
        <f>+D12</f>
        <v>5543.3394780533336</v>
      </c>
      <c r="D13" s="362">
        <v>5542.6978302266671</v>
      </c>
      <c r="E13" s="363">
        <v>0</v>
      </c>
      <c r="F13" s="363">
        <v>0</v>
      </c>
      <c r="G13" s="364">
        <v>16628093490.68</v>
      </c>
      <c r="H13" s="365">
        <f t="shared" si="0"/>
        <v>5542.6978302266671</v>
      </c>
      <c r="I13" s="366">
        <f>+(H13-D12)/D12</f>
        <v>-1.1575113326665936E-4</v>
      </c>
      <c r="J13" s="367">
        <f>1+I13</f>
        <v>0.99988424886673333</v>
      </c>
      <c r="K13" s="368"/>
      <c r="L13" s="333"/>
      <c r="M13" s="334"/>
      <c r="N13" s="334"/>
      <c r="O13" s="335"/>
    </row>
    <row r="14" spans="1:15" ht="18" x14ac:dyDescent="0.25">
      <c r="B14" s="360">
        <v>40941</v>
      </c>
      <c r="C14" s="361">
        <f t="shared" ref="C14:C41" si="1">+D13</f>
        <v>5542.6978302266671</v>
      </c>
      <c r="D14" s="362">
        <v>5546.9326280266669</v>
      </c>
      <c r="E14" s="363">
        <v>0</v>
      </c>
      <c r="F14" s="363">
        <v>0</v>
      </c>
      <c r="G14" s="364">
        <v>16640797884.080002</v>
      </c>
      <c r="H14" s="365">
        <f t="shared" si="0"/>
        <v>5546.9326280266669</v>
      </c>
      <c r="I14" s="366">
        <f t="shared" ref="I14:I19" si="2">+(H14-D13)/D13</f>
        <v>7.6403187215179932E-4</v>
      </c>
      <c r="J14" s="367">
        <f t="shared" ref="J14:J39" si="3">1+I14</f>
        <v>1.0007640318721518</v>
      </c>
      <c r="K14" s="368"/>
      <c r="L14" s="332"/>
      <c r="M14" s="334"/>
      <c r="N14" s="334"/>
      <c r="O14" s="336"/>
    </row>
    <row r="15" spans="1:15" ht="18" x14ac:dyDescent="0.25">
      <c r="B15" s="360">
        <v>40942</v>
      </c>
      <c r="C15" s="361">
        <f t="shared" si="1"/>
        <v>5546.9326280266669</v>
      </c>
      <c r="D15" s="362">
        <v>5553.9694235133338</v>
      </c>
      <c r="E15" s="363">
        <v>0</v>
      </c>
      <c r="F15" s="363">
        <v>0</v>
      </c>
      <c r="G15" s="364">
        <v>16661908270.540001</v>
      </c>
      <c r="H15" s="365">
        <f t="shared" si="0"/>
        <v>5553.9694235133338</v>
      </c>
      <c r="I15" s="366">
        <f t="shared" si="2"/>
        <v>1.2685922037546571E-3</v>
      </c>
      <c r="J15" s="367">
        <f t="shared" si="3"/>
        <v>1.0012685922037547</v>
      </c>
      <c r="K15" s="368"/>
      <c r="L15" s="332"/>
      <c r="M15" s="334"/>
      <c r="N15" s="334"/>
    </row>
    <row r="16" spans="1:15" ht="18" x14ac:dyDescent="0.25">
      <c r="B16" s="360">
        <v>40943</v>
      </c>
      <c r="C16" s="361">
        <f t="shared" si="1"/>
        <v>5553.9694235133338</v>
      </c>
      <c r="D16" s="362">
        <v>5554.85077043</v>
      </c>
      <c r="E16" s="363">
        <v>0</v>
      </c>
      <c r="F16" s="363">
        <v>0</v>
      </c>
      <c r="G16" s="364">
        <v>16664552311.290001</v>
      </c>
      <c r="H16" s="365">
        <f t="shared" si="0"/>
        <v>5554.85077043</v>
      </c>
      <c r="I16" s="366">
        <f t="shared" si="2"/>
        <v>1.5868775095068238E-4</v>
      </c>
      <c r="J16" s="367">
        <f t="shared" si="3"/>
        <v>1.0001586877509507</v>
      </c>
      <c r="K16" s="368"/>
      <c r="L16" s="332"/>
      <c r="M16" s="334"/>
      <c r="N16" s="334"/>
    </row>
    <row r="17" spans="2:14" ht="18" x14ac:dyDescent="0.25">
      <c r="B17" s="360">
        <v>40944</v>
      </c>
      <c r="C17" s="361">
        <f t="shared" si="1"/>
        <v>5554.85077043</v>
      </c>
      <c r="D17" s="362">
        <v>5555.7304905433339</v>
      </c>
      <c r="E17" s="363">
        <v>0</v>
      </c>
      <c r="F17" s="363">
        <v>0</v>
      </c>
      <c r="G17" s="364">
        <v>16667191471.630001</v>
      </c>
      <c r="H17" s="365">
        <f t="shared" si="0"/>
        <v>5555.7304905433339</v>
      </c>
      <c r="I17" s="366">
        <f t="shared" si="2"/>
        <v>1.5836971139114171E-4</v>
      </c>
      <c r="J17" s="367">
        <f t="shared" si="3"/>
        <v>1.0001583697113912</v>
      </c>
      <c r="K17" s="368"/>
      <c r="L17" s="332"/>
      <c r="M17" s="334"/>
      <c r="N17" s="334"/>
    </row>
    <row r="18" spans="2:14" ht="18" x14ac:dyDescent="0.25">
      <c r="B18" s="360">
        <v>40945</v>
      </c>
      <c r="C18" s="361">
        <f t="shared" si="1"/>
        <v>5555.7304905433339</v>
      </c>
      <c r="D18" s="362">
        <v>5554.9759701566663</v>
      </c>
      <c r="E18" s="363">
        <v>0</v>
      </c>
      <c r="F18" s="363">
        <v>0</v>
      </c>
      <c r="G18" s="364">
        <v>16664927910.469999</v>
      </c>
      <c r="H18" s="365">
        <f t="shared" si="0"/>
        <v>5554.9759701566663</v>
      </c>
      <c r="I18" s="366">
        <f t="shared" si="2"/>
        <v>-1.3580939319353963E-4</v>
      </c>
      <c r="J18" s="367">
        <f t="shared" si="3"/>
        <v>0.99986419060680642</v>
      </c>
      <c r="K18" s="368"/>
      <c r="L18" s="332"/>
      <c r="M18" s="334"/>
      <c r="N18" s="334"/>
    </row>
    <row r="19" spans="2:14" ht="18" x14ac:dyDescent="0.25">
      <c r="B19" s="360">
        <v>40946</v>
      </c>
      <c r="C19" s="361">
        <f t="shared" si="1"/>
        <v>5554.9759701566663</v>
      </c>
      <c r="D19" s="362">
        <v>5557.4389998133338</v>
      </c>
      <c r="E19" s="363">
        <v>0</v>
      </c>
      <c r="F19" s="363">
        <v>0</v>
      </c>
      <c r="G19" s="364">
        <v>16672316999.440001</v>
      </c>
      <c r="H19" s="365">
        <f t="shared" si="0"/>
        <v>5557.4389998133338</v>
      </c>
      <c r="I19" s="366">
        <f t="shared" si="2"/>
        <v>4.4339159519316413E-4</v>
      </c>
      <c r="J19" s="367">
        <f t="shared" si="3"/>
        <v>1.0004433915951931</v>
      </c>
      <c r="K19" s="368"/>
      <c r="L19" s="332"/>
      <c r="M19" s="334"/>
      <c r="N19" s="334"/>
    </row>
    <row r="20" spans="2:14" ht="18" x14ac:dyDescent="0.25">
      <c r="B20" s="360">
        <v>40947</v>
      </c>
      <c r="C20" s="361">
        <f t="shared" si="1"/>
        <v>5557.4389998133338</v>
      </c>
      <c r="D20" s="362">
        <v>5591.1607653199999</v>
      </c>
      <c r="E20" s="363">
        <v>-28.333333333333332</v>
      </c>
      <c r="F20" s="363">
        <v>0</v>
      </c>
      <c r="G20" s="364">
        <v>16773482295.960001</v>
      </c>
      <c r="H20" s="365">
        <f t="shared" si="0"/>
        <v>5562.8274319866669</v>
      </c>
      <c r="I20" s="366">
        <f>+(H20-D19)/D19</f>
        <v>9.6958908114223971E-4</v>
      </c>
      <c r="J20" s="367">
        <f t="shared" si="3"/>
        <v>1.0009695890811423</v>
      </c>
      <c r="K20" s="368"/>
      <c r="L20" s="332"/>
      <c r="M20" s="334"/>
      <c r="N20" s="334"/>
    </row>
    <row r="21" spans="2:14" ht="18" x14ac:dyDescent="0.25">
      <c r="B21" s="360">
        <v>40948</v>
      </c>
      <c r="C21" s="361">
        <f t="shared" si="1"/>
        <v>5591.1607653199999</v>
      </c>
      <c r="D21" s="362">
        <v>5588.9740155899999</v>
      </c>
      <c r="E21" s="363">
        <v>0</v>
      </c>
      <c r="F21" s="363">
        <v>0</v>
      </c>
      <c r="G21" s="364">
        <v>16766922046.77</v>
      </c>
      <c r="H21" s="365">
        <f t="shared" si="0"/>
        <v>5588.9740155899999</v>
      </c>
      <c r="I21" s="366">
        <f>+(H21-D20)/D20</f>
        <v>-3.9110836224985911E-4</v>
      </c>
      <c r="J21" s="367">
        <f t="shared" si="3"/>
        <v>0.99960889163775013</v>
      </c>
      <c r="K21" s="368"/>
      <c r="L21" s="332"/>
      <c r="M21" s="334"/>
      <c r="N21" s="334"/>
    </row>
    <row r="22" spans="2:14" ht="18" x14ac:dyDescent="0.25">
      <c r="B22" s="360">
        <v>40949</v>
      </c>
      <c r="C22" s="361">
        <f t="shared" si="1"/>
        <v>5588.9740155899999</v>
      </c>
      <c r="D22" s="362">
        <v>5591.6761336433337</v>
      </c>
      <c r="E22" s="363">
        <v>0</v>
      </c>
      <c r="F22" s="363">
        <v>0</v>
      </c>
      <c r="G22" s="364">
        <v>16775028400.930002</v>
      </c>
      <c r="H22" s="365">
        <f t="shared" si="0"/>
        <v>5591.6761336433337</v>
      </c>
      <c r="I22" s="366">
        <f>+(H22-D21)/D21</f>
        <v>4.8347300341645706E-4</v>
      </c>
      <c r="J22" s="367">
        <f t="shared" si="3"/>
        <v>1.0004834730034164</v>
      </c>
      <c r="K22" s="368"/>
      <c r="L22" s="332"/>
      <c r="M22" s="334"/>
      <c r="N22" s="334"/>
    </row>
    <row r="23" spans="2:14" ht="18" x14ac:dyDescent="0.25">
      <c r="B23" s="360">
        <v>40950</v>
      </c>
      <c r="C23" s="361">
        <f t="shared" si="1"/>
        <v>5591.6761336433337</v>
      </c>
      <c r="D23" s="362">
        <v>5592.5440992966669</v>
      </c>
      <c r="E23" s="363">
        <v>0</v>
      </c>
      <c r="F23" s="363">
        <v>0</v>
      </c>
      <c r="G23" s="364">
        <v>16777632297.889999</v>
      </c>
      <c r="H23" s="365">
        <f t="shared" si="0"/>
        <v>5592.5440992966669</v>
      </c>
      <c r="I23" s="366">
        <f t="shared" ref="I23:I41" si="4">+(H23-D22)/D22</f>
        <v>1.5522459323258822E-4</v>
      </c>
      <c r="J23" s="367">
        <f t="shared" si="3"/>
        <v>1.0001552245932326</v>
      </c>
      <c r="K23" s="368"/>
      <c r="L23" s="332"/>
      <c r="M23" s="334"/>
      <c r="N23" s="334"/>
    </row>
    <row r="24" spans="2:14" ht="18" x14ac:dyDescent="0.25">
      <c r="B24" s="360">
        <v>40951</v>
      </c>
      <c r="C24" s="361">
        <f t="shared" si="1"/>
        <v>5592.5440992966669</v>
      </c>
      <c r="D24" s="362">
        <v>5593.417294896667</v>
      </c>
      <c r="E24" s="363">
        <v>0</v>
      </c>
      <c r="F24" s="363">
        <v>0</v>
      </c>
      <c r="G24" s="364">
        <v>16780251884.690001</v>
      </c>
      <c r="H24" s="365">
        <f t="shared" si="0"/>
        <v>5593.417294896667</v>
      </c>
      <c r="I24" s="366">
        <f t="shared" si="4"/>
        <v>1.5613566643309258E-4</v>
      </c>
      <c r="J24" s="367">
        <f t="shared" si="3"/>
        <v>1.000156135666433</v>
      </c>
      <c r="K24" s="368"/>
      <c r="L24" s="332"/>
      <c r="M24" s="334"/>
      <c r="N24" s="334"/>
    </row>
    <row r="25" spans="2:14" ht="18" x14ac:dyDescent="0.25">
      <c r="B25" s="360">
        <v>40952</v>
      </c>
      <c r="C25" s="361">
        <f t="shared" si="1"/>
        <v>5593.417294896667</v>
      </c>
      <c r="D25" s="362">
        <v>5599.8653259133343</v>
      </c>
      <c r="E25" s="363">
        <v>0</v>
      </c>
      <c r="F25" s="363">
        <v>0</v>
      </c>
      <c r="G25" s="364">
        <v>16799595977.740002</v>
      </c>
      <c r="H25" s="365">
        <f t="shared" si="0"/>
        <v>5599.8653259133343</v>
      </c>
      <c r="I25" s="366">
        <f t="shared" si="4"/>
        <v>1.1527891942820657E-3</v>
      </c>
      <c r="J25" s="367">
        <f t="shared" si="3"/>
        <v>1.001152789194282</v>
      </c>
      <c r="K25" s="368"/>
      <c r="L25" s="332"/>
      <c r="M25" s="334"/>
      <c r="N25" s="334"/>
    </row>
    <row r="26" spans="2:14" ht="18" x14ac:dyDescent="0.25">
      <c r="B26" s="360">
        <v>40953</v>
      </c>
      <c r="C26" s="361">
        <f t="shared" si="1"/>
        <v>5599.8653259133343</v>
      </c>
      <c r="D26" s="362">
        <v>5602.2906496899996</v>
      </c>
      <c r="E26" s="363">
        <v>0</v>
      </c>
      <c r="F26" s="363">
        <v>0</v>
      </c>
      <c r="G26" s="364">
        <v>16806871949.07</v>
      </c>
      <c r="H26" s="365">
        <f t="shared" si="0"/>
        <v>5602.2906496899996</v>
      </c>
      <c r="I26" s="366">
        <f t="shared" si="4"/>
        <v>4.3310394723995266E-4</v>
      </c>
      <c r="J26" s="367">
        <f t="shared" si="3"/>
        <v>1.0004331039472401</v>
      </c>
      <c r="K26" s="368"/>
      <c r="L26" s="332"/>
      <c r="M26" s="334"/>
      <c r="N26" s="334"/>
    </row>
    <row r="27" spans="2:14" ht="18" x14ac:dyDescent="0.25">
      <c r="B27" s="360">
        <v>40954</v>
      </c>
      <c r="C27" s="361">
        <f t="shared" si="1"/>
        <v>5602.2906496899996</v>
      </c>
      <c r="D27" s="362">
        <v>5603.394596746667</v>
      </c>
      <c r="E27" s="363">
        <v>0</v>
      </c>
      <c r="F27" s="363">
        <v>0</v>
      </c>
      <c r="G27" s="364">
        <v>16810183790.240002</v>
      </c>
      <c r="H27" s="365">
        <f t="shared" si="0"/>
        <v>5603.394596746667</v>
      </c>
      <c r="I27" s="366">
        <f t="shared" si="4"/>
        <v>1.9705279959521201E-4</v>
      </c>
      <c r="J27" s="367">
        <f t="shared" si="3"/>
        <v>1.0001970527995951</v>
      </c>
      <c r="K27" s="368"/>
      <c r="L27" s="332"/>
      <c r="M27" s="334"/>
      <c r="N27" s="334"/>
    </row>
    <row r="28" spans="2:14" ht="18" x14ac:dyDescent="0.25">
      <c r="B28" s="360">
        <v>40955</v>
      </c>
      <c r="C28" s="361">
        <f t="shared" si="1"/>
        <v>5603.394596746667</v>
      </c>
      <c r="D28" s="362">
        <v>5613.2939249700003</v>
      </c>
      <c r="E28" s="363">
        <v>0</v>
      </c>
      <c r="F28" s="363">
        <v>0</v>
      </c>
      <c r="G28" s="364">
        <v>16839881774.91</v>
      </c>
      <c r="H28" s="365">
        <f t="shared" si="0"/>
        <v>5613.2939249700003</v>
      </c>
      <c r="I28" s="366">
        <f t="shared" si="4"/>
        <v>1.7666662685295745E-3</v>
      </c>
      <c r="J28" s="367">
        <f t="shared" si="3"/>
        <v>1.0017666662685296</v>
      </c>
      <c r="K28" s="368"/>
      <c r="L28" s="332"/>
      <c r="M28" s="334"/>
      <c r="N28" s="334"/>
    </row>
    <row r="29" spans="2:14" ht="18" x14ac:dyDescent="0.25">
      <c r="B29" s="360">
        <v>40956</v>
      </c>
      <c r="C29" s="361">
        <f t="shared" si="1"/>
        <v>5613.2939249700003</v>
      </c>
      <c r="D29" s="362">
        <v>5608.401589406667</v>
      </c>
      <c r="E29" s="363">
        <v>0</v>
      </c>
      <c r="F29" s="363">
        <v>0</v>
      </c>
      <c r="G29" s="364">
        <v>16825204768.220001</v>
      </c>
      <c r="H29" s="365">
        <f t="shared" si="0"/>
        <v>5608.401589406667</v>
      </c>
      <c r="I29" s="366">
        <f t="shared" si="4"/>
        <v>-8.7156233554248398E-4</v>
      </c>
      <c r="J29" s="367">
        <f t="shared" si="3"/>
        <v>0.99912843766445747</v>
      </c>
      <c r="K29" s="368"/>
      <c r="L29" s="332"/>
      <c r="M29" s="334"/>
      <c r="N29" s="334"/>
    </row>
    <row r="30" spans="2:14" ht="18" x14ac:dyDescent="0.25">
      <c r="B30" s="360">
        <v>40957</v>
      </c>
      <c r="C30" s="361">
        <f t="shared" si="1"/>
        <v>5608.401589406667</v>
      </c>
      <c r="D30" s="362">
        <v>5609.2068977566669</v>
      </c>
      <c r="E30" s="363">
        <v>0</v>
      </c>
      <c r="F30" s="363">
        <v>0</v>
      </c>
      <c r="G30" s="364">
        <v>16827620693.27</v>
      </c>
      <c r="H30" s="365">
        <f t="shared" si="0"/>
        <v>5609.2068977566669</v>
      </c>
      <c r="I30" s="366">
        <f t="shared" si="4"/>
        <v>1.4358963729006096E-4</v>
      </c>
      <c r="J30" s="367">
        <f t="shared" si="3"/>
        <v>1.0001435896372901</v>
      </c>
      <c r="K30" s="368"/>
      <c r="L30" s="332"/>
      <c r="M30" s="334"/>
      <c r="N30" s="334"/>
    </row>
    <row r="31" spans="2:14" ht="18" x14ac:dyDescent="0.25">
      <c r="B31" s="360">
        <v>40958</v>
      </c>
      <c r="C31" s="361">
        <f t="shared" si="1"/>
        <v>5609.2068977566669</v>
      </c>
      <c r="D31" s="362">
        <v>5610.0170247066671</v>
      </c>
      <c r="E31" s="363">
        <v>0</v>
      </c>
      <c r="F31" s="363">
        <v>0</v>
      </c>
      <c r="G31" s="364">
        <v>16830051074.120001</v>
      </c>
      <c r="H31" s="365">
        <f t="shared" si="0"/>
        <v>5610.0170247066671</v>
      </c>
      <c r="I31" s="366">
        <f t="shared" si="4"/>
        <v>1.4442807419428003E-4</v>
      </c>
      <c r="J31" s="367">
        <f t="shared" si="3"/>
        <v>1.0001444280741942</v>
      </c>
      <c r="K31" s="368"/>
      <c r="L31" s="332"/>
      <c r="M31" s="334"/>
      <c r="N31" s="334"/>
    </row>
    <row r="32" spans="2:14" ht="18" x14ac:dyDescent="0.25">
      <c r="B32" s="360">
        <v>40959</v>
      </c>
      <c r="C32" s="361">
        <f t="shared" si="1"/>
        <v>5610.0170247066671</v>
      </c>
      <c r="D32" s="362">
        <v>5610.8867939500005</v>
      </c>
      <c r="E32" s="363">
        <v>0</v>
      </c>
      <c r="F32" s="363">
        <v>0</v>
      </c>
      <c r="G32" s="364">
        <v>16832660381.850002</v>
      </c>
      <c r="H32" s="365">
        <f t="shared" si="0"/>
        <v>5610.8867939500005</v>
      </c>
      <c r="I32" s="366">
        <f t="shared" si="4"/>
        <v>1.5503861031132467E-4</v>
      </c>
      <c r="J32" s="367">
        <f t="shared" si="3"/>
        <v>1.0001550386103113</v>
      </c>
      <c r="K32" s="368"/>
      <c r="L32" s="332"/>
      <c r="M32" s="334"/>
      <c r="N32" s="334"/>
    </row>
    <row r="33" spans="2:14" ht="18" x14ac:dyDescent="0.25">
      <c r="B33" s="360">
        <v>40960</v>
      </c>
      <c r="C33" s="361">
        <f t="shared" si="1"/>
        <v>5610.8867939500005</v>
      </c>
      <c r="D33" s="362">
        <v>5606.02695924</v>
      </c>
      <c r="E33" s="363">
        <v>0</v>
      </c>
      <c r="F33" s="363">
        <v>0</v>
      </c>
      <c r="G33" s="364">
        <v>16818080877.720001</v>
      </c>
      <c r="H33" s="365">
        <f t="shared" si="0"/>
        <v>5606.02695924</v>
      </c>
      <c r="I33" s="366">
        <f t="shared" si="4"/>
        <v>-8.6614378234127097E-4</v>
      </c>
      <c r="J33" s="367">
        <f t="shared" si="3"/>
        <v>0.99913385621765871</v>
      </c>
      <c r="K33" s="368"/>
      <c r="L33" s="332"/>
      <c r="M33" s="334"/>
      <c r="N33" s="334"/>
    </row>
    <row r="34" spans="2:14" ht="18" x14ac:dyDescent="0.25">
      <c r="B34" s="360">
        <v>40961</v>
      </c>
      <c r="C34" s="361">
        <f t="shared" si="1"/>
        <v>5606.02695924</v>
      </c>
      <c r="D34" s="362">
        <v>5607.5898579833338</v>
      </c>
      <c r="E34" s="363">
        <v>0</v>
      </c>
      <c r="F34" s="363">
        <v>0</v>
      </c>
      <c r="G34" s="364">
        <v>16822769573.950001</v>
      </c>
      <c r="H34" s="365">
        <f t="shared" si="0"/>
        <v>5607.5898579833338</v>
      </c>
      <c r="I34" s="366">
        <f t="shared" si="4"/>
        <v>2.7878901665961118E-4</v>
      </c>
      <c r="J34" s="367">
        <f t="shared" si="3"/>
        <v>1.0002787890166596</v>
      </c>
      <c r="K34" s="368"/>
      <c r="L34" s="332"/>
      <c r="M34" s="334"/>
      <c r="N34" s="334"/>
    </row>
    <row r="35" spans="2:14" ht="18" x14ac:dyDescent="0.25">
      <c r="B35" s="360">
        <v>40962</v>
      </c>
      <c r="C35" s="361">
        <f t="shared" si="1"/>
        <v>5607.5898579833338</v>
      </c>
      <c r="D35" s="362">
        <v>5612.2991186999998</v>
      </c>
      <c r="E35" s="363">
        <v>0</v>
      </c>
      <c r="F35" s="363">
        <v>0</v>
      </c>
      <c r="G35" s="364">
        <v>16836897356.099998</v>
      </c>
      <c r="H35" s="365">
        <f t="shared" si="0"/>
        <v>5612.2991186999998</v>
      </c>
      <c r="I35" s="366">
        <f t="shared" si="4"/>
        <v>8.3980120442681471E-4</v>
      </c>
      <c r="J35" s="367">
        <f t="shared" si="3"/>
        <v>1.0008398012044268</v>
      </c>
      <c r="K35" s="368"/>
      <c r="L35" s="332"/>
      <c r="M35" s="334"/>
      <c r="N35" s="334"/>
    </row>
    <row r="36" spans="2:14" ht="18" x14ac:dyDescent="0.25">
      <c r="B36" s="360">
        <v>40963</v>
      </c>
      <c r="C36" s="361">
        <f t="shared" si="1"/>
        <v>5612.2991186999998</v>
      </c>
      <c r="D36" s="362">
        <v>5604.9705254166665</v>
      </c>
      <c r="E36" s="363">
        <v>0</v>
      </c>
      <c r="F36" s="363">
        <v>0</v>
      </c>
      <c r="G36" s="364">
        <v>16814911576.25</v>
      </c>
      <c r="H36" s="365">
        <f t="shared" si="0"/>
        <v>5604.9705254166665</v>
      </c>
      <c r="I36" s="366">
        <f t="shared" si="4"/>
        <v>-1.3058094603180738E-3</v>
      </c>
      <c r="J36" s="367">
        <f t="shared" si="3"/>
        <v>0.99869419053968189</v>
      </c>
      <c r="K36" s="368"/>
      <c r="L36" s="332"/>
      <c r="M36" s="334"/>
      <c r="N36" s="334"/>
    </row>
    <row r="37" spans="2:14" ht="18" x14ac:dyDescent="0.25">
      <c r="B37" s="360">
        <v>40964</v>
      </c>
      <c r="C37" s="361">
        <f t="shared" si="1"/>
        <v>5604.9705254166665</v>
      </c>
      <c r="D37" s="362">
        <v>5605.7726444599994</v>
      </c>
      <c r="E37" s="363">
        <v>0</v>
      </c>
      <c r="F37" s="363">
        <v>0</v>
      </c>
      <c r="G37" s="364">
        <v>16817317933.379999</v>
      </c>
      <c r="H37" s="365">
        <f t="shared" si="0"/>
        <v>5605.7726444599994</v>
      </c>
      <c r="I37" s="366">
        <f t="shared" si="4"/>
        <v>1.4310852121264176E-4</v>
      </c>
      <c r="J37" s="367">
        <f t="shared" si="3"/>
        <v>1.0001431085212127</v>
      </c>
      <c r="K37" s="368"/>
      <c r="L37" s="332"/>
      <c r="M37" s="334"/>
      <c r="N37" s="334"/>
    </row>
    <row r="38" spans="2:14" ht="18" x14ac:dyDescent="0.25">
      <c r="B38" s="360">
        <v>40965</v>
      </c>
      <c r="C38" s="361">
        <f t="shared" si="1"/>
        <v>5605.7726444599994</v>
      </c>
      <c r="D38" s="362">
        <v>5606.5795806666665</v>
      </c>
      <c r="E38" s="363">
        <v>0</v>
      </c>
      <c r="F38" s="363">
        <v>0</v>
      </c>
      <c r="G38" s="364">
        <v>16819738742</v>
      </c>
      <c r="H38" s="365">
        <f t="shared" si="0"/>
        <v>5606.5795806666665</v>
      </c>
      <c r="I38" s="366">
        <f t="shared" si="4"/>
        <v>1.4394736601824705E-4</v>
      </c>
      <c r="J38" s="367">
        <f t="shared" si="3"/>
        <v>1.0001439473660183</v>
      </c>
      <c r="K38" s="368"/>
      <c r="L38" s="332"/>
      <c r="M38" s="334"/>
      <c r="N38" s="334"/>
    </row>
    <row r="39" spans="2:14" ht="18" x14ac:dyDescent="0.25">
      <c r="B39" s="360">
        <v>40966</v>
      </c>
      <c r="C39" s="361">
        <f t="shared" si="1"/>
        <v>5606.5795806666665</v>
      </c>
      <c r="D39" s="362">
        <v>5708.8405557666674</v>
      </c>
      <c r="E39" s="363">
        <v>-102.89666666666666</v>
      </c>
      <c r="F39" s="363">
        <v>0</v>
      </c>
      <c r="G39" s="364">
        <v>17126521667.300001</v>
      </c>
      <c r="H39" s="365">
        <f t="shared" si="0"/>
        <v>5605.9438891000009</v>
      </c>
      <c r="I39" s="366">
        <f t="shared" si="4"/>
        <v>-1.1338313449749322E-4</v>
      </c>
      <c r="J39" s="367">
        <f t="shared" si="3"/>
        <v>0.99988661686550251</v>
      </c>
      <c r="K39" s="368"/>
      <c r="L39" s="332"/>
      <c r="M39" s="334"/>
      <c r="N39" s="334"/>
    </row>
    <row r="40" spans="2:14" ht="18.75" thickBot="1" x14ac:dyDescent="0.3">
      <c r="B40" s="360">
        <v>40967</v>
      </c>
      <c r="C40" s="361">
        <f t="shared" si="1"/>
        <v>5708.8405557666674</v>
      </c>
      <c r="D40" s="362">
        <v>5512.6166410266669</v>
      </c>
      <c r="E40" s="363">
        <v>0</v>
      </c>
      <c r="F40" s="363">
        <v>193</v>
      </c>
      <c r="G40" s="364">
        <v>16537849923.08</v>
      </c>
      <c r="H40" s="365">
        <f t="shared" si="0"/>
        <v>5705.6166410266669</v>
      </c>
      <c r="I40" s="366">
        <f t="shared" si="4"/>
        <v>-5.647232057906992E-4</v>
      </c>
      <c r="J40" s="369">
        <f>1+I40</f>
        <v>0.99943527679420929</v>
      </c>
      <c r="K40" s="370"/>
      <c r="L40" s="332"/>
      <c r="M40" s="334"/>
      <c r="N40" s="334"/>
    </row>
    <row r="41" spans="2:14" ht="18.75" thickBot="1" x14ac:dyDescent="0.3">
      <c r="B41" s="371">
        <v>40968</v>
      </c>
      <c r="C41" s="372">
        <f t="shared" si="1"/>
        <v>5512.6166410266669</v>
      </c>
      <c r="D41" s="373">
        <v>5524.6887377266667</v>
      </c>
      <c r="E41" s="374">
        <v>0</v>
      </c>
      <c r="F41" s="374">
        <v>1.2689999999999999</v>
      </c>
      <c r="G41" s="375">
        <v>16574066213.18</v>
      </c>
      <c r="H41" s="376">
        <f t="shared" si="0"/>
        <v>5525.9577377266669</v>
      </c>
      <c r="I41" s="377">
        <f t="shared" si="4"/>
        <v>2.4201023885302027E-3</v>
      </c>
      <c r="J41" s="378">
        <f>1+I41</f>
        <v>1.0024201023885302</v>
      </c>
      <c r="K41" s="379">
        <f>+PRODUCT(J13:J41)-1</f>
        <v>8.034323866777271E-3</v>
      </c>
      <c r="L41" s="337" t="s">
        <v>468</v>
      </c>
      <c r="M41" s="81"/>
      <c r="N41" s="334"/>
    </row>
    <row r="42" spans="2:14" ht="18.75" thickBot="1" x14ac:dyDescent="0.3">
      <c r="B42" s="380"/>
      <c r="C42" s="372"/>
      <c r="D42" s="381"/>
      <c r="E42" s="382"/>
      <c r="F42" s="382"/>
      <c r="G42" s="383"/>
      <c r="H42" s="383"/>
      <c r="I42" s="384"/>
      <c r="J42" s="385" t="s">
        <v>416</v>
      </c>
      <c r="K42" s="386">
        <f>(1+K41)^(12)-1</f>
        <v>0.10078839553540409</v>
      </c>
      <c r="L42" s="330" t="s">
        <v>469</v>
      </c>
      <c r="M42" s="334"/>
      <c r="N42" s="334"/>
    </row>
    <row r="43" spans="2:14" ht="15" x14ac:dyDescent="0.25">
      <c r="B43" s="338" t="s">
        <v>460</v>
      </c>
      <c r="C43" s="66"/>
      <c r="D43" s="339"/>
      <c r="E43" s="345"/>
      <c r="F43" s="345"/>
      <c r="G43" s="340"/>
      <c r="H43" s="340"/>
      <c r="I43" s="67"/>
      <c r="J43" s="341"/>
      <c r="K43" s="342"/>
      <c r="M43" s="334"/>
      <c r="N43" s="334"/>
    </row>
    <row r="44" spans="2:14" ht="17.25" customHeight="1" x14ac:dyDescent="0.25">
      <c r="B44" s="815" t="s">
        <v>133</v>
      </c>
      <c r="C44" s="815"/>
      <c r="D44" s="815"/>
      <c r="E44" s="815"/>
      <c r="F44" s="815"/>
      <c r="G44" s="815"/>
      <c r="H44" s="815"/>
      <c r="I44" s="815"/>
      <c r="J44" s="815"/>
      <c r="K44" s="815"/>
    </row>
    <row r="45" spans="2:14" ht="15" x14ac:dyDescent="0.25">
      <c r="B45" s="815" t="s">
        <v>461</v>
      </c>
      <c r="C45" s="815"/>
      <c r="D45" s="815"/>
      <c r="E45" s="815"/>
      <c r="F45" s="815"/>
      <c r="G45" s="815"/>
      <c r="H45" s="815"/>
      <c r="I45" s="815"/>
      <c r="J45" s="815"/>
      <c r="K45" s="815"/>
      <c r="L45" s="337"/>
    </row>
    <row r="46" spans="2:14" ht="15" x14ac:dyDescent="0.25">
      <c r="B46" s="815" t="s">
        <v>180</v>
      </c>
      <c r="C46" s="815"/>
      <c r="D46" s="815"/>
      <c r="E46" s="815"/>
      <c r="F46" s="815"/>
      <c r="G46" s="815"/>
      <c r="H46" s="815"/>
      <c r="I46" s="815"/>
      <c r="J46" s="815"/>
      <c r="K46" s="815"/>
      <c r="L46" s="337"/>
    </row>
    <row r="47" spans="2:14" ht="15" x14ac:dyDescent="0.25">
      <c r="B47" s="815" t="s">
        <v>134</v>
      </c>
      <c r="C47" s="815"/>
      <c r="D47" s="815"/>
      <c r="E47" s="815"/>
      <c r="F47" s="815"/>
      <c r="G47" s="815"/>
      <c r="H47" s="815"/>
      <c r="I47" s="815"/>
      <c r="J47" s="815"/>
      <c r="K47" s="815"/>
      <c r="L47" s="337"/>
    </row>
    <row r="48" spans="2:14" ht="15" x14ac:dyDescent="0.25">
      <c r="B48" s="815" t="s">
        <v>181</v>
      </c>
      <c r="C48" s="815"/>
      <c r="D48" s="815"/>
      <c r="E48" s="815"/>
      <c r="F48" s="815"/>
      <c r="G48" s="815"/>
      <c r="H48" s="815"/>
      <c r="I48" s="815"/>
      <c r="J48" s="815"/>
      <c r="K48" s="815"/>
    </row>
    <row r="49" spans="2:11" ht="15" x14ac:dyDescent="0.25">
      <c r="B49" s="815" t="s">
        <v>177</v>
      </c>
      <c r="C49" s="815"/>
      <c r="D49" s="815"/>
      <c r="E49" s="815"/>
      <c r="F49" s="815"/>
      <c r="G49" s="815"/>
      <c r="H49" s="815"/>
      <c r="I49" s="815"/>
      <c r="J49" s="815"/>
      <c r="K49" s="815"/>
    </row>
    <row r="50" spans="2:11" ht="15" x14ac:dyDescent="0.25">
      <c r="B50" s="815" t="s">
        <v>462</v>
      </c>
      <c r="C50" s="815"/>
      <c r="D50" s="815"/>
      <c r="E50" s="815"/>
      <c r="F50" s="815"/>
      <c r="G50" s="815"/>
      <c r="H50" s="815"/>
      <c r="I50" s="815"/>
      <c r="J50" s="815"/>
      <c r="K50" s="815"/>
    </row>
    <row r="51" spans="2:11" ht="15" x14ac:dyDescent="0.25">
      <c r="B51" s="815" t="s">
        <v>463</v>
      </c>
      <c r="C51" s="815"/>
      <c r="D51" s="815"/>
      <c r="E51" s="815"/>
      <c r="F51" s="815"/>
      <c r="G51" s="815"/>
      <c r="H51" s="815"/>
      <c r="I51" s="815"/>
      <c r="J51" s="815"/>
      <c r="K51" s="815"/>
    </row>
    <row r="53" spans="2:11" ht="13.5" thickBot="1" x14ac:dyDescent="0.25"/>
    <row r="54" spans="2:11" ht="36" customHeight="1" thickBot="1" x14ac:dyDescent="0.45">
      <c r="B54" s="818" t="s">
        <v>465</v>
      </c>
      <c r="C54" s="819"/>
      <c r="D54" s="819"/>
      <c r="E54" s="819"/>
      <c r="F54" s="819"/>
      <c r="G54" s="819"/>
      <c r="H54" s="819"/>
      <c r="I54" s="819"/>
      <c r="J54" s="820"/>
    </row>
    <row r="55" spans="2:11" x14ac:dyDescent="0.2">
      <c r="E55" s="328"/>
      <c r="F55" s="328"/>
    </row>
    <row r="56" spans="2:11" x14ac:dyDescent="0.2">
      <c r="E56" s="328"/>
      <c r="F56" s="328"/>
    </row>
    <row r="57" spans="2:11" x14ac:dyDescent="0.2">
      <c r="E57" s="328"/>
      <c r="F57" s="328"/>
    </row>
    <row r="58" spans="2:11" ht="18" x14ac:dyDescent="0.25">
      <c r="E58" s="816">
        <v>1</v>
      </c>
      <c r="F58" s="816"/>
      <c r="G58" s="346"/>
      <c r="H58" s="346"/>
      <c r="I58" s="346"/>
    </row>
    <row r="59" spans="2:11" ht="18.75" thickBot="1" x14ac:dyDescent="0.3">
      <c r="E59" s="817"/>
      <c r="F59" s="817"/>
      <c r="G59" s="346"/>
      <c r="H59" s="346"/>
      <c r="I59" s="346"/>
    </row>
    <row r="60" spans="2:11" ht="18" x14ac:dyDescent="0.25">
      <c r="E60" s="347" t="s">
        <v>122</v>
      </c>
      <c r="F60" s="348" t="s">
        <v>123</v>
      </c>
      <c r="G60" s="346"/>
      <c r="H60" s="346"/>
      <c r="I60" s="346"/>
    </row>
    <row r="61" spans="2:11" ht="18" x14ac:dyDescent="0.25">
      <c r="E61" s="349">
        <f>+B12</f>
        <v>40939</v>
      </c>
      <c r="F61" s="350">
        <f>-H12</f>
        <v>-5543.3394780533336</v>
      </c>
      <c r="G61" s="346"/>
      <c r="H61" s="346"/>
      <c r="I61" s="346"/>
    </row>
    <row r="62" spans="2:11" ht="18" x14ac:dyDescent="0.25">
      <c r="E62" s="349">
        <f>+B20</f>
        <v>40947</v>
      </c>
      <c r="F62" s="350">
        <f>+E20</f>
        <v>-28.333333333333332</v>
      </c>
      <c r="G62" s="346"/>
      <c r="H62" s="346"/>
      <c r="I62" s="346"/>
    </row>
    <row r="63" spans="2:11" ht="18" x14ac:dyDescent="0.25">
      <c r="E63" s="349">
        <f>+B39</f>
        <v>40966</v>
      </c>
      <c r="F63" s="350">
        <f>+E39</f>
        <v>-102.89666666666666</v>
      </c>
      <c r="G63" s="346"/>
      <c r="H63" s="346"/>
      <c r="I63" s="346"/>
    </row>
    <row r="64" spans="2:11" ht="18" x14ac:dyDescent="0.25">
      <c r="E64" s="349">
        <f>+B40</f>
        <v>40967</v>
      </c>
      <c r="F64" s="350">
        <f>+F40</f>
        <v>193</v>
      </c>
      <c r="G64" s="346"/>
      <c r="H64" s="346"/>
      <c r="I64" s="346"/>
    </row>
    <row r="65" spans="2:16" ht="18" x14ac:dyDescent="0.25">
      <c r="E65" s="351">
        <v>40968</v>
      </c>
      <c r="F65" s="352">
        <f>+F41</f>
        <v>1.2689999999999999</v>
      </c>
      <c r="G65" s="346"/>
      <c r="H65" s="346"/>
      <c r="I65" s="346"/>
    </row>
    <row r="66" spans="2:16" ht="18" x14ac:dyDescent="0.25">
      <c r="E66" s="349">
        <f>+B41</f>
        <v>40968</v>
      </c>
      <c r="F66" s="350">
        <f>+H41</f>
        <v>5525.9577377266669</v>
      </c>
      <c r="G66" s="346"/>
      <c r="H66" s="346"/>
      <c r="I66" s="346"/>
    </row>
    <row r="67" spans="2:16" ht="18.75" thickBot="1" x14ac:dyDescent="0.3">
      <c r="E67" s="647" t="s">
        <v>124</v>
      </c>
      <c r="F67" s="648">
        <f>XIRR(F61:F66,E61:E66)</f>
        <v>0.10832939743995668</v>
      </c>
      <c r="G67" s="346"/>
      <c r="H67" s="346" t="s">
        <v>466</v>
      </c>
      <c r="I67" s="346"/>
    </row>
    <row r="68" spans="2:16" ht="18.75" thickBot="1" x14ac:dyDescent="0.3">
      <c r="E68" s="649" t="s">
        <v>126</v>
      </c>
      <c r="F68" s="650">
        <f>(1+F67)^(1/12)-1</f>
        <v>8.607990356313433E-3</v>
      </c>
      <c r="G68" s="346"/>
      <c r="H68" s="346" t="s">
        <v>467</v>
      </c>
      <c r="I68" s="346"/>
    </row>
    <row r="70" spans="2:16" x14ac:dyDescent="0.2">
      <c r="P70" s="330"/>
    </row>
    <row r="72" spans="2:16" x14ac:dyDescent="0.2">
      <c r="K72" s="329"/>
    </row>
    <row r="73" spans="2:16" ht="12.75" customHeight="1" x14ac:dyDescent="0.2">
      <c r="B73" s="329"/>
      <c r="C73" s="329"/>
    </row>
    <row r="74" spans="2:16" ht="13.5" customHeight="1" x14ac:dyDescent="0.2">
      <c r="B74" s="329"/>
      <c r="C74" s="329"/>
    </row>
    <row r="75" spans="2:16" ht="30" customHeight="1" x14ac:dyDescent="0.2">
      <c r="B75" s="329"/>
      <c r="C75" s="329"/>
    </row>
    <row r="76" spans="2:16" x14ac:dyDescent="0.2">
      <c r="B76" s="329"/>
      <c r="C76" s="329"/>
    </row>
    <row r="77" spans="2:16" x14ac:dyDescent="0.2">
      <c r="B77" s="329"/>
      <c r="C77" s="329"/>
    </row>
    <row r="78" spans="2:16" x14ac:dyDescent="0.2">
      <c r="B78" s="329"/>
      <c r="C78" s="329"/>
    </row>
    <row r="79" spans="2:16" x14ac:dyDescent="0.2">
      <c r="B79" s="329"/>
      <c r="C79" s="329"/>
    </row>
    <row r="80" spans="2:16" x14ac:dyDescent="0.2">
      <c r="B80" s="329"/>
      <c r="C80" s="329"/>
    </row>
    <row r="81" spans="2:16" x14ac:dyDescent="0.2">
      <c r="B81" s="329"/>
      <c r="C81" s="329"/>
      <c r="K81" s="329"/>
    </row>
    <row r="82" spans="2:16" x14ac:dyDescent="0.2">
      <c r="B82" s="329"/>
      <c r="C82" s="329"/>
      <c r="G82" s="329" t="s">
        <v>125</v>
      </c>
      <c r="H82" s="330"/>
    </row>
    <row r="83" spans="2:16" x14ac:dyDescent="0.2">
      <c r="B83" s="329"/>
      <c r="C83" s="329"/>
      <c r="H83" s="330"/>
    </row>
    <row r="93" spans="2:16" ht="15" x14ac:dyDescent="0.25">
      <c r="O93" s="343"/>
      <c r="P93" s="68"/>
    </row>
  </sheetData>
  <mergeCells count="12">
    <mergeCell ref="B47:K47"/>
    <mergeCell ref="B48:K48"/>
    <mergeCell ref="B3:K3"/>
    <mergeCell ref="B6:K8"/>
    <mergeCell ref="B44:K44"/>
    <mergeCell ref="B45:K45"/>
    <mergeCell ref="B46:K46"/>
    <mergeCell ref="B49:K49"/>
    <mergeCell ref="B50:K50"/>
    <mergeCell ref="B51:K51"/>
    <mergeCell ref="E58:F59"/>
    <mergeCell ref="B54:J54"/>
  </mergeCells>
  <hyperlinks>
    <hyperlink ref="A1" location="'Indice '!A1" display="INDICE" xr:uid="{00000000-0004-0000-3400-000000000000}"/>
  </hyperlinks>
  <pageMargins left="0.75" right="0.75" top="1" bottom="1" header="0" footer="0"/>
  <pageSetup paperSize="9" orientation="portrait" r:id="rId1"/>
  <headerFooter alignWithMargins="0"/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FF0000"/>
  </sheetPr>
  <dimension ref="A1:L451"/>
  <sheetViews>
    <sheetView showGridLines="0" workbookViewId="0"/>
  </sheetViews>
  <sheetFormatPr baseColWidth="10" defaultRowHeight="12.75" x14ac:dyDescent="0.2"/>
  <cols>
    <col min="1" max="1" width="13.140625" customWidth="1"/>
    <col min="3" max="3" width="15.7109375" bestFit="1" customWidth="1"/>
    <col min="4" max="4" width="16.28515625" customWidth="1"/>
    <col min="5" max="5" width="8.28515625" customWidth="1"/>
    <col min="6" max="6" width="17.140625" customWidth="1"/>
    <col min="7" max="7" width="17.5703125" customWidth="1"/>
    <col min="8" max="8" width="13.85546875" customWidth="1"/>
    <col min="9" max="9" width="32.85546875" customWidth="1"/>
    <col min="10" max="10" width="10.28515625" customWidth="1"/>
  </cols>
  <sheetData>
    <row r="1" spans="1:12" s="415" customFormat="1" x14ac:dyDescent="0.2">
      <c r="A1" s="676" t="s">
        <v>863</v>
      </c>
    </row>
    <row r="2" spans="1:12" ht="57" customHeight="1" x14ac:dyDescent="0.2">
      <c r="B2" s="834" t="s">
        <v>474</v>
      </c>
      <c r="C2" s="834"/>
      <c r="D2" s="834"/>
      <c r="E2" s="834"/>
      <c r="F2" s="834"/>
      <c r="G2" s="834"/>
      <c r="H2" s="834"/>
      <c r="I2" s="834"/>
    </row>
    <row r="5" spans="1:12" ht="33" x14ac:dyDescent="0.45">
      <c r="F5" t="s">
        <v>42</v>
      </c>
      <c r="I5" s="24" t="s">
        <v>36</v>
      </c>
    </row>
    <row r="6" spans="1:12" x14ac:dyDescent="0.2">
      <c r="B6" s="16" t="s">
        <v>472</v>
      </c>
      <c r="C6" s="46">
        <v>430000</v>
      </c>
      <c r="D6" s="16"/>
      <c r="J6">
        <v>30</v>
      </c>
    </row>
    <row r="7" spans="1:12" x14ac:dyDescent="0.2">
      <c r="B7" s="16" t="s">
        <v>39</v>
      </c>
      <c r="C7" s="47">
        <v>2.3800000000000002E-2</v>
      </c>
      <c r="D7" s="16" t="s">
        <v>38</v>
      </c>
      <c r="E7" s="25"/>
    </row>
    <row r="8" spans="1:12" x14ac:dyDescent="0.2">
      <c r="B8" s="16" t="s">
        <v>94</v>
      </c>
      <c r="C8" s="48">
        <v>12</v>
      </c>
      <c r="D8" s="16"/>
      <c r="E8" s="6"/>
    </row>
    <row r="9" spans="1:12" x14ac:dyDescent="0.2">
      <c r="C9" s="391">
        <f>PMT(C7,C8,C6)</f>
        <v>-41615.475271637893</v>
      </c>
      <c r="D9" s="16"/>
    </row>
    <row r="11" spans="1:12" ht="28.5" customHeight="1" x14ac:dyDescent="0.25">
      <c r="G11" s="389" t="s">
        <v>40</v>
      </c>
      <c r="H11" s="390">
        <f>+C6*((C7/(1-(1+C7)^(-C8))))</f>
        <v>41615.475271637755</v>
      </c>
      <c r="I11" s="49" t="s">
        <v>471</v>
      </c>
      <c r="J11" s="49"/>
      <c r="K11" s="49"/>
      <c r="L11" s="49"/>
    </row>
    <row r="12" spans="1:12" x14ac:dyDescent="0.2">
      <c r="F12" s="26"/>
    </row>
    <row r="13" spans="1:12" x14ac:dyDescent="0.2">
      <c r="F13" s="26"/>
    </row>
    <row r="14" spans="1:12" ht="13.5" customHeight="1" x14ac:dyDescent="0.2">
      <c r="C14" s="835" t="s">
        <v>93</v>
      </c>
      <c r="D14" s="842" t="s">
        <v>473</v>
      </c>
      <c r="E14" s="836">
        <v>2.3800000000000002E-2</v>
      </c>
      <c r="F14" s="837"/>
      <c r="G14" s="837"/>
      <c r="H14" s="841" t="s">
        <v>6</v>
      </c>
      <c r="I14" s="840">
        <f>+H11</f>
        <v>41615.475271637755</v>
      </c>
      <c r="J14" s="840"/>
    </row>
    <row r="15" spans="1:12" ht="21" customHeight="1" thickBot="1" x14ac:dyDescent="0.25">
      <c r="C15" s="835"/>
      <c r="D15" s="842"/>
      <c r="E15" s="838"/>
      <c r="F15" s="838"/>
      <c r="G15" s="838"/>
      <c r="H15" s="841"/>
      <c r="I15" s="840"/>
      <c r="J15" s="840"/>
    </row>
    <row r="16" spans="1:12" ht="15" customHeight="1" x14ac:dyDescent="0.25">
      <c r="C16" s="835"/>
      <c r="D16" s="842"/>
      <c r="E16" s="45"/>
      <c r="F16" s="45"/>
      <c r="G16" s="44" t="s">
        <v>95</v>
      </c>
      <c r="H16" s="841"/>
      <c r="I16" s="840"/>
      <c r="J16" s="840"/>
    </row>
    <row r="17" spans="3:10" ht="19.5" customHeight="1" x14ac:dyDescent="0.2">
      <c r="C17" s="839" t="s">
        <v>96</v>
      </c>
      <c r="D17" s="839"/>
      <c r="E17" s="839"/>
      <c r="F17" s="839"/>
      <c r="G17" s="43"/>
      <c r="H17" s="841"/>
      <c r="I17" s="840"/>
      <c r="J17" s="840"/>
    </row>
    <row r="18" spans="3:10" x14ac:dyDescent="0.2">
      <c r="F18" s="26"/>
    </row>
    <row r="19" spans="3:10" x14ac:dyDescent="0.2">
      <c r="F19" s="26"/>
    </row>
    <row r="20" spans="3:10" x14ac:dyDescent="0.2">
      <c r="F20" s="26"/>
    </row>
    <row r="21" spans="3:10" x14ac:dyDescent="0.2">
      <c r="F21" s="26"/>
    </row>
    <row r="22" spans="3:10" ht="18" customHeight="1" x14ac:dyDescent="0.25">
      <c r="C22" s="832" t="s">
        <v>97</v>
      </c>
      <c r="D22" s="832"/>
      <c r="E22" s="49"/>
      <c r="H22" s="833" t="s">
        <v>475</v>
      </c>
      <c r="I22" s="833"/>
    </row>
    <row r="23" spans="3:10" x14ac:dyDescent="0.2">
      <c r="C23" s="2" t="s">
        <v>98</v>
      </c>
      <c r="D23" s="264">
        <v>430000</v>
      </c>
      <c r="E23" s="16"/>
      <c r="H23" s="2" t="s">
        <v>64</v>
      </c>
      <c r="I23" s="264">
        <v>430000</v>
      </c>
    </row>
    <row r="24" spans="3:10" x14ac:dyDescent="0.2">
      <c r="C24" s="2" t="s">
        <v>99</v>
      </c>
      <c r="D24" s="392">
        <v>2.3800000000000002E-2</v>
      </c>
      <c r="E24" s="16"/>
      <c r="H24" s="2" t="s">
        <v>79</v>
      </c>
      <c r="I24" s="392">
        <v>2.3800000000000002E-2</v>
      </c>
    </row>
    <row r="25" spans="3:10" x14ac:dyDescent="0.2">
      <c r="C25" s="2" t="s">
        <v>100</v>
      </c>
      <c r="D25" s="393">
        <v>12</v>
      </c>
      <c r="E25" s="16"/>
      <c r="H25" s="2" t="s">
        <v>86</v>
      </c>
      <c r="I25" s="393">
        <v>12</v>
      </c>
    </row>
    <row r="26" spans="3:10" x14ac:dyDescent="0.2">
      <c r="C26" s="2" t="s">
        <v>101</v>
      </c>
      <c r="D26" s="394">
        <f>PMT(D24,D25,D23)</f>
        <v>-41615.475271637893</v>
      </c>
      <c r="E26" s="16"/>
      <c r="H26" s="2" t="s">
        <v>9</v>
      </c>
      <c r="I26" s="394">
        <f>PMT(I24,I25,I23)</f>
        <v>-41615.475271637893</v>
      </c>
    </row>
    <row r="27" spans="3:10" x14ac:dyDescent="0.2">
      <c r="F27" s="26"/>
    </row>
    <row r="28" spans="3:10" x14ac:dyDescent="0.2">
      <c r="F28" s="26"/>
    </row>
    <row r="29" spans="3:10" x14ac:dyDescent="0.2">
      <c r="F29" s="26"/>
    </row>
    <row r="30" spans="3:10" x14ac:dyDescent="0.2">
      <c r="F30" s="26"/>
    </row>
    <row r="31" spans="3:10" x14ac:dyDescent="0.2">
      <c r="F31" s="26"/>
    </row>
    <row r="32" spans="3:10" x14ac:dyDescent="0.2">
      <c r="F32" s="26"/>
    </row>
    <row r="33" spans="6:6" x14ac:dyDescent="0.2">
      <c r="F33" s="26"/>
    </row>
    <row r="34" spans="6:6" x14ac:dyDescent="0.2">
      <c r="F34" s="26"/>
    </row>
    <row r="35" spans="6:6" x14ac:dyDescent="0.2">
      <c r="F35" s="26"/>
    </row>
    <row r="36" spans="6:6" x14ac:dyDescent="0.2">
      <c r="F36" s="26"/>
    </row>
    <row r="37" spans="6:6" x14ac:dyDescent="0.2">
      <c r="F37" s="26"/>
    </row>
    <row r="38" spans="6:6" x14ac:dyDescent="0.2">
      <c r="F38" s="26"/>
    </row>
    <row r="39" spans="6:6" x14ac:dyDescent="0.2">
      <c r="F39" s="26"/>
    </row>
    <row r="40" spans="6:6" x14ac:dyDescent="0.2">
      <c r="F40" s="26"/>
    </row>
    <row r="41" spans="6:6" x14ac:dyDescent="0.2">
      <c r="F41" s="26"/>
    </row>
    <row r="42" spans="6:6" x14ac:dyDescent="0.2">
      <c r="F42" s="26"/>
    </row>
    <row r="43" spans="6:6" x14ac:dyDescent="0.2">
      <c r="F43" s="26"/>
    </row>
    <row r="44" spans="6:6" x14ac:dyDescent="0.2">
      <c r="F44" s="26"/>
    </row>
    <row r="45" spans="6:6" x14ac:dyDescent="0.2">
      <c r="F45" s="26"/>
    </row>
    <row r="46" spans="6:6" x14ac:dyDescent="0.2">
      <c r="F46" s="26"/>
    </row>
    <row r="47" spans="6:6" x14ac:dyDescent="0.2">
      <c r="F47" s="26"/>
    </row>
    <row r="48" spans="6:6" x14ac:dyDescent="0.2">
      <c r="F48" s="26"/>
    </row>
    <row r="49" spans="6:6" x14ac:dyDescent="0.2">
      <c r="F49" s="26"/>
    </row>
    <row r="50" spans="6:6" x14ac:dyDescent="0.2">
      <c r="F50" s="26"/>
    </row>
    <row r="51" spans="6:6" x14ac:dyDescent="0.2">
      <c r="F51" s="26"/>
    </row>
    <row r="52" spans="6:6" x14ac:dyDescent="0.2">
      <c r="F52" s="26"/>
    </row>
    <row r="53" spans="6:6" x14ac:dyDescent="0.2">
      <c r="F53" s="26"/>
    </row>
    <row r="54" spans="6:6" x14ac:dyDescent="0.2">
      <c r="F54" s="26"/>
    </row>
    <row r="55" spans="6:6" x14ac:dyDescent="0.2">
      <c r="F55" s="26"/>
    </row>
    <row r="56" spans="6:6" x14ac:dyDescent="0.2">
      <c r="F56" s="26"/>
    </row>
    <row r="57" spans="6:6" x14ac:dyDescent="0.2">
      <c r="F57" s="26"/>
    </row>
    <row r="58" spans="6:6" x14ac:dyDescent="0.2">
      <c r="F58" s="26"/>
    </row>
    <row r="59" spans="6:6" x14ac:dyDescent="0.2">
      <c r="F59" s="26"/>
    </row>
    <row r="60" spans="6:6" x14ac:dyDescent="0.2">
      <c r="F60" s="26"/>
    </row>
    <row r="61" spans="6:6" x14ac:dyDescent="0.2">
      <c r="F61" s="26"/>
    </row>
    <row r="62" spans="6:6" x14ac:dyDescent="0.2">
      <c r="F62" s="26"/>
    </row>
    <row r="63" spans="6:6" x14ac:dyDescent="0.2">
      <c r="F63" s="26"/>
    </row>
    <row r="64" spans="6:6" x14ac:dyDescent="0.2">
      <c r="F64" s="26"/>
    </row>
    <row r="65" spans="6:6" x14ac:dyDescent="0.2">
      <c r="F65" s="26"/>
    </row>
    <row r="66" spans="6:6" x14ac:dyDescent="0.2">
      <c r="F66" s="26"/>
    </row>
    <row r="67" spans="6:6" x14ac:dyDescent="0.2">
      <c r="F67" s="26"/>
    </row>
    <row r="68" spans="6:6" x14ac:dyDescent="0.2">
      <c r="F68" s="26"/>
    </row>
    <row r="69" spans="6:6" x14ac:dyDescent="0.2">
      <c r="F69" s="26"/>
    </row>
    <row r="70" spans="6:6" x14ac:dyDescent="0.2">
      <c r="F70" s="26"/>
    </row>
    <row r="71" spans="6:6" x14ac:dyDescent="0.2">
      <c r="F71" s="26"/>
    </row>
    <row r="72" spans="6:6" x14ac:dyDescent="0.2">
      <c r="F72" s="26"/>
    </row>
    <row r="73" spans="6:6" x14ac:dyDescent="0.2">
      <c r="F73" s="26"/>
    </row>
    <row r="74" spans="6:6" x14ac:dyDescent="0.2">
      <c r="F74" s="26"/>
    </row>
    <row r="75" spans="6:6" x14ac:dyDescent="0.2">
      <c r="F75" s="26"/>
    </row>
    <row r="76" spans="6:6" x14ac:dyDescent="0.2">
      <c r="F76" s="26"/>
    </row>
    <row r="77" spans="6:6" x14ac:dyDescent="0.2">
      <c r="F77" s="26"/>
    </row>
    <row r="78" spans="6:6" x14ac:dyDescent="0.2">
      <c r="F78" s="26"/>
    </row>
    <row r="79" spans="6:6" x14ac:dyDescent="0.2">
      <c r="F79" s="26"/>
    </row>
    <row r="80" spans="6:6" x14ac:dyDescent="0.2">
      <c r="F80" s="26"/>
    </row>
    <row r="81" spans="6:6" x14ac:dyDescent="0.2">
      <c r="F81" s="26"/>
    </row>
    <row r="82" spans="6:6" x14ac:dyDescent="0.2">
      <c r="F82" s="26"/>
    </row>
    <row r="83" spans="6:6" x14ac:dyDescent="0.2">
      <c r="F83" s="26"/>
    </row>
    <row r="84" spans="6:6" x14ac:dyDescent="0.2">
      <c r="F84" s="26"/>
    </row>
    <row r="85" spans="6:6" x14ac:dyDescent="0.2">
      <c r="F85" s="26"/>
    </row>
    <row r="86" spans="6:6" x14ac:dyDescent="0.2">
      <c r="F86" s="26"/>
    </row>
    <row r="87" spans="6:6" x14ac:dyDescent="0.2">
      <c r="F87" s="26"/>
    </row>
    <row r="88" spans="6:6" x14ac:dyDescent="0.2">
      <c r="F88" s="26"/>
    </row>
    <row r="89" spans="6:6" x14ac:dyDescent="0.2">
      <c r="F89" s="26"/>
    </row>
    <row r="90" spans="6:6" x14ac:dyDescent="0.2">
      <c r="F90" s="26"/>
    </row>
    <row r="91" spans="6:6" x14ac:dyDescent="0.2">
      <c r="F91" s="26"/>
    </row>
    <row r="92" spans="6:6" x14ac:dyDescent="0.2">
      <c r="F92" s="26"/>
    </row>
    <row r="93" spans="6:6" x14ac:dyDescent="0.2">
      <c r="F93" s="26"/>
    </row>
    <row r="94" spans="6:6" x14ac:dyDescent="0.2">
      <c r="F94" s="26"/>
    </row>
    <row r="95" spans="6:6" x14ac:dyDescent="0.2">
      <c r="F95" s="26"/>
    </row>
    <row r="96" spans="6:6" x14ac:dyDescent="0.2">
      <c r="F96" s="26"/>
    </row>
    <row r="97" spans="6:6" x14ac:dyDescent="0.2">
      <c r="F97" s="26"/>
    </row>
    <row r="98" spans="6:6" x14ac:dyDescent="0.2">
      <c r="F98" s="26"/>
    </row>
    <row r="99" spans="6:6" x14ac:dyDescent="0.2">
      <c r="F99" s="26"/>
    </row>
    <row r="100" spans="6:6" x14ac:dyDescent="0.2">
      <c r="F100" s="26"/>
    </row>
    <row r="101" spans="6:6" x14ac:dyDescent="0.2">
      <c r="F101" s="26"/>
    </row>
    <row r="102" spans="6:6" x14ac:dyDescent="0.2">
      <c r="F102" s="26"/>
    </row>
    <row r="103" spans="6:6" x14ac:dyDescent="0.2">
      <c r="F103" s="26"/>
    </row>
    <row r="104" spans="6:6" x14ac:dyDescent="0.2">
      <c r="F104" s="26"/>
    </row>
    <row r="105" spans="6:6" x14ac:dyDescent="0.2">
      <c r="F105" s="26"/>
    </row>
    <row r="106" spans="6:6" x14ac:dyDescent="0.2">
      <c r="F106" s="26"/>
    </row>
    <row r="107" spans="6:6" x14ac:dyDescent="0.2">
      <c r="F107" s="26"/>
    </row>
    <row r="108" spans="6:6" x14ac:dyDescent="0.2">
      <c r="F108" s="26"/>
    </row>
    <row r="109" spans="6:6" x14ac:dyDescent="0.2">
      <c r="F109" s="26"/>
    </row>
    <row r="110" spans="6:6" x14ac:dyDescent="0.2">
      <c r="F110" s="26"/>
    </row>
    <row r="111" spans="6:6" x14ac:dyDescent="0.2">
      <c r="F111" s="26"/>
    </row>
    <row r="112" spans="6:6" x14ac:dyDescent="0.2">
      <c r="F112" s="26"/>
    </row>
    <row r="113" spans="6:6" x14ac:dyDescent="0.2">
      <c r="F113" s="26"/>
    </row>
    <row r="114" spans="6:6" x14ac:dyDescent="0.2">
      <c r="F114" s="26"/>
    </row>
    <row r="115" spans="6:6" x14ac:dyDescent="0.2">
      <c r="F115" s="26"/>
    </row>
    <row r="116" spans="6:6" x14ac:dyDescent="0.2">
      <c r="F116" s="26"/>
    </row>
    <row r="117" spans="6:6" x14ac:dyDescent="0.2">
      <c r="F117" s="26"/>
    </row>
    <row r="118" spans="6:6" x14ac:dyDescent="0.2">
      <c r="F118" s="26"/>
    </row>
    <row r="119" spans="6:6" x14ac:dyDescent="0.2">
      <c r="F119" s="26"/>
    </row>
    <row r="120" spans="6:6" x14ac:dyDescent="0.2">
      <c r="F120" s="26"/>
    </row>
    <row r="121" spans="6:6" x14ac:dyDescent="0.2">
      <c r="F121" s="26"/>
    </row>
    <row r="122" spans="6:6" x14ac:dyDescent="0.2">
      <c r="F122" s="26"/>
    </row>
    <row r="123" spans="6:6" x14ac:dyDescent="0.2">
      <c r="F123" s="26"/>
    </row>
    <row r="124" spans="6:6" x14ac:dyDescent="0.2">
      <c r="F124" s="26"/>
    </row>
    <row r="125" spans="6:6" x14ac:dyDescent="0.2">
      <c r="F125" s="26"/>
    </row>
    <row r="126" spans="6:6" x14ac:dyDescent="0.2">
      <c r="F126" s="26"/>
    </row>
    <row r="127" spans="6:6" x14ac:dyDescent="0.2">
      <c r="F127" s="26"/>
    </row>
    <row r="128" spans="6:6" x14ac:dyDescent="0.2">
      <c r="F128" s="26"/>
    </row>
    <row r="129" spans="6:6" x14ac:dyDescent="0.2">
      <c r="F129" s="26"/>
    </row>
    <row r="130" spans="6:6" x14ac:dyDescent="0.2">
      <c r="F130" s="26"/>
    </row>
    <row r="131" spans="6:6" x14ac:dyDescent="0.2">
      <c r="F131" s="26"/>
    </row>
    <row r="132" spans="6:6" x14ac:dyDescent="0.2">
      <c r="F132" s="26"/>
    </row>
    <row r="133" spans="6:6" x14ac:dyDescent="0.2">
      <c r="F133" s="26"/>
    </row>
    <row r="134" spans="6:6" x14ac:dyDescent="0.2">
      <c r="F134" s="26"/>
    </row>
    <row r="135" spans="6:6" x14ac:dyDescent="0.2">
      <c r="F135" s="26"/>
    </row>
    <row r="136" spans="6:6" x14ac:dyDescent="0.2">
      <c r="F136" s="26"/>
    </row>
    <row r="137" spans="6:6" x14ac:dyDescent="0.2">
      <c r="F137" s="26"/>
    </row>
    <row r="138" spans="6:6" x14ac:dyDescent="0.2">
      <c r="F138" s="26"/>
    </row>
    <row r="139" spans="6:6" x14ac:dyDescent="0.2">
      <c r="F139" s="26"/>
    </row>
    <row r="140" spans="6:6" x14ac:dyDescent="0.2">
      <c r="F140" s="26"/>
    </row>
    <row r="141" spans="6:6" x14ac:dyDescent="0.2">
      <c r="F141" s="26"/>
    </row>
    <row r="142" spans="6:6" x14ac:dyDescent="0.2">
      <c r="F142" s="26"/>
    </row>
    <row r="143" spans="6:6" x14ac:dyDescent="0.2">
      <c r="F143" s="26"/>
    </row>
    <row r="144" spans="6:6" x14ac:dyDescent="0.2">
      <c r="F144" s="26"/>
    </row>
    <row r="145" spans="6:6" x14ac:dyDescent="0.2">
      <c r="F145" s="26"/>
    </row>
    <row r="146" spans="6:6" x14ac:dyDescent="0.2">
      <c r="F146" s="26"/>
    </row>
    <row r="147" spans="6:6" x14ac:dyDescent="0.2">
      <c r="F147" s="26"/>
    </row>
    <row r="148" spans="6:6" x14ac:dyDescent="0.2">
      <c r="F148" s="26"/>
    </row>
    <row r="149" spans="6:6" x14ac:dyDescent="0.2">
      <c r="F149" s="26"/>
    </row>
    <row r="150" spans="6:6" x14ac:dyDescent="0.2">
      <c r="F150" s="26"/>
    </row>
    <row r="151" spans="6:6" x14ac:dyDescent="0.2">
      <c r="F151" s="26"/>
    </row>
    <row r="152" spans="6:6" x14ac:dyDescent="0.2">
      <c r="F152" s="26"/>
    </row>
    <row r="153" spans="6:6" x14ac:dyDescent="0.2">
      <c r="F153" s="26"/>
    </row>
    <row r="154" spans="6:6" x14ac:dyDescent="0.2">
      <c r="F154" s="26"/>
    </row>
    <row r="155" spans="6:6" x14ac:dyDescent="0.2">
      <c r="F155" s="26"/>
    </row>
    <row r="156" spans="6:6" x14ac:dyDescent="0.2">
      <c r="F156" s="26"/>
    </row>
    <row r="157" spans="6:6" x14ac:dyDescent="0.2">
      <c r="F157" s="26"/>
    </row>
    <row r="158" spans="6:6" x14ac:dyDescent="0.2">
      <c r="F158" s="26"/>
    </row>
    <row r="159" spans="6:6" x14ac:dyDescent="0.2">
      <c r="F159" s="26"/>
    </row>
    <row r="160" spans="6:6" x14ac:dyDescent="0.2">
      <c r="F160" s="26"/>
    </row>
    <row r="161" spans="6:6" x14ac:dyDescent="0.2">
      <c r="F161" s="26"/>
    </row>
    <row r="162" spans="6:6" x14ac:dyDescent="0.2">
      <c r="F162" s="26"/>
    </row>
    <row r="163" spans="6:6" x14ac:dyDescent="0.2">
      <c r="F163" s="26"/>
    </row>
    <row r="164" spans="6:6" x14ac:dyDescent="0.2">
      <c r="F164" s="26"/>
    </row>
    <row r="165" spans="6:6" x14ac:dyDescent="0.2">
      <c r="F165" s="26"/>
    </row>
    <row r="166" spans="6:6" x14ac:dyDescent="0.2">
      <c r="F166" s="26"/>
    </row>
    <row r="167" spans="6:6" x14ac:dyDescent="0.2">
      <c r="F167" s="26"/>
    </row>
    <row r="168" spans="6:6" x14ac:dyDescent="0.2">
      <c r="F168" s="26"/>
    </row>
    <row r="169" spans="6:6" x14ac:dyDescent="0.2">
      <c r="F169" s="26"/>
    </row>
    <row r="170" spans="6:6" x14ac:dyDescent="0.2">
      <c r="F170" s="26"/>
    </row>
    <row r="171" spans="6:6" x14ac:dyDescent="0.2">
      <c r="F171" s="26"/>
    </row>
    <row r="172" spans="6:6" x14ac:dyDescent="0.2">
      <c r="F172" s="26"/>
    </row>
    <row r="173" spans="6:6" x14ac:dyDescent="0.2">
      <c r="F173" s="26"/>
    </row>
    <row r="174" spans="6:6" x14ac:dyDescent="0.2">
      <c r="F174" s="26"/>
    </row>
    <row r="175" spans="6:6" x14ac:dyDescent="0.2">
      <c r="F175" s="26"/>
    </row>
    <row r="176" spans="6:6" x14ac:dyDescent="0.2">
      <c r="F176" s="26"/>
    </row>
    <row r="177" spans="6:6" x14ac:dyDescent="0.2">
      <c r="F177" s="26"/>
    </row>
    <row r="178" spans="6:6" x14ac:dyDescent="0.2">
      <c r="F178" s="26"/>
    </row>
    <row r="179" spans="6:6" x14ac:dyDescent="0.2">
      <c r="F179" s="26"/>
    </row>
    <row r="180" spans="6:6" x14ac:dyDescent="0.2">
      <c r="F180" s="26"/>
    </row>
    <row r="181" spans="6:6" x14ac:dyDescent="0.2">
      <c r="F181" s="26"/>
    </row>
    <row r="182" spans="6:6" x14ac:dyDescent="0.2">
      <c r="F182" s="26"/>
    </row>
    <row r="183" spans="6:6" x14ac:dyDescent="0.2">
      <c r="F183" s="26"/>
    </row>
    <row r="184" spans="6:6" x14ac:dyDescent="0.2">
      <c r="F184" s="26"/>
    </row>
    <row r="185" spans="6:6" x14ac:dyDescent="0.2">
      <c r="F185" s="26"/>
    </row>
    <row r="186" spans="6:6" x14ac:dyDescent="0.2">
      <c r="F186" s="26"/>
    </row>
    <row r="187" spans="6:6" x14ac:dyDescent="0.2">
      <c r="F187" s="26"/>
    </row>
    <row r="188" spans="6:6" x14ac:dyDescent="0.2">
      <c r="F188" s="26"/>
    </row>
    <row r="189" spans="6:6" x14ac:dyDescent="0.2">
      <c r="F189" s="26"/>
    </row>
    <row r="190" spans="6:6" x14ac:dyDescent="0.2">
      <c r="F190" s="26"/>
    </row>
    <row r="191" spans="6:6" x14ac:dyDescent="0.2">
      <c r="F191" s="26"/>
    </row>
    <row r="192" spans="6:6" x14ac:dyDescent="0.2">
      <c r="F192" s="26"/>
    </row>
    <row r="193" spans="6:6" x14ac:dyDescent="0.2">
      <c r="F193" s="26"/>
    </row>
    <row r="194" spans="6:6" x14ac:dyDescent="0.2">
      <c r="F194" s="26"/>
    </row>
    <row r="195" spans="6:6" x14ac:dyDescent="0.2">
      <c r="F195" s="26"/>
    </row>
    <row r="196" spans="6:6" x14ac:dyDescent="0.2">
      <c r="F196" s="26"/>
    </row>
    <row r="197" spans="6:6" x14ac:dyDescent="0.2">
      <c r="F197" s="26"/>
    </row>
    <row r="198" spans="6:6" x14ac:dyDescent="0.2">
      <c r="F198" s="26"/>
    </row>
    <row r="199" spans="6:6" x14ac:dyDescent="0.2">
      <c r="F199" s="26"/>
    </row>
    <row r="200" spans="6:6" x14ac:dyDescent="0.2">
      <c r="F200" s="26"/>
    </row>
    <row r="201" spans="6:6" x14ac:dyDescent="0.2">
      <c r="F201" s="26"/>
    </row>
    <row r="202" spans="6:6" x14ac:dyDescent="0.2">
      <c r="F202" s="26"/>
    </row>
    <row r="203" spans="6:6" x14ac:dyDescent="0.2">
      <c r="F203" s="26"/>
    </row>
    <row r="204" spans="6:6" x14ac:dyDescent="0.2">
      <c r="F204" s="26"/>
    </row>
    <row r="205" spans="6:6" x14ac:dyDescent="0.2">
      <c r="F205" s="26"/>
    </row>
    <row r="206" spans="6:6" x14ac:dyDescent="0.2">
      <c r="F206" s="26"/>
    </row>
    <row r="207" spans="6:6" x14ac:dyDescent="0.2">
      <c r="F207" s="26"/>
    </row>
    <row r="208" spans="6:6" x14ac:dyDescent="0.2">
      <c r="F208" s="26"/>
    </row>
    <row r="209" spans="6:6" x14ac:dyDescent="0.2">
      <c r="F209" s="26"/>
    </row>
    <row r="210" spans="6:6" x14ac:dyDescent="0.2">
      <c r="F210" s="26"/>
    </row>
    <row r="211" spans="6:6" x14ac:dyDescent="0.2">
      <c r="F211" s="26"/>
    </row>
    <row r="212" spans="6:6" x14ac:dyDescent="0.2">
      <c r="F212" s="26"/>
    </row>
    <row r="213" spans="6:6" x14ac:dyDescent="0.2">
      <c r="F213" s="26"/>
    </row>
    <row r="214" spans="6:6" x14ac:dyDescent="0.2">
      <c r="F214" s="26"/>
    </row>
    <row r="215" spans="6:6" x14ac:dyDescent="0.2">
      <c r="F215" s="26"/>
    </row>
    <row r="216" spans="6:6" x14ac:dyDescent="0.2">
      <c r="F216" s="26"/>
    </row>
    <row r="217" spans="6:6" x14ac:dyDescent="0.2">
      <c r="F217" s="26"/>
    </row>
    <row r="218" spans="6:6" x14ac:dyDescent="0.2">
      <c r="F218" s="26"/>
    </row>
    <row r="219" spans="6:6" x14ac:dyDescent="0.2">
      <c r="F219" s="26"/>
    </row>
    <row r="220" spans="6:6" x14ac:dyDescent="0.2">
      <c r="F220" s="26"/>
    </row>
    <row r="221" spans="6:6" x14ac:dyDescent="0.2">
      <c r="F221" s="26"/>
    </row>
    <row r="222" spans="6:6" x14ac:dyDescent="0.2">
      <c r="F222" s="26"/>
    </row>
    <row r="223" spans="6:6" x14ac:dyDescent="0.2">
      <c r="F223" s="26"/>
    </row>
    <row r="224" spans="6:6" x14ac:dyDescent="0.2">
      <c r="F224" s="26"/>
    </row>
    <row r="225" spans="6:6" x14ac:dyDescent="0.2">
      <c r="F225" s="26"/>
    </row>
    <row r="226" spans="6:6" x14ac:dyDescent="0.2">
      <c r="F226" s="26"/>
    </row>
    <row r="227" spans="6:6" x14ac:dyDescent="0.2">
      <c r="F227" s="26"/>
    </row>
    <row r="228" spans="6:6" x14ac:dyDescent="0.2">
      <c r="F228" s="26"/>
    </row>
    <row r="229" spans="6:6" x14ac:dyDescent="0.2">
      <c r="F229" s="26"/>
    </row>
    <row r="230" spans="6:6" x14ac:dyDescent="0.2">
      <c r="F230" s="26"/>
    </row>
    <row r="231" spans="6:6" x14ac:dyDescent="0.2">
      <c r="F231" s="26"/>
    </row>
    <row r="232" spans="6:6" x14ac:dyDescent="0.2">
      <c r="F232" s="26"/>
    </row>
    <row r="233" spans="6:6" x14ac:dyDescent="0.2">
      <c r="F233" s="26"/>
    </row>
    <row r="234" spans="6:6" x14ac:dyDescent="0.2">
      <c r="F234" s="26"/>
    </row>
    <row r="235" spans="6:6" x14ac:dyDescent="0.2">
      <c r="F235" s="26"/>
    </row>
    <row r="236" spans="6:6" x14ac:dyDescent="0.2">
      <c r="F236" s="26"/>
    </row>
    <row r="237" spans="6:6" x14ac:dyDescent="0.2">
      <c r="F237" s="26"/>
    </row>
    <row r="238" spans="6:6" x14ac:dyDescent="0.2">
      <c r="F238" s="26"/>
    </row>
    <row r="239" spans="6:6" x14ac:dyDescent="0.2">
      <c r="F239" s="26"/>
    </row>
    <row r="240" spans="6:6" x14ac:dyDescent="0.2">
      <c r="F240" s="26"/>
    </row>
    <row r="241" spans="6:6" x14ac:dyDescent="0.2">
      <c r="F241" s="26"/>
    </row>
    <row r="242" spans="6:6" x14ac:dyDescent="0.2">
      <c r="F242" s="26"/>
    </row>
    <row r="243" spans="6:6" x14ac:dyDescent="0.2">
      <c r="F243" s="26"/>
    </row>
    <row r="244" spans="6:6" x14ac:dyDescent="0.2">
      <c r="F244" s="26"/>
    </row>
    <row r="245" spans="6:6" x14ac:dyDescent="0.2">
      <c r="F245" s="26"/>
    </row>
    <row r="246" spans="6:6" x14ac:dyDescent="0.2">
      <c r="F246" s="26"/>
    </row>
    <row r="247" spans="6:6" x14ac:dyDescent="0.2">
      <c r="F247" s="26"/>
    </row>
    <row r="248" spans="6:6" x14ac:dyDescent="0.2">
      <c r="F248" s="26"/>
    </row>
    <row r="249" spans="6:6" x14ac:dyDescent="0.2">
      <c r="F249" s="26"/>
    </row>
    <row r="250" spans="6:6" x14ac:dyDescent="0.2">
      <c r="F250" s="26"/>
    </row>
    <row r="251" spans="6:6" x14ac:dyDescent="0.2">
      <c r="F251" s="26"/>
    </row>
    <row r="252" spans="6:6" x14ac:dyDescent="0.2">
      <c r="F252" s="26"/>
    </row>
    <row r="253" spans="6:6" x14ac:dyDescent="0.2">
      <c r="F253" s="26"/>
    </row>
    <row r="254" spans="6:6" x14ac:dyDescent="0.2">
      <c r="F254" s="26"/>
    </row>
    <row r="255" spans="6:6" x14ac:dyDescent="0.2">
      <c r="F255" s="26"/>
    </row>
    <row r="256" spans="6:6" x14ac:dyDescent="0.2">
      <c r="F256" s="26"/>
    </row>
    <row r="257" spans="6:6" x14ac:dyDescent="0.2">
      <c r="F257" s="26"/>
    </row>
    <row r="258" spans="6:6" x14ac:dyDescent="0.2">
      <c r="F258" s="26"/>
    </row>
    <row r="259" spans="6:6" x14ac:dyDescent="0.2">
      <c r="F259" s="26"/>
    </row>
    <row r="260" spans="6:6" x14ac:dyDescent="0.2">
      <c r="F260" s="26"/>
    </row>
    <row r="261" spans="6:6" x14ac:dyDescent="0.2">
      <c r="F261" s="26"/>
    </row>
    <row r="262" spans="6:6" x14ac:dyDescent="0.2">
      <c r="F262" s="26"/>
    </row>
    <row r="263" spans="6:6" x14ac:dyDescent="0.2">
      <c r="F263" s="26"/>
    </row>
    <row r="264" spans="6:6" x14ac:dyDescent="0.2">
      <c r="F264" s="26"/>
    </row>
    <row r="265" spans="6:6" x14ac:dyDescent="0.2">
      <c r="F265" s="26"/>
    </row>
    <row r="266" spans="6:6" x14ac:dyDescent="0.2">
      <c r="F266" s="26"/>
    </row>
    <row r="267" spans="6:6" x14ac:dyDescent="0.2">
      <c r="F267" s="26"/>
    </row>
    <row r="268" spans="6:6" x14ac:dyDescent="0.2">
      <c r="F268" s="26"/>
    </row>
    <row r="269" spans="6:6" x14ac:dyDescent="0.2">
      <c r="F269" s="26"/>
    </row>
    <row r="270" spans="6:6" x14ac:dyDescent="0.2">
      <c r="F270" s="26"/>
    </row>
    <row r="271" spans="6:6" x14ac:dyDescent="0.2">
      <c r="F271" s="26"/>
    </row>
    <row r="272" spans="6:6" x14ac:dyDescent="0.2">
      <c r="F272" s="26"/>
    </row>
    <row r="273" spans="6:6" x14ac:dyDescent="0.2">
      <c r="F273" s="26"/>
    </row>
    <row r="274" spans="6:6" x14ac:dyDescent="0.2">
      <c r="F274" s="26"/>
    </row>
    <row r="275" spans="6:6" x14ac:dyDescent="0.2">
      <c r="F275" s="26"/>
    </row>
    <row r="276" spans="6:6" x14ac:dyDescent="0.2">
      <c r="F276" s="26"/>
    </row>
    <row r="277" spans="6:6" x14ac:dyDescent="0.2">
      <c r="F277" s="26"/>
    </row>
    <row r="278" spans="6:6" x14ac:dyDescent="0.2">
      <c r="F278" s="26"/>
    </row>
    <row r="279" spans="6:6" x14ac:dyDescent="0.2">
      <c r="F279" s="26"/>
    </row>
    <row r="280" spans="6:6" x14ac:dyDescent="0.2">
      <c r="F280" s="26"/>
    </row>
    <row r="281" spans="6:6" x14ac:dyDescent="0.2">
      <c r="F281" s="26"/>
    </row>
    <row r="282" spans="6:6" x14ac:dyDescent="0.2">
      <c r="F282" s="26"/>
    </row>
    <row r="283" spans="6:6" x14ac:dyDescent="0.2">
      <c r="F283" s="26"/>
    </row>
    <row r="284" spans="6:6" x14ac:dyDescent="0.2">
      <c r="F284" s="26"/>
    </row>
    <row r="285" spans="6:6" x14ac:dyDescent="0.2">
      <c r="F285" s="26"/>
    </row>
    <row r="286" spans="6:6" x14ac:dyDescent="0.2">
      <c r="F286" s="26"/>
    </row>
    <row r="287" spans="6:6" x14ac:dyDescent="0.2">
      <c r="F287" s="26"/>
    </row>
    <row r="288" spans="6:6" x14ac:dyDescent="0.2">
      <c r="F288" s="26"/>
    </row>
    <row r="289" spans="6:6" x14ac:dyDescent="0.2">
      <c r="F289" s="26"/>
    </row>
    <row r="290" spans="6:6" x14ac:dyDescent="0.2">
      <c r="F290" s="26"/>
    </row>
    <row r="291" spans="6:6" x14ac:dyDescent="0.2">
      <c r="F291" s="26"/>
    </row>
    <row r="292" spans="6:6" x14ac:dyDescent="0.2">
      <c r="F292" s="26"/>
    </row>
    <row r="293" spans="6:6" x14ac:dyDescent="0.2">
      <c r="F293" s="26"/>
    </row>
    <row r="294" spans="6:6" x14ac:dyDescent="0.2">
      <c r="F294" s="26"/>
    </row>
    <row r="295" spans="6:6" x14ac:dyDescent="0.2">
      <c r="F295" s="26"/>
    </row>
    <row r="296" spans="6:6" x14ac:dyDescent="0.2">
      <c r="F296" s="26"/>
    </row>
    <row r="297" spans="6:6" x14ac:dyDescent="0.2">
      <c r="F297" s="26"/>
    </row>
    <row r="298" spans="6:6" x14ac:dyDescent="0.2">
      <c r="F298" s="26"/>
    </row>
    <row r="299" spans="6:6" x14ac:dyDescent="0.2">
      <c r="F299" s="26"/>
    </row>
    <row r="300" spans="6:6" x14ac:dyDescent="0.2">
      <c r="F300" s="26"/>
    </row>
    <row r="301" spans="6:6" x14ac:dyDescent="0.2">
      <c r="F301" s="26"/>
    </row>
    <row r="302" spans="6:6" x14ac:dyDescent="0.2">
      <c r="F302" s="26"/>
    </row>
    <row r="303" spans="6:6" x14ac:dyDescent="0.2">
      <c r="F303" s="26"/>
    </row>
    <row r="304" spans="6:6" x14ac:dyDescent="0.2">
      <c r="F304" s="26"/>
    </row>
    <row r="305" spans="6:6" x14ac:dyDescent="0.2">
      <c r="F305" s="26"/>
    </row>
    <row r="306" spans="6:6" x14ac:dyDescent="0.2">
      <c r="F306" s="26"/>
    </row>
    <row r="307" spans="6:6" x14ac:dyDescent="0.2">
      <c r="F307" s="26"/>
    </row>
    <row r="308" spans="6:6" x14ac:dyDescent="0.2">
      <c r="F308" s="26"/>
    </row>
    <row r="309" spans="6:6" x14ac:dyDescent="0.2">
      <c r="F309" s="26"/>
    </row>
    <row r="310" spans="6:6" x14ac:dyDescent="0.2">
      <c r="F310" s="26"/>
    </row>
    <row r="311" spans="6:6" x14ac:dyDescent="0.2">
      <c r="F311" s="26"/>
    </row>
    <row r="312" spans="6:6" x14ac:dyDescent="0.2">
      <c r="F312" s="26"/>
    </row>
    <row r="313" spans="6:6" x14ac:dyDescent="0.2">
      <c r="F313" s="26"/>
    </row>
    <row r="314" spans="6:6" x14ac:dyDescent="0.2">
      <c r="F314" s="26"/>
    </row>
    <row r="315" spans="6:6" x14ac:dyDescent="0.2">
      <c r="F315" s="26"/>
    </row>
    <row r="316" spans="6:6" x14ac:dyDescent="0.2">
      <c r="F316" s="26"/>
    </row>
    <row r="317" spans="6:6" x14ac:dyDescent="0.2">
      <c r="F317" s="26"/>
    </row>
    <row r="318" spans="6:6" x14ac:dyDescent="0.2">
      <c r="F318" s="26"/>
    </row>
    <row r="319" spans="6:6" x14ac:dyDescent="0.2">
      <c r="F319" s="26"/>
    </row>
    <row r="320" spans="6:6" x14ac:dyDescent="0.2">
      <c r="F320" s="26"/>
    </row>
    <row r="321" spans="6:6" x14ac:dyDescent="0.2">
      <c r="F321" s="26"/>
    </row>
    <row r="322" spans="6:6" x14ac:dyDescent="0.2">
      <c r="F322" s="26"/>
    </row>
    <row r="323" spans="6:6" x14ac:dyDescent="0.2">
      <c r="F323" s="26"/>
    </row>
    <row r="324" spans="6:6" x14ac:dyDescent="0.2">
      <c r="F324" s="26"/>
    </row>
    <row r="325" spans="6:6" x14ac:dyDescent="0.2">
      <c r="F325" s="26"/>
    </row>
    <row r="326" spans="6:6" x14ac:dyDescent="0.2">
      <c r="F326" s="26"/>
    </row>
    <row r="327" spans="6:6" x14ac:dyDescent="0.2">
      <c r="F327" s="26"/>
    </row>
    <row r="328" spans="6:6" x14ac:dyDescent="0.2">
      <c r="F328" s="26"/>
    </row>
    <row r="329" spans="6:6" x14ac:dyDescent="0.2">
      <c r="F329" s="26"/>
    </row>
    <row r="330" spans="6:6" x14ac:dyDescent="0.2">
      <c r="F330" s="26"/>
    </row>
    <row r="331" spans="6:6" x14ac:dyDescent="0.2">
      <c r="F331" s="26"/>
    </row>
    <row r="332" spans="6:6" x14ac:dyDescent="0.2">
      <c r="F332" s="26"/>
    </row>
    <row r="333" spans="6:6" x14ac:dyDescent="0.2">
      <c r="F333" s="26"/>
    </row>
    <row r="334" spans="6:6" x14ac:dyDescent="0.2">
      <c r="F334" s="26"/>
    </row>
    <row r="335" spans="6:6" x14ac:dyDescent="0.2">
      <c r="F335" s="26"/>
    </row>
    <row r="336" spans="6:6" x14ac:dyDescent="0.2">
      <c r="F336" s="26"/>
    </row>
    <row r="337" spans="6:6" x14ac:dyDescent="0.2">
      <c r="F337" s="26"/>
    </row>
    <row r="338" spans="6:6" x14ac:dyDescent="0.2">
      <c r="F338" s="26"/>
    </row>
    <row r="339" spans="6:6" x14ac:dyDescent="0.2">
      <c r="F339" s="26"/>
    </row>
    <row r="340" spans="6:6" x14ac:dyDescent="0.2">
      <c r="F340" s="26"/>
    </row>
    <row r="341" spans="6:6" x14ac:dyDescent="0.2">
      <c r="F341" s="26"/>
    </row>
    <row r="342" spans="6:6" x14ac:dyDescent="0.2">
      <c r="F342" s="26"/>
    </row>
    <row r="343" spans="6:6" x14ac:dyDescent="0.2">
      <c r="F343" s="26"/>
    </row>
    <row r="344" spans="6:6" x14ac:dyDescent="0.2">
      <c r="F344" s="26"/>
    </row>
    <row r="345" spans="6:6" x14ac:dyDescent="0.2">
      <c r="F345" s="26"/>
    </row>
    <row r="346" spans="6:6" x14ac:dyDescent="0.2">
      <c r="F346" s="26"/>
    </row>
    <row r="347" spans="6:6" x14ac:dyDescent="0.2">
      <c r="F347" s="26"/>
    </row>
    <row r="348" spans="6:6" x14ac:dyDescent="0.2">
      <c r="F348" s="26"/>
    </row>
    <row r="349" spans="6:6" x14ac:dyDescent="0.2">
      <c r="F349" s="26"/>
    </row>
    <row r="350" spans="6:6" x14ac:dyDescent="0.2">
      <c r="F350" s="26"/>
    </row>
    <row r="351" spans="6:6" x14ac:dyDescent="0.2">
      <c r="F351" s="26"/>
    </row>
    <row r="352" spans="6:6" x14ac:dyDescent="0.2">
      <c r="F352" s="26"/>
    </row>
    <row r="353" spans="6:6" x14ac:dyDescent="0.2">
      <c r="F353" s="26"/>
    </row>
    <row r="354" spans="6:6" x14ac:dyDescent="0.2">
      <c r="F354" s="26"/>
    </row>
    <row r="355" spans="6:6" x14ac:dyDescent="0.2">
      <c r="F355" s="26"/>
    </row>
    <row r="356" spans="6:6" x14ac:dyDescent="0.2">
      <c r="F356" s="26"/>
    </row>
    <row r="357" spans="6:6" x14ac:dyDescent="0.2">
      <c r="F357" s="26"/>
    </row>
    <row r="358" spans="6:6" x14ac:dyDescent="0.2">
      <c r="F358" s="26"/>
    </row>
    <row r="359" spans="6:6" x14ac:dyDescent="0.2">
      <c r="F359" s="26"/>
    </row>
    <row r="360" spans="6:6" x14ac:dyDescent="0.2">
      <c r="F360" s="26"/>
    </row>
    <row r="361" spans="6:6" x14ac:dyDescent="0.2">
      <c r="F361" s="26"/>
    </row>
    <row r="362" spans="6:6" x14ac:dyDescent="0.2">
      <c r="F362" s="26"/>
    </row>
    <row r="363" spans="6:6" x14ac:dyDescent="0.2">
      <c r="F363" s="26"/>
    </row>
    <row r="364" spans="6:6" x14ac:dyDescent="0.2">
      <c r="F364" s="26"/>
    </row>
    <row r="365" spans="6:6" x14ac:dyDescent="0.2">
      <c r="F365" s="26"/>
    </row>
    <row r="366" spans="6:6" x14ac:dyDescent="0.2">
      <c r="F366" s="26"/>
    </row>
    <row r="367" spans="6:6" x14ac:dyDescent="0.2">
      <c r="F367" s="26"/>
    </row>
    <row r="368" spans="6:6" x14ac:dyDescent="0.2">
      <c r="F368" s="26"/>
    </row>
    <row r="369" spans="6:6" x14ac:dyDescent="0.2">
      <c r="F369" s="26"/>
    </row>
    <row r="370" spans="6:6" x14ac:dyDescent="0.2">
      <c r="F370" s="26"/>
    </row>
    <row r="371" spans="6:6" x14ac:dyDescent="0.2">
      <c r="F371" s="26"/>
    </row>
    <row r="372" spans="6:6" x14ac:dyDescent="0.2">
      <c r="F372" s="26"/>
    </row>
    <row r="373" spans="6:6" x14ac:dyDescent="0.2">
      <c r="F373" s="26"/>
    </row>
    <row r="374" spans="6:6" x14ac:dyDescent="0.2">
      <c r="F374" s="26"/>
    </row>
    <row r="375" spans="6:6" x14ac:dyDescent="0.2">
      <c r="F375" s="26"/>
    </row>
    <row r="376" spans="6:6" x14ac:dyDescent="0.2">
      <c r="F376" s="26"/>
    </row>
    <row r="377" spans="6:6" x14ac:dyDescent="0.2">
      <c r="F377" s="26"/>
    </row>
    <row r="378" spans="6:6" x14ac:dyDescent="0.2">
      <c r="F378" s="26"/>
    </row>
    <row r="379" spans="6:6" x14ac:dyDescent="0.2">
      <c r="F379" s="26"/>
    </row>
    <row r="380" spans="6:6" x14ac:dyDescent="0.2">
      <c r="F380" s="26"/>
    </row>
    <row r="381" spans="6:6" x14ac:dyDescent="0.2">
      <c r="F381" s="26"/>
    </row>
    <row r="382" spans="6:6" x14ac:dyDescent="0.2">
      <c r="F382" s="26"/>
    </row>
    <row r="383" spans="6:6" x14ac:dyDescent="0.2">
      <c r="F383" s="26"/>
    </row>
    <row r="384" spans="6:6" x14ac:dyDescent="0.2">
      <c r="F384" s="26"/>
    </row>
    <row r="385" spans="6:6" x14ac:dyDescent="0.2">
      <c r="F385" s="26"/>
    </row>
    <row r="386" spans="6:6" x14ac:dyDescent="0.2">
      <c r="F386" s="26"/>
    </row>
    <row r="387" spans="6:6" x14ac:dyDescent="0.2">
      <c r="F387" s="26"/>
    </row>
    <row r="388" spans="6:6" x14ac:dyDescent="0.2">
      <c r="F388" s="26"/>
    </row>
    <row r="389" spans="6:6" x14ac:dyDescent="0.2">
      <c r="F389" s="26"/>
    </row>
    <row r="390" spans="6:6" x14ac:dyDescent="0.2">
      <c r="F390" s="26"/>
    </row>
    <row r="391" spans="6:6" x14ac:dyDescent="0.2">
      <c r="F391" s="26"/>
    </row>
    <row r="392" spans="6:6" x14ac:dyDescent="0.2">
      <c r="F392" s="26"/>
    </row>
    <row r="393" spans="6:6" x14ac:dyDescent="0.2">
      <c r="F393" s="26"/>
    </row>
    <row r="394" spans="6:6" x14ac:dyDescent="0.2">
      <c r="F394" s="26"/>
    </row>
    <row r="395" spans="6:6" x14ac:dyDescent="0.2">
      <c r="F395" s="26"/>
    </row>
    <row r="396" spans="6:6" x14ac:dyDescent="0.2">
      <c r="F396" s="26"/>
    </row>
    <row r="397" spans="6:6" x14ac:dyDescent="0.2">
      <c r="F397" s="26"/>
    </row>
    <row r="398" spans="6:6" x14ac:dyDescent="0.2">
      <c r="F398" s="26"/>
    </row>
    <row r="399" spans="6:6" x14ac:dyDescent="0.2">
      <c r="F399" s="26"/>
    </row>
    <row r="400" spans="6:6" x14ac:dyDescent="0.2">
      <c r="F400" s="26"/>
    </row>
    <row r="401" spans="6:6" x14ac:dyDescent="0.2">
      <c r="F401" s="26"/>
    </row>
    <row r="402" spans="6:6" x14ac:dyDescent="0.2">
      <c r="F402" s="26"/>
    </row>
    <row r="403" spans="6:6" x14ac:dyDescent="0.2">
      <c r="F403" s="26"/>
    </row>
    <row r="404" spans="6:6" x14ac:dyDescent="0.2">
      <c r="F404" s="26"/>
    </row>
    <row r="405" spans="6:6" x14ac:dyDescent="0.2">
      <c r="F405" s="26"/>
    </row>
    <row r="406" spans="6:6" x14ac:dyDescent="0.2">
      <c r="F406" s="26"/>
    </row>
    <row r="407" spans="6:6" x14ac:dyDescent="0.2">
      <c r="F407" s="26"/>
    </row>
    <row r="408" spans="6:6" x14ac:dyDescent="0.2">
      <c r="F408" s="26"/>
    </row>
    <row r="409" spans="6:6" x14ac:dyDescent="0.2">
      <c r="F409" s="26"/>
    </row>
    <row r="410" spans="6:6" x14ac:dyDescent="0.2">
      <c r="F410" s="26"/>
    </row>
    <row r="411" spans="6:6" x14ac:dyDescent="0.2">
      <c r="F411" s="26"/>
    </row>
    <row r="412" spans="6:6" x14ac:dyDescent="0.2">
      <c r="F412" s="26"/>
    </row>
    <row r="413" spans="6:6" x14ac:dyDescent="0.2">
      <c r="F413" s="26"/>
    </row>
    <row r="414" spans="6:6" x14ac:dyDescent="0.2">
      <c r="F414" s="26"/>
    </row>
    <row r="415" spans="6:6" x14ac:dyDescent="0.2">
      <c r="F415" s="26"/>
    </row>
    <row r="416" spans="6:6" x14ac:dyDescent="0.2">
      <c r="F416" s="26"/>
    </row>
    <row r="417" spans="6:6" x14ac:dyDescent="0.2">
      <c r="F417" s="26"/>
    </row>
    <row r="418" spans="6:6" x14ac:dyDescent="0.2">
      <c r="F418" s="26"/>
    </row>
    <row r="419" spans="6:6" x14ac:dyDescent="0.2">
      <c r="F419" s="26"/>
    </row>
    <row r="420" spans="6:6" x14ac:dyDescent="0.2">
      <c r="F420" s="26"/>
    </row>
    <row r="421" spans="6:6" x14ac:dyDescent="0.2">
      <c r="F421" s="26"/>
    </row>
    <row r="422" spans="6:6" x14ac:dyDescent="0.2">
      <c r="F422" s="26"/>
    </row>
    <row r="423" spans="6:6" x14ac:dyDescent="0.2">
      <c r="F423" s="26"/>
    </row>
    <row r="424" spans="6:6" x14ac:dyDescent="0.2">
      <c r="F424" s="26"/>
    </row>
    <row r="425" spans="6:6" x14ac:dyDescent="0.2">
      <c r="F425" s="26"/>
    </row>
    <row r="426" spans="6:6" x14ac:dyDescent="0.2">
      <c r="F426" s="26"/>
    </row>
    <row r="427" spans="6:6" x14ac:dyDescent="0.2">
      <c r="F427" s="26"/>
    </row>
    <row r="428" spans="6:6" x14ac:dyDescent="0.2">
      <c r="F428" s="26"/>
    </row>
    <row r="429" spans="6:6" x14ac:dyDescent="0.2">
      <c r="F429" s="26"/>
    </row>
    <row r="430" spans="6:6" x14ac:dyDescent="0.2">
      <c r="F430" s="26"/>
    </row>
    <row r="431" spans="6:6" x14ac:dyDescent="0.2">
      <c r="F431" s="26"/>
    </row>
    <row r="432" spans="6:6" x14ac:dyDescent="0.2">
      <c r="F432" s="26"/>
    </row>
    <row r="433" spans="6:6" x14ac:dyDescent="0.2">
      <c r="F433" s="26"/>
    </row>
    <row r="434" spans="6:6" x14ac:dyDescent="0.2">
      <c r="F434" s="26"/>
    </row>
    <row r="435" spans="6:6" x14ac:dyDescent="0.2">
      <c r="F435" s="26"/>
    </row>
    <row r="436" spans="6:6" x14ac:dyDescent="0.2">
      <c r="F436" s="26"/>
    </row>
    <row r="437" spans="6:6" x14ac:dyDescent="0.2">
      <c r="F437" s="26"/>
    </row>
    <row r="438" spans="6:6" x14ac:dyDescent="0.2">
      <c r="F438" s="26"/>
    </row>
    <row r="439" spans="6:6" x14ac:dyDescent="0.2">
      <c r="F439" s="26"/>
    </row>
    <row r="440" spans="6:6" x14ac:dyDescent="0.2">
      <c r="F440" s="26"/>
    </row>
    <row r="441" spans="6:6" x14ac:dyDescent="0.2">
      <c r="F441" s="26"/>
    </row>
    <row r="442" spans="6:6" x14ac:dyDescent="0.2">
      <c r="F442" s="26"/>
    </row>
    <row r="443" spans="6:6" x14ac:dyDescent="0.2">
      <c r="F443" s="26"/>
    </row>
    <row r="444" spans="6:6" x14ac:dyDescent="0.2">
      <c r="F444" s="26"/>
    </row>
    <row r="445" spans="6:6" x14ac:dyDescent="0.2">
      <c r="F445" s="26"/>
    </row>
    <row r="446" spans="6:6" x14ac:dyDescent="0.2">
      <c r="F446" s="26"/>
    </row>
    <row r="447" spans="6:6" x14ac:dyDescent="0.2">
      <c r="F447" s="26"/>
    </row>
    <row r="448" spans="6:6" x14ac:dyDescent="0.2">
      <c r="F448" s="26"/>
    </row>
    <row r="449" spans="6:6" x14ac:dyDescent="0.2">
      <c r="F449" s="26"/>
    </row>
    <row r="450" spans="6:6" x14ac:dyDescent="0.2">
      <c r="F450" s="26"/>
    </row>
    <row r="451" spans="6:6" x14ac:dyDescent="0.2">
      <c r="F451" s="26"/>
    </row>
  </sheetData>
  <mergeCells count="9">
    <mergeCell ref="C22:D22"/>
    <mergeCell ref="H22:I22"/>
    <mergeCell ref="B2:I2"/>
    <mergeCell ref="C14:C16"/>
    <mergeCell ref="E14:G15"/>
    <mergeCell ref="C17:F17"/>
    <mergeCell ref="I14:J17"/>
    <mergeCell ref="H14:H17"/>
    <mergeCell ref="D14:D16"/>
  </mergeCells>
  <hyperlinks>
    <hyperlink ref="A1" location="'Indice '!A1" display="INDICE" xr:uid="{00000000-0004-0000-3500-000000000000}"/>
  </hyperlinks>
  <pageMargins left="0.75" right="0.75" top="1" bottom="1" header="0" footer="0"/>
  <pageSetup paperSize="9" orientation="portrait" verticalDpi="144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rgb="FFFF0000"/>
  </sheetPr>
  <dimension ref="A1:H208"/>
  <sheetViews>
    <sheetView showGridLines="0" workbookViewId="0"/>
  </sheetViews>
  <sheetFormatPr baseColWidth="10" defaultRowHeight="12.75" x14ac:dyDescent="0.2"/>
  <cols>
    <col min="1" max="1" width="10.5703125" style="112" customWidth="1"/>
    <col min="2" max="2" width="16.42578125" style="112" customWidth="1"/>
    <col min="3" max="3" width="23.140625" style="112" customWidth="1"/>
    <col min="4" max="4" width="21" style="112" customWidth="1"/>
    <col min="5" max="5" width="27.140625" style="112" customWidth="1"/>
    <col min="6" max="6" width="20.5703125" style="112" customWidth="1"/>
    <col min="7" max="7" width="24.140625" style="112" customWidth="1"/>
    <col min="8" max="8" width="11.42578125" style="112"/>
    <col min="9" max="9" width="16.140625" style="112" bestFit="1" customWidth="1"/>
    <col min="10" max="10" width="14.42578125" style="112" bestFit="1" customWidth="1"/>
    <col min="11" max="16384" width="11.42578125" style="112"/>
  </cols>
  <sheetData>
    <row r="1" spans="1:8" ht="18" x14ac:dyDescent="0.25">
      <c r="A1" s="676" t="s">
        <v>863</v>
      </c>
      <c r="D1" s="843"/>
      <c r="E1" s="843"/>
      <c r="F1" s="843"/>
      <c r="G1" s="843"/>
    </row>
    <row r="2" spans="1:8" ht="54.75" customHeight="1" x14ac:dyDescent="0.2">
      <c r="B2" s="834" t="s">
        <v>491</v>
      </c>
      <c r="C2" s="834"/>
      <c r="D2" s="834"/>
      <c r="E2" s="834"/>
      <c r="F2" s="834"/>
      <c r="G2" s="834"/>
      <c r="H2" s="834"/>
    </row>
    <row r="4" spans="1:8" ht="15.75" x14ac:dyDescent="0.2">
      <c r="B4" s="834" t="s">
        <v>479</v>
      </c>
      <c r="C4" s="834"/>
      <c r="D4" s="834"/>
      <c r="E4" s="834"/>
      <c r="F4" s="834"/>
      <c r="G4" s="834"/>
      <c r="H4" s="834"/>
    </row>
    <row r="6" spans="1:8" ht="15.75" x14ac:dyDescent="0.25">
      <c r="C6" s="844" t="s">
        <v>104</v>
      </c>
      <c r="D6" s="844"/>
      <c r="E6" s="395"/>
    </row>
    <row r="7" spans="1:8" ht="15.75" x14ac:dyDescent="0.25">
      <c r="C7" s="396" t="s">
        <v>127</v>
      </c>
      <c r="D7" s="397">
        <v>0.12</v>
      </c>
      <c r="E7" s="395"/>
    </row>
    <row r="8" spans="1:8" ht="15.75" x14ac:dyDescent="0.25">
      <c r="C8" s="396" t="s">
        <v>476</v>
      </c>
      <c r="D8" s="398">
        <f>NOMINAL(D7,12)</f>
        <v>0.11386551521499655</v>
      </c>
      <c r="E8" s="405" t="s">
        <v>480</v>
      </c>
    </row>
    <row r="9" spans="1:8" ht="15.75" x14ac:dyDescent="0.25">
      <c r="C9" s="396" t="s">
        <v>103</v>
      </c>
      <c r="D9" s="403">
        <f>+D8/12</f>
        <v>9.4887929345830457E-3</v>
      </c>
      <c r="E9" s="404" t="s">
        <v>481</v>
      </c>
    </row>
    <row r="12" spans="1:8" ht="15.75" x14ac:dyDescent="0.2">
      <c r="B12" s="834" t="s">
        <v>490</v>
      </c>
      <c r="C12" s="834"/>
      <c r="D12" s="834"/>
      <c r="E12" s="834"/>
      <c r="F12" s="834"/>
      <c r="G12" s="834"/>
      <c r="H12" s="834"/>
    </row>
    <row r="15" spans="1:8" ht="18" customHeight="1" x14ac:dyDescent="0.25">
      <c r="C15" s="844" t="s">
        <v>3</v>
      </c>
      <c r="D15" s="844"/>
    </row>
    <row r="16" spans="1:8" ht="15.75" x14ac:dyDescent="0.25">
      <c r="C16" s="396" t="s">
        <v>477</v>
      </c>
      <c r="D16" s="400">
        <v>-44000000</v>
      </c>
      <c r="E16" s="112" t="s">
        <v>482</v>
      </c>
    </row>
    <row r="17" spans="2:8" ht="15.75" x14ac:dyDescent="0.25">
      <c r="C17" s="396" t="s">
        <v>102</v>
      </c>
      <c r="D17" s="396">
        <v>180</v>
      </c>
      <c r="E17" s="112" t="s">
        <v>488</v>
      </c>
    </row>
    <row r="18" spans="2:8" ht="15.75" x14ac:dyDescent="0.25">
      <c r="C18" s="396" t="s">
        <v>37</v>
      </c>
      <c r="D18" s="401">
        <v>0.12</v>
      </c>
      <c r="E18" s="112" t="s">
        <v>483</v>
      </c>
    </row>
    <row r="19" spans="2:8" ht="15.75" x14ac:dyDescent="0.25">
      <c r="C19" s="396" t="s">
        <v>38</v>
      </c>
      <c r="D19" s="406">
        <f>NOMINAL(D18,12)</f>
        <v>0.11386551521499655</v>
      </c>
      <c r="E19" s="407" t="s">
        <v>484</v>
      </c>
    </row>
    <row r="20" spans="2:8" ht="15.75" x14ac:dyDescent="0.25">
      <c r="C20" s="396" t="s">
        <v>103</v>
      </c>
      <c r="D20" s="399">
        <f>+D19/12</f>
        <v>9.4887929345830457E-3</v>
      </c>
      <c r="E20" s="404" t="s">
        <v>481</v>
      </c>
    </row>
    <row r="21" spans="2:8" ht="15.75" x14ac:dyDescent="0.25">
      <c r="B21" s="135"/>
      <c r="C21" s="396" t="s">
        <v>478</v>
      </c>
      <c r="D21" s="402">
        <f>PMT(D20,D17,D16)</f>
        <v>510834.42951998411</v>
      </c>
      <c r="E21" s="405" t="s">
        <v>485</v>
      </c>
    </row>
    <row r="22" spans="2:8" x14ac:dyDescent="0.2">
      <c r="B22" s="135"/>
      <c r="C22" s="37"/>
      <c r="E22" s="136"/>
      <c r="F22" s="73"/>
    </row>
    <row r="23" spans="2:8" x14ac:dyDescent="0.2">
      <c r="B23" s="135"/>
      <c r="C23" s="37"/>
      <c r="E23" s="136"/>
      <c r="F23" s="73"/>
    </row>
    <row r="24" spans="2:8" ht="15.75" x14ac:dyDescent="0.2">
      <c r="B24" s="834" t="s">
        <v>489</v>
      </c>
      <c r="C24" s="834"/>
      <c r="D24" s="834"/>
      <c r="E24" s="834"/>
      <c r="F24" s="834"/>
      <c r="G24" s="834"/>
      <c r="H24" s="834"/>
    </row>
    <row r="25" spans="2:8" x14ac:dyDescent="0.2">
      <c r="B25" s="135"/>
      <c r="C25" s="37"/>
      <c r="E25" s="136"/>
      <c r="F25" s="73"/>
    </row>
    <row r="27" spans="2:8" ht="15.75" x14ac:dyDescent="0.25">
      <c r="C27" s="155" t="s">
        <v>105</v>
      </c>
      <c r="D27" s="155" t="s">
        <v>486</v>
      </c>
      <c r="E27" s="155" t="s">
        <v>487</v>
      </c>
      <c r="F27" s="155" t="s">
        <v>9</v>
      </c>
      <c r="G27" s="155" t="s">
        <v>106</v>
      </c>
    </row>
    <row r="28" spans="2:8" ht="15.75" x14ac:dyDescent="0.25">
      <c r="C28" s="408">
        <v>0</v>
      </c>
      <c r="D28" s="405"/>
      <c r="E28" s="409"/>
      <c r="F28" s="405"/>
      <c r="G28" s="410">
        <f>+D16</f>
        <v>-44000000</v>
      </c>
    </row>
    <row r="29" spans="2:8" ht="15.75" x14ac:dyDescent="0.25">
      <c r="C29" s="408">
        <v>1</v>
      </c>
      <c r="D29" s="411">
        <f t="shared" ref="D29:D92" si="0">IPMT($D$20,C29,$D$17,$D$16)</f>
        <v>417506.88912165404</v>
      </c>
      <c r="E29" s="411">
        <f t="shared" ref="E29:E92" si="1">PPMT($D$20,C29,$D$17,$D$16)</f>
        <v>93327.540398330108</v>
      </c>
      <c r="F29" s="411">
        <f t="shared" ref="F29:F92" si="2">+E29+D29</f>
        <v>510834.42951998417</v>
      </c>
      <c r="G29" s="411">
        <f t="shared" ref="G29:G92" si="3">+G28+E29</f>
        <v>-43906672.459601671</v>
      </c>
    </row>
    <row r="30" spans="2:8" ht="15.75" x14ac:dyDescent="0.25">
      <c r="C30" s="408">
        <v>2</v>
      </c>
      <c r="D30" s="411">
        <f t="shared" si="0"/>
        <v>416621.32341572031</v>
      </c>
      <c r="E30" s="411">
        <f t="shared" si="1"/>
        <v>94213.106104263788</v>
      </c>
      <c r="F30" s="411">
        <f t="shared" si="2"/>
        <v>510834.42951998411</v>
      </c>
      <c r="G30" s="411">
        <f t="shared" si="3"/>
        <v>-43812459.353497408</v>
      </c>
    </row>
    <row r="31" spans="2:8" ht="15.75" x14ac:dyDescent="0.25">
      <c r="C31" s="408">
        <v>3</v>
      </c>
      <c r="D31" s="411">
        <f t="shared" si="0"/>
        <v>415727.35476017307</v>
      </c>
      <c r="E31" s="411">
        <f t="shared" si="1"/>
        <v>95107.074759811032</v>
      </c>
      <c r="F31" s="411">
        <f t="shared" si="2"/>
        <v>510834.42951998411</v>
      </c>
      <c r="G31" s="411">
        <f t="shared" si="3"/>
        <v>-43717352.278737597</v>
      </c>
    </row>
    <row r="32" spans="2:8" ht="15.75" x14ac:dyDescent="0.25">
      <c r="C32" s="408">
        <v>4</v>
      </c>
      <c r="D32" s="411">
        <f t="shared" si="0"/>
        <v>414824.90342116333</v>
      </c>
      <c r="E32" s="411">
        <f t="shared" si="1"/>
        <v>96009.526098820788</v>
      </c>
      <c r="F32" s="411">
        <f t="shared" si="2"/>
        <v>510834.42951998411</v>
      </c>
      <c r="G32" s="411">
        <f t="shared" si="3"/>
        <v>-43621342.75263878</v>
      </c>
    </row>
    <row r="33" spans="3:7" ht="15.75" x14ac:dyDescent="0.25">
      <c r="C33" s="408">
        <v>5</v>
      </c>
      <c r="D33" s="411">
        <f t="shared" si="0"/>
        <v>413913.88890826411</v>
      </c>
      <c r="E33" s="411">
        <f t="shared" si="1"/>
        <v>96920.54061171996</v>
      </c>
      <c r="F33" s="411">
        <f t="shared" si="2"/>
        <v>510834.42951998406</v>
      </c>
      <c r="G33" s="411">
        <f t="shared" si="3"/>
        <v>-43524422.212027058</v>
      </c>
    </row>
    <row r="34" spans="3:7" ht="15.75" x14ac:dyDescent="0.25">
      <c r="C34" s="408">
        <v>6</v>
      </c>
      <c r="D34" s="411">
        <f t="shared" si="0"/>
        <v>412994.22996729164</v>
      </c>
      <c r="E34" s="411">
        <f t="shared" si="1"/>
        <v>97840.199552692415</v>
      </c>
      <c r="F34" s="411">
        <f t="shared" si="2"/>
        <v>510834.42951998406</v>
      </c>
      <c r="G34" s="411">
        <f t="shared" si="3"/>
        <v>-43426582.012474366</v>
      </c>
    </row>
    <row r="35" spans="3:7" ht="15.75" x14ac:dyDescent="0.25">
      <c r="C35" s="408">
        <v>7</v>
      </c>
      <c r="D35" s="411">
        <f t="shared" si="0"/>
        <v>412065.8445730579</v>
      </c>
      <c r="E35" s="411">
        <f t="shared" si="1"/>
        <v>98768.584946926188</v>
      </c>
      <c r="F35" s="411">
        <f t="shared" si="2"/>
        <v>510834.42951998406</v>
      </c>
      <c r="G35" s="411">
        <f t="shared" si="3"/>
        <v>-43327813.427527443</v>
      </c>
    </row>
    <row r="36" spans="3:7" ht="15.75" x14ac:dyDescent="0.25">
      <c r="C36" s="408">
        <v>8</v>
      </c>
      <c r="D36" s="411">
        <f t="shared" si="0"/>
        <v>411128.64992205473</v>
      </c>
      <c r="E36" s="411">
        <f t="shared" si="1"/>
        <v>99705.779597929373</v>
      </c>
      <c r="F36" s="411">
        <f t="shared" si="2"/>
        <v>510834.42951998411</v>
      </c>
      <c r="G36" s="411">
        <f t="shared" si="3"/>
        <v>-43228107.647929512</v>
      </c>
    </row>
    <row r="37" spans="3:7" ht="15.75" x14ac:dyDescent="0.25">
      <c r="C37" s="408">
        <v>9</v>
      </c>
      <c r="D37" s="411">
        <f t="shared" si="0"/>
        <v>410182.56242506881</v>
      </c>
      <c r="E37" s="411">
        <f t="shared" si="1"/>
        <v>100651.86709491529</v>
      </c>
      <c r="F37" s="411">
        <f t="shared" si="2"/>
        <v>510834.42951998411</v>
      </c>
      <c r="G37" s="411">
        <f t="shared" si="3"/>
        <v>-43127455.7808346</v>
      </c>
    </row>
    <row r="38" spans="3:7" ht="15.75" x14ac:dyDescent="0.25">
      <c r="C38" s="408">
        <v>10</v>
      </c>
      <c r="D38" s="411">
        <f t="shared" si="0"/>
        <v>409227.49769972602</v>
      </c>
      <c r="E38" s="411">
        <f t="shared" si="1"/>
        <v>101606.93182025811</v>
      </c>
      <c r="F38" s="411">
        <f t="shared" si="2"/>
        <v>510834.42951998411</v>
      </c>
      <c r="G38" s="411">
        <f t="shared" si="3"/>
        <v>-43025848.849014342</v>
      </c>
    </row>
    <row r="39" spans="3:7" ht="15.75" x14ac:dyDescent="0.25">
      <c r="C39" s="408">
        <v>11</v>
      </c>
      <c r="D39" s="411">
        <f t="shared" si="0"/>
        <v>408263.37056296528</v>
      </c>
      <c r="E39" s="411">
        <f t="shared" si="1"/>
        <v>102571.05895701885</v>
      </c>
      <c r="F39" s="411">
        <f t="shared" si="2"/>
        <v>510834.42951998411</v>
      </c>
      <c r="G39" s="411">
        <f t="shared" si="3"/>
        <v>-42923277.790057324</v>
      </c>
    </row>
    <row r="40" spans="3:7" ht="15.75" x14ac:dyDescent="0.25">
      <c r="C40" s="408">
        <v>12</v>
      </c>
      <c r="D40" s="411">
        <f t="shared" si="0"/>
        <v>407290.09502344124</v>
      </c>
      <c r="E40" s="411">
        <f t="shared" si="1"/>
        <v>103544.3344965429</v>
      </c>
      <c r="F40" s="411">
        <f t="shared" si="2"/>
        <v>510834.42951998417</v>
      </c>
      <c r="G40" s="411">
        <f t="shared" si="3"/>
        <v>-42819733.455560781</v>
      </c>
    </row>
    <row r="41" spans="3:7" ht="15.75" x14ac:dyDescent="0.25">
      <c r="C41" s="408">
        <v>13</v>
      </c>
      <c r="D41" s="411">
        <f t="shared" si="0"/>
        <v>406307.58427385433</v>
      </c>
      <c r="E41" s="411">
        <f t="shared" si="1"/>
        <v>104526.8452461298</v>
      </c>
      <c r="F41" s="411">
        <f t="shared" si="2"/>
        <v>510834.42951998411</v>
      </c>
      <c r="G41" s="411">
        <f t="shared" si="3"/>
        <v>-42715206.610314652</v>
      </c>
    </row>
    <row r="42" spans="3:7" ht="15.75" x14ac:dyDescent="0.25">
      <c r="C42" s="408">
        <v>14</v>
      </c>
      <c r="D42" s="411">
        <f t="shared" si="0"/>
        <v>405315.75068320864</v>
      </c>
      <c r="E42" s="411">
        <f t="shared" si="1"/>
        <v>105518.67883677551</v>
      </c>
      <c r="F42" s="411">
        <f t="shared" si="2"/>
        <v>510834.42951998417</v>
      </c>
      <c r="G42" s="411">
        <f t="shared" si="3"/>
        <v>-42609687.931477875</v>
      </c>
    </row>
    <row r="43" spans="3:7" ht="15.75" x14ac:dyDescent="0.25">
      <c r="C43" s="408">
        <v>15</v>
      </c>
      <c r="D43" s="411">
        <f t="shared" si="0"/>
        <v>404314.50578899565</v>
      </c>
      <c r="E43" s="411">
        <f t="shared" si="1"/>
        <v>106519.92373098848</v>
      </c>
      <c r="F43" s="411">
        <f t="shared" si="2"/>
        <v>510834.42951998411</v>
      </c>
      <c r="G43" s="411">
        <f t="shared" si="3"/>
        <v>-42503168.007746883</v>
      </c>
    </row>
    <row r="44" spans="3:7" ht="15.75" x14ac:dyDescent="0.25">
      <c r="C44" s="408">
        <v>16</v>
      </c>
      <c r="D44" s="411">
        <f t="shared" si="0"/>
        <v>403303.76028930472</v>
      </c>
      <c r="E44" s="411">
        <f t="shared" si="1"/>
        <v>107530.6692306794</v>
      </c>
      <c r="F44" s="411">
        <f t="shared" si="2"/>
        <v>510834.42951998411</v>
      </c>
      <c r="G44" s="411">
        <f t="shared" si="3"/>
        <v>-42395637.338516206</v>
      </c>
    </row>
    <row r="45" spans="3:7" ht="15.75" x14ac:dyDescent="0.25">
      <c r="C45" s="408">
        <v>17</v>
      </c>
      <c r="D45" s="411">
        <f t="shared" si="0"/>
        <v>402283.42403485766</v>
      </c>
      <c r="E45" s="411">
        <f t="shared" si="1"/>
        <v>108551.00548512644</v>
      </c>
      <c r="F45" s="411">
        <f t="shared" si="2"/>
        <v>510834.42951998411</v>
      </c>
      <c r="G45" s="411">
        <f t="shared" si="3"/>
        <v>-42287086.333031081</v>
      </c>
    </row>
    <row r="46" spans="3:7" ht="15.75" x14ac:dyDescent="0.25">
      <c r="C46" s="408">
        <v>18</v>
      </c>
      <c r="D46" s="411">
        <f t="shared" si="0"/>
        <v>401253.40602096851</v>
      </c>
      <c r="E46" s="411">
        <f t="shared" si="1"/>
        <v>109581.02349901562</v>
      </c>
      <c r="F46" s="411">
        <f t="shared" si="2"/>
        <v>510834.42951998411</v>
      </c>
      <c r="G46" s="411">
        <f t="shared" si="3"/>
        <v>-42177505.309532069</v>
      </c>
    </row>
    <row r="47" spans="3:7" ht="15.75" x14ac:dyDescent="0.25">
      <c r="C47" s="408">
        <v>19</v>
      </c>
      <c r="D47" s="411">
        <f t="shared" si="0"/>
        <v>400213.61437942664</v>
      </c>
      <c r="E47" s="411">
        <f t="shared" si="1"/>
        <v>110620.81514055745</v>
      </c>
      <c r="F47" s="411">
        <f t="shared" si="2"/>
        <v>510834.42951998406</v>
      </c>
      <c r="G47" s="411">
        <f t="shared" si="3"/>
        <v>-42066884.494391508</v>
      </c>
    </row>
    <row r="48" spans="3:7" ht="15.75" x14ac:dyDescent="0.25">
      <c r="C48" s="408">
        <v>20</v>
      </c>
      <c r="D48" s="411">
        <f t="shared" si="0"/>
        <v>399163.95637030317</v>
      </c>
      <c r="E48" s="411">
        <f t="shared" si="1"/>
        <v>111670.47314968098</v>
      </c>
      <c r="F48" s="411">
        <f t="shared" si="2"/>
        <v>510834.42951998417</v>
      </c>
      <c r="G48" s="411">
        <f t="shared" si="3"/>
        <v>-41955214.021241829</v>
      </c>
    </row>
    <row r="49" spans="3:7" ht="15.75" x14ac:dyDescent="0.25">
      <c r="C49" s="408">
        <v>21</v>
      </c>
      <c r="D49" s="411">
        <f t="shared" si="0"/>
        <v>398104.33837367891</v>
      </c>
      <c r="E49" s="411">
        <f t="shared" si="1"/>
        <v>112730.0911463052</v>
      </c>
      <c r="F49" s="411">
        <f t="shared" si="2"/>
        <v>510834.42951998411</v>
      </c>
      <c r="G49" s="411">
        <f t="shared" si="3"/>
        <v>-41842483.930095524</v>
      </c>
    </row>
    <row r="50" spans="3:7" ht="15.75" x14ac:dyDescent="0.25">
      <c r="C50" s="408">
        <v>22</v>
      </c>
      <c r="D50" s="411">
        <f t="shared" si="0"/>
        <v>397034.66588129499</v>
      </c>
      <c r="E50" s="411">
        <f t="shared" si="1"/>
        <v>113799.76363868918</v>
      </c>
      <c r="F50" s="411">
        <f t="shared" si="2"/>
        <v>510834.42951998417</v>
      </c>
      <c r="G50" s="411">
        <f t="shared" si="3"/>
        <v>-41728684.166456833</v>
      </c>
    </row>
    <row r="51" spans="3:7" ht="15.75" x14ac:dyDescent="0.25">
      <c r="C51" s="408">
        <v>23</v>
      </c>
      <c r="D51" s="411">
        <f t="shared" si="0"/>
        <v>395954.84348812292</v>
      </c>
      <c r="E51" s="411">
        <f t="shared" si="1"/>
        <v>114879.5860318612</v>
      </c>
      <c r="F51" s="411">
        <f t="shared" si="2"/>
        <v>510834.42951998411</v>
      </c>
      <c r="G51" s="411">
        <f t="shared" si="3"/>
        <v>-41613804.580424972</v>
      </c>
    </row>
    <row r="52" spans="3:7" ht="15.75" x14ac:dyDescent="0.25">
      <c r="C52" s="408">
        <v>24</v>
      </c>
      <c r="D52" s="411">
        <f t="shared" si="0"/>
        <v>394864.77488385601</v>
      </c>
      <c r="E52" s="411">
        <f t="shared" si="1"/>
        <v>115969.65463612815</v>
      </c>
      <c r="F52" s="411">
        <f t="shared" si="2"/>
        <v>510834.42951998417</v>
      </c>
      <c r="G52" s="411">
        <f t="shared" si="3"/>
        <v>-41497834.925788842</v>
      </c>
    </row>
    <row r="53" spans="3:7" ht="15.75" x14ac:dyDescent="0.25">
      <c r="C53" s="408">
        <v>25</v>
      </c>
      <c r="D53" s="411">
        <f t="shared" si="0"/>
        <v>393764.36284431862</v>
      </c>
      <c r="E53" s="411">
        <f t="shared" si="1"/>
        <v>117070.06667566547</v>
      </c>
      <c r="F53" s="411">
        <f t="shared" si="2"/>
        <v>510834.42951998406</v>
      </c>
      <c r="G53" s="411">
        <f t="shared" si="3"/>
        <v>-41380764.859113179</v>
      </c>
    </row>
    <row r="54" spans="3:7" ht="15.75" x14ac:dyDescent="0.25">
      <c r="C54" s="408">
        <v>26</v>
      </c>
      <c r="D54" s="411">
        <f t="shared" si="0"/>
        <v>392653.50922279543</v>
      </c>
      <c r="E54" s="411">
        <f t="shared" si="1"/>
        <v>118180.92029718868</v>
      </c>
      <c r="F54" s="411">
        <f t="shared" si="2"/>
        <v>510834.42951998411</v>
      </c>
      <c r="G54" s="411">
        <f t="shared" si="3"/>
        <v>-41262583.938815989</v>
      </c>
    </row>
    <row r="55" spans="3:7" ht="15.75" x14ac:dyDescent="0.25">
      <c r="C55" s="408">
        <v>27</v>
      </c>
      <c r="D55" s="411">
        <f t="shared" si="0"/>
        <v>391532.11494127696</v>
      </c>
      <c r="E55" s="411">
        <f t="shared" si="1"/>
        <v>119302.31457870717</v>
      </c>
      <c r="F55" s="411">
        <f t="shared" si="2"/>
        <v>510834.42951998411</v>
      </c>
      <c r="G55" s="411">
        <f t="shared" si="3"/>
        <v>-41143281.624237284</v>
      </c>
    </row>
    <row r="56" spans="3:7" ht="15.75" x14ac:dyDescent="0.25">
      <c r="C56" s="408">
        <v>28</v>
      </c>
      <c r="D56" s="411">
        <f t="shared" si="0"/>
        <v>390400.07998162304</v>
      </c>
      <c r="E56" s="411">
        <f t="shared" si="1"/>
        <v>120434.34953836103</v>
      </c>
      <c r="F56" s="411">
        <f t="shared" si="2"/>
        <v>510834.42951998406</v>
      </c>
      <c r="G56" s="411">
        <f t="shared" si="3"/>
        <v>-41022847.274698921</v>
      </c>
    </row>
    <row r="57" spans="3:7" ht="15.75" x14ac:dyDescent="0.25">
      <c r="C57" s="408">
        <v>29</v>
      </c>
      <c r="D57" s="411">
        <f t="shared" si="0"/>
        <v>389257.30337664241</v>
      </c>
      <c r="E57" s="411">
        <f t="shared" si="1"/>
        <v>121577.12614334174</v>
      </c>
      <c r="F57" s="411">
        <f t="shared" si="2"/>
        <v>510834.42951998417</v>
      </c>
      <c r="G57" s="411">
        <f t="shared" si="3"/>
        <v>-40901270.148555577</v>
      </c>
    </row>
    <row r="58" spans="3:7" ht="15.75" x14ac:dyDescent="0.25">
      <c r="C58" s="408">
        <v>30</v>
      </c>
      <c r="D58" s="411">
        <f t="shared" si="0"/>
        <v>388103.68320108653</v>
      </c>
      <c r="E58" s="411">
        <f t="shared" si="1"/>
        <v>122730.74631889757</v>
      </c>
      <c r="F58" s="411">
        <f t="shared" si="2"/>
        <v>510834.42951998411</v>
      </c>
      <c r="G58" s="411">
        <f t="shared" si="3"/>
        <v>-40778539.402236678</v>
      </c>
    </row>
    <row r="59" spans="3:7" ht="15.75" x14ac:dyDescent="0.25">
      <c r="C59" s="408">
        <v>31</v>
      </c>
      <c r="D59" s="411">
        <f t="shared" si="0"/>
        <v>386939.11656255974</v>
      </c>
      <c r="E59" s="411">
        <f t="shared" si="1"/>
        <v>123895.31295742442</v>
      </c>
      <c r="F59" s="411">
        <f t="shared" si="2"/>
        <v>510834.42951998417</v>
      </c>
      <c r="G59" s="411">
        <f t="shared" si="3"/>
        <v>-40654644.089279257</v>
      </c>
    </row>
    <row r="60" spans="3:7" ht="15.75" x14ac:dyDescent="0.25">
      <c r="C60" s="408">
        <v>32</v>
      </c>
      <c r="D60" s="411">
        <f t="shared" si="0"/>
        <v>385763.49959234131</v>
      </c>
      <c r="E60" s="411">
        <f t="shared" si="1"/>
        <v>125070.92992764281</v>
      </c>
      <c r="F60" s="411">
        <f t="shared" si="2"/>
        <v>510834.42951998411</v>
      </c>
      <c r="G60" s="411">
        <f t="shared" si="3"/>
        <v>-40529573.159351617</v>
      </c>
    </row>
    <row r="61" spans="3:7" ht="15.75" x14ac:dyDescent="0.25">
      <c r="C61" s="408">
        <v>33</v>
      </c>
      <c r="D61" s="411">
        <f t="shared" si="0"/>
        <v>384576.72743612219</v>
      </c>
      <c r="E61" s="411">
        <f t="shared" si="1"/>
        <v>126257.70208386195</v>
      </c>
      <c r="F61" s="411">
        <f t="shared" si="2"/>
        <v>510834.42951998417</v>
      </c>
      <c r="G61" s="411">
        <f t="shared" si="3"/>
        <v>-40403315.457267754</v>
      </c>
    </row>
    <row r="62" spans="3:7" ht="15.75" x14ac:dyDescent="0.25">
      <c r="C62" s="408">
        <v>34</v>
      </c>
      <c r="D62" s="411">
        <f t="shared" si="0"/>
        <v>383378.69424465217</v>
      </c>
      <c r="E62" s="411">
        <f t="shared" si="1"/>
        <v>127455.73527533199</v>
      </c>
      <c r="F62" s="411">
        <f t="shared" si="2"/>
        <v>510834.42951998417</v>
      </c>
      <c r="G62" s="411">
        <f t="shared" si="3"/>
        <v>-40275859.721992418</v>
      </c>
    </row>
    <row r="63" spans="3:7" ht="15.75" x14ac:dyDescent="0.25">
      <c r="C63" s="408">
        <v>35</v>
      </c>
      <c r="D63" s="411">
        <f t="shared" si="0"/>
        <v>382169.29316429945</v>
      </c>
      <c r="E63" s="411">
        <f t="shared" si="1"/>
        <v>128665.13635568466</v>
      </c>
      <c r="F63" s="411">
        <f t="shared" si="2"/>
        <v>510834.42951998411</v>
      </c>
      <c r="G63" s="411">
        <f t="shared" si="3"/>
        <v>-40147194.585636735</v>
      </c>
    </row>
    <row r="64" spans="3:7" ht="15.75" x14ac:dyDescent="0.25">
      <c r="C64" s="408">
        <v>36</v>
      </c>
      <c r="D64" s="411">
        <f t="shared" si="0"/>
        <v>380948.41632752051</v>
      </c>
      <c r="E64" s="411">
        <f t="shared" si="1"/>
        <v>129886.01319246365</v>
      </c>
      <c r="F64" s="411">
        <f t="shared" si="2"/>
        <v>510834.42951998417</v>
      </c>
      <c r="G64" s="411">
        <f t="shared" si="3"/>
        <v>-40017308.572444275</v>
      </c>
    </row>
    <row r="65" spans="3:7" ht="15.75" x14ac:dyDescent="0.25">
      <c r="C65" s="408">
        <v>37</v>
      </c>
      <c r="D65" s="411">
        <f t="shared" si="0"/>
        <v>379715.95484323869</v>
      </c>
      <c r="E65" s="411">
        <f t="shared" si="1"/>
        <v>131118.47467674545</v>
      </c>
      <c r="F65" s="411">
        <f t="shared" si="2"/>
        <v>510834.42951998417</v>
      </c>
      <c r="G65" s="411">
        <f t="shared" si="3"/>
        <v>-39886190.097767532</v>
      </c>
    </row>
    <row r="66" spans="3:7" ht="15.75" x14ac:dyDescent="0.25">
      <c r="C66" s="408">
        <v>38</v>
      </c>
      <c r="D66" s="411">
        <f t="shared" si="0"/>
        <v>378471.79878713266</v>
      </c>
      <c r="E66" s="411">
        <f t="shared" si="1"/>
        <v>132362.63073285145</v>
      </c>
      <c r="F66" s="411">
        <f t="shared" si="2"/>
        <v>510834.42951998411</v>
      </c>
      <c r="G66" s="411">
        <f t="shared" si="3"/>
        <v>-39753827.467034683</v>
      </c>
    </row>
    <row r="67" spans="3:7" ht="15.75" x14ac:dyDescent="0.25">
      <c r="C67" s="408">
        <v>39</v>
      </c>
      <c r="D67" s="411">
        <f t="shared" si="0"/>
        <v>377215.83719183196</v>
      </c>
      <c r="E67" s="411">
        <f t="shared" si="1"/>
        <v>133618.59232815215</v>
      </c>
      <c r="F67" s="411">
        <f t="shared" si="2"/>
        <v>510834.42951998411</v>
      </c>
      <c r="G67" s="411">
        <f t="shared" si="3"/>
        <v>-39620208.874706529</v>
      </c>
    </row>
    <row r="68" spans="3:7" ht="15.75" x14ac:dyDescent="0.25">
      <c r="C68" s="408">
        <v>40</v>
      </c>
      <c r="D68" s="411">
        <f t="shared" si="0"/>
        <v>375947.95803701965</v>
      </c>
      <c r="E68" s="411">
        <f t="shared" si="1"/>
        <v>134886.47148296447</v>
      </c>
      <c r="F68" s="411">
        <f t="shared" si="2"/>
        <v>510834.42951998411</v>
      </c>
      <c r="G68" s="411">
        <f t="shared" si="3"/>
        <v>-39485322.403223567</v>
      </c>
    </row>
    <row r="69" spans="3:7" ht="15.75" x14ac:dyDescent="0.25">
      <c r="C69" s="408">
        <v>41</v>
      </c>
      <c r="D69" s="411">
        <f t="shared" si="0"/>
        <v>374668.0482394413</v>
      </c>
      <c r="E69" s="411">
        <f t="shared" si="1"/>
        <v>136166.38128054285</v>
      </c>
      <c r="F69" s="411">
        <f t="shared" si="2"/>
        <v>510834.42951998417</v>
      </c>
      <c r="G69" s="411">
        <f t="shared" si="3"/>
        <v>-39349156.021943025</v>
      </c>
    </row>
    <row r="70" spans="3:7" ht="15.75" x14ac:dyDescent="0.25">
      <c r="C70" s="408">
        <v>42</v>
      </c>
      <c r="D70" s="411">
        <f t="shared" si="0"/>
        <v>373375.99364281865</v>
      </c>
      <c r="E70" s="411">
        <f t="shared" si="1"/>
        <v>137458.43587716541</v>
      </c>
      <c r="F70" s="411">
        <f t="shared" si="2"/>
        <v>510834.42951998406</v>
      </c>
      <c r="G70" s="411">
        <f t="shared" si="3"/>
        <v>-39211697.586065859</v>
      </c>
    </row>
    <row r="71" spans="3:7" ht="15.75" x14ac:dyDescent="0.25">
      <c r="C71" s="408">
        <v>43</v>
      </c>
      <c r="D71" s="411">
        <f t="shared" si="0"/>
        <v>372071.67900766863</v>
      </c>
      <c r="E71" s="411">
        <f t="shared" si="1"/>
        <v>138762.75051231548</v>
      </c>
      <c r="F71" s="411">
        <f t="shared" si="2"/>
        <v>510834.42951998411</v>
      </c>
      <c r="G71" s="411">
        <f t="shared" si="3"/>
        <v>-39072934.835553542</v>
      </c>
    </row>
    <row r="72" spans="3:7" ht="15.75" x14ac:dyDescent="0.25">
      <c r="C72" s="408">
        <v>44</v>
      </c>
      <c r="D72" s="411">
        <f t="shared" si="0"/>
        <v>370754.98800102412</v>
      </c>
      <c r="E72" s="411">
        <f t="shared" si="1"/>
        <v>140079.44151896005</v>
      </c>
      <c r="F72" s="411">
        <f t="shared" si="2"/>
        <v>510834.42951998417</v>
      </c>
      <c r="G72" s="411">
        <f t="shared" si="3"/>
        <v>-38932855.394034579</v>
      </c>
    </row>
    <row r="73" spans="3:7" ht="15.75" x14ac:dyDescent="0.25">
      <c r="C73" s="408">
        <v>45</v>
      </c>
      <c r="D73" s="411">
        <f t="shared" si="0"/>
        <v>369425.80318605859</v>
      </c>
      <c r="E73" s="411">
        <f t="shared" si="1"/>
        <v>141408.62633392552</v>
      </c>
      <c r="F73" s="411">
        <f t="shared" si="2"/>
        <v>510834.42951998411</v>
      </c>
      <c r="G73" s="411">
        <f t="shared" si="3"/>
        <v>-38791446.767700657</v>
      </c>
    </row>
    <row r="74" spans="3:7" ht="15.75" x14ac:dyDescent="0.25">
      <c r="C74" s="408">
        <v>46</v>
      </c>
      <c r="D74" s="411">
        <f t="shared" si="0"/>
        <v>368084.00601161213</v>
      </c>
      <c r="E74" s="411">
        <f t="shared" si="1"/>
        <v>142750.42350837195</v>
      </c>
      <c r="F74" s="411">
        <f t="shared" si="2"/>
        <v>510834.42951998406</v>
      </c>
      <c r="G74" s="411">
        <f t="shared" si="3"/>
        <v>-38648696.344192289</v>
      </c>
    </row>
    <row r="75" spans="3:7" ht="15.75" x14ac:dyDescent="0.25">
      <c r="C75" s="408">
        <v>47</v>
      </c>
      <c r="D75" s="411">
        <f t="shared" si="0"/>
        <v>366729.47680161725</v>
      </c>
      <c r="E75" s="411">
        <f t="shared" si="1"/>
        <v>144104.95271836693</v>
      </c>
      <c r="F75" s="411">
        <f t="shared" si="2"/>
        <v>510834.42951998417</v>
      </c>
      <c r="G75" s="411">
        <f t="shared" si="3"/>
        <v>-38504591.391473919</v>
      </c>
    </row>
    <row r="76" spans="3:7" ht="15.75" x14ac:dyDescent="0.25">
      <c r="C76" s="408">
        <v>48</v>
      </c>
      <c r="D76" s="411">
        <f t="shared" si="0"/>
        <v>365362.09474442474</v>
      </c>
      <c r="E76" s="411">
        <f t="shared" si="1"/>
        <v>145472.3347755594</v>
      </c>
      <c r="F76" s="411">
        <f t="shared" si="2"/>
        <v>510834.42951998417</v>
      </c>
      <c r="G76" s="411">
        <f t="shared" si="3"/>
        <v>-38359119.05669836</v>
      </c>
    </row>
    <row r="77" spans="3:7" ht="15.75" x14ac:dyDescent="0.25">
      <c r="C77" s="408">
        <v>49</v>
      </c>
      <c r="D77" s="411">
        <f t="shared" si="0"/>
        <v>363981.73788202909</v>
      </c>
      <c r="E77" s="411">
        <f t="shared" si="1"/>
        <v>146852.69163795502</v>
      </c>
      <c r="F77" s="411">
        <f t="shared" si="2"/>
        <v>510834.42951998411</v>
      </c>
      <c r="G77" s="411">
        <f t="shared" si="3"/>
        <v>-38212266.365060404</v>
      </c>
    </row>
    <row r="78" spans="3:7" ht="15.75" x14ac:dyDescent="0.25">
      <c r="C78" s="408">
        <v>50</v>
      </c>
      <c r="D78" s="411">
        <f t="shared" si="0"/>
        <v>362588.28309919039</v>
      </c>
      <c r="E78" s="411">
        <f t="shared" si="1"/>
        <v>148246.14642079375</v>
      </c>
      <c r="F78" s="411">
        <f t="shared" si="2"/>
        <v>510834.42951998417</v>
      </c>
      <c r="G78" s="411">
        <f t="shared" si="3"/>
        <v>-38064020.218639612</v>
      </c>
    </row>
    <row r="79" spans="3:7" ht="15.75" x14ac:dyDescent="0.25">
      <c r="C79" s="408">
        <v>51</v>
      </c>
      <c r="D79" s="411">
        <f t="shared" si="0"/>
        <v>361181.60611245362</v>
      </c>
      <c r="E79" s="411">
        <f t="shared" si="1"/>
        <v>149652.82340753052</v>
      </c>
      <c r="F79" s="411">
        <f t="shared" si="2"/>
        <v>510834.42951998417</v>
      </c>
      <c r="G79" s="411">
        <f t="shared" si="3"/>
        <v>-37914367.395232081</v>
      </c>
    </row>
    <row r="80" spans="3:7" ht="15.75" x14ac:dyDescent="0.25">
      <c r="C80" s="408">
        <v>52</v>
      </c>
      <c r="D80" s="411">
        <f t="shared" si="0"/>
        <v>359761.5814590638</v>
      </c>
      <c r="E80" s="411">
        <f t="shared" si="1"/>
        <v>151072.84806092031</v>
      </c>
      <c r="F80" s="411">
        <f t="shared" si="2"/>
        <v>510834.42951998411</v>
      </c>
      <c r="G80" s="411">
        <f t="shared" si="3"/>
        <v>-37763294.547171161</v>
      </c>
    </row>
    <row r="81" spans="3:7" ht="15.75" x14ac:dyDescent="0.25">
      <c r="C81" s="408">
        <v>53</v>
      </c>
      <c r="D81" s="411">
        <f t="shared" si="0"/>
        <v>358328.08248577605</v>
      </c>
      <c r="E81" s="411">
        <f t="shared" si="1"/>
        <v>152506.34703420813</v>
      </c>
      <c r="F81" s="411">
        <f t="shared" si="2"/>
        <v>510834.42951998417</v>
      </c>
      <c r="G81" s="411">
        <f t="shared" si="3"/>
        <v>-37610788.200136952</v>
      </c>
    </row>
    <row r="82" spans="3:7" ht="15.75" x14ac:dyDescent="0.25">
      <c r="C82" s="408">
        <v>54</v>
      </c>
      <c r="D82" s="411">
        <f t="shared" si="0"/>
        <v>356880.98133755877</v>
      </c>
      <c r="E82" s="411">
        <f t="shared" si="1"/>
        <v>153953.44818242537</v>
      </c>
      <c r="F82" s="411">
        <f t="shared" si="2"/>
        <v>510834.42951998417</v>
      </c>
      <c r="G82" s="411">
        <f t="shared" si="3"/>
        <v>-37456834.751954526</v>
      </c>
    </row>
    <row r="83" spans="3:7" ht="15.75" x14ac:dyDescent="0.25">
      <c r="C83" s="408">
        <v>55</v>
      </c>
      <c r="D83" s="411">
        <f t="shared" si="0"/>
        <v>355420.14894619066</v>
      </c>
      <c r="E83" s="411">
        <f t="shared" si="1"/>
        <v>155414.28057379348</v>
      </c>
      <c r="F83" s="411">
        <f t="shared" si="2"/>
        <v>510834.42951998417</v>
      </c>
      <c r="G83" s="411">
        <f t="shared" si="3"/>
        <v>-37301420.471380733</v>
      </c>
    </row>
    <row r="84" spans="3:7" ht="15.75" x14ac:dyDescent="0.25">
      <c r="C84" s="408">
        <v>56</v>
      </c>
      <c r="D84" s="411">
        <f t="shared" si="0"/>
        <v>353945.45501874876</v>
      </c>
      <c r="E84" s="411">
        <f t="shared" si="1"/>
        <v>156888.97450123541</v>
      </c>
      <c r="F84" s="411">
        <f t="shared" si="2"/>
        <v>510834.42951998417</v>
      </c>
      <c r="G84" s="411">
        <f t="shared" si="3"/>
        <v>-37144531.496879496</v>
      </c>
    </row>
    <row r="85" spans="3:7" ht="15.75" x14ac:dyDescent="0.25">
      <c r="C85" s="408">
        <v>57</v>
      </c>
      <c r="D85" s="411">
        <f t="shared" si="0"/>
        <v>352456.76802598743</v>
      </c>
      <c r="E85" s="411">
        <f t="shared" si="1"/>
        <v>158377.66149399671</v>
      </c>
      <c r="F85" s="411">
        <f t="shared" si="2"/>
        <v>510834.42951998417</v>
      </c>
      <c r="G85" s="411">
        <f t="shared" si="3"/>
        <v>-36986153.835385501</v>
      </c>
    </row>
    <row r="86" spans="3:7" ht="15.75" x14ac:dyDescent="0.25">
      <c r="C86" s="408">
        <v>58</v>
      </c>
      <c r="D86" s="411">
        <f t="shared" si="0"/>
        <v>350953.9551906074</v>
      </c>
      <c r="E86" s="411">
        <f t="shared" si="1"/>
        <v>159880.47432937671</v>
      </c>
      <c r="F86" s="411">
        <f t="shared" si="2"/>
        <v>510834.42951998411</v>
      </c>
      <c r="G86" s="411">
        <f t="shared" si="3"/>
        <v>-36826273.361056127</v>
      </c>
    </row>
    <row r="87" spans="3:7" ht="15.75" x14ac:dyDescent="0.25">
      <c r="C87" s="408">
        <v>59</v>
      </c>
      <c r="D87" s="411">
        <f t="shared" si="0"/>
        <v>349436.88247541309</v>
      </c>
      <c r="E87" s="411">
        <f t="shared" si="1"/>
        <v>161397.54704457111</v>
      </c>
      <c r="F87" s="411">
        <f t="shared" si="2"/>
        <v>510834.42951998417</v>
      </c>
      <c r="G87" s="411">
        <f t="shared" si="3"/>
        <v>-36664875.814011559</v>
      </c>
    </row>
    <row r="88" spans="3:7" ht="15.75" x14ac:dyDescent="0.25">
      <c r="C88" s="408">
        <v>60</v>
      </c>
      <c r="D88" s="411">
        <f t="shared" si="0"/>
        <v>347905.41457135748</v>
      </c>
      <c r="E88" s="411">
        <f t="shared" si="1"/>
        <v>162929.01494862666</v>
      </c>
      <c r="F88" s="411">
        <f t="shared" si="2"/>
        <v>510834.42951998417</v>
      </c>
      <c r="G88" s="411">
        <f t="shared" si="3"/>
        <v>-36501946.79906293</v>
      </c>
    </row>
    <row r="89" spans="3:7" ht="15.75" x14ac:dyDescent="0.25">
      <c r="C89" s="408">
        <v>61</v>
      </c>
      <c r="D89" s="411">
        <f t="shared" si="0"/>
        <v>346359.41488547437</v>
      </c>
      <c r="E89" s="411">
        <f t="shared" si="1"/>
        <v>164475.01463450975</v>
      </c>
      <c r="F89" s="411">
        <f t="shared" si="2"/>
        <v>510834.42951998411</v>
      </c>
      <c r="G89" s="411">
        <f t="shared" si="3"/>
        <v>-36337471.784428418</v>
      </c>
    </row>
    <row r="90" spans="3:7" ht="15.75" x14ac:dyDescent="0.25">
      <c r="C90" s="408">
        <v>62</v>
      </c>
      <c r="D90" s="411">
        <f t="shared" si="0"/>
        <v>344798.74552869494</v>
      </c>
      <c r="E90" s="411">
        <f t="shared" si="1"/>
        <v>166035.68399128914</v>
      </c>
      <c r="F90" s="411">
        <f t="shared" si="2"/>
        <v>510834.42951998406</v>
      </c>
      <c r="G90" s="411">
        <f t="shared" si="3"/>
        <v>-36171436.100437127</v>
      </c>
    </row>
    <row r="91" spans="3:7" ht="15.75" x14ac:dyDescent="0.25">
      <c r="C91" s="408">
        <v>63</v>
      </c>
      <c r="D91" s="411">
        <f t="shared" si="0"/>
        <v>343223.2673035498</v>
      </c>
      <c r="E91" s="411">
        <f t="shared" si="1"/>
        <v>167611.16221643437</v>
      </c>
      <c r="F91" s="411">
        <f t="shared" si="2"/>
        <v>510834.42951998417</v>
      </c>
      <c r="G91" s="411">
        <f t="shared" si="3"/>
        <v>-36003824.938220695</v>
      </c>
    </row>
    <row r="92" spans="3:7" ht="15.75" x14ac:dyDescent="0.25">
      <c r="C92" s="408">
        <v>64</v>
      </c>
      <c r="D92" s="411">
        <f t="shared" si="0"/>
        <v>341632.83969175327</v>
      </c>
      <c r="E92" s="411">
        <f t="shared" si="1"/>
        <v>169201.58982823091</v>
      </c>
      <c r="F92" s="411">
        <f t="shared" si="2"/>
        <v>510834.42951998417</v>
      </c>
      <c r="G92" s="411">
        <f t="shared" si="3"/>
        <v>-35834623.348392464</v>
      </c>
    </row>
    <row r="93" spans="3:7" ht="15.75" x14ac:dyDescent="0.25">
      <c r="C93" s="408">
        <v>65</v>
      </c>
      <c r="D93" s="411">
        <f t="shared" ref="D93:D156" si="4">IPMT($D$20,C93,$D$17,$D$16)</f>
        <v>340027.32084167085</v>
      </c>
      <c r="E93" s="411">
        <f t="shared" ref="E93:E156" si="5">PPMT($D$20,C93,$D$17,$D$16)</f>
        <v>170807.10867831326</v>
      </c>
      <c r="F93" s="411">
        <f t="shared" ref="F93:F156" si="6">+E93+D93</f>
        <v>510834.42951998411</v>
      </c>
      <c r="G93" s="411">
        <f t="shared" ref="G93:G156" si="7">+G92+E93</f>
        <v>-35663816.239714153</v>
      </c>
    </row>
    <row r="94" spans="3:7" ht="15.75" x14ac:dyDescent="0.25">
      <c r="C94" s="408">
        <v>66</v>
      </c>
      <c r="D94" s="411">
        <f t="shared" si="4"/>
        <v>338406.56755566754</v>
      </c>
      <c r="E94" s="411">
        <f t="shared" si="5"/>
        <v>172427.8619643166</v>
      </c>
      <c r="F94" s="411">
        <f t="shared" si="6"/>
        <v>510834.42951998417</v>
      </c>
      <c r="G94" s="411">
        <f t="shared" si="7"/>
        <v>-35491388.377749838</v>
      </c>
    </row>
    <row r="95" spans="3:7" ht="15.75" x14ac:dyDescent="0.25">
      <c r="C95" s="408">
        <v>67</v>
      </c>
      <c r="D95" s="411">
        <f t="shared" si="4"/>
        <v>336770.43527733535</v>
      </c>
      <c r="E95" s="411">
        <f t="shared" si="5"/>
        <v>174063.99424264886</v>
      </c>
      <c r="F95" s="411">
        <f t="shared" si="6"/>
        <v>510834.42951998417</v>
      </c>
      <c r="G95" s="411">
        <f t="shared" si="7"/>
        <v>-35317324.383507192</v>
      </c>
    </row>
    <row r="96" spans="3:7" ht="15.75" x14ac:dyDescent="0.25">
      <c r="C96" s="408">
        <v>68</v>
      </c>
      <c r="D96" s="411">
        <f t="shared" si="4"/>
        <v>335118.77807860036</v>
      </c>
      <c r="E96" s="411">
        <f t="shared" si="5"/>
        <v>175715.65144138379</v>
      </c>
      <c r="F96" s="411">
        <f t="shared" si="6"/>
        <v>510834.42951998417</v>
      </c>
      <c r="G96" s="411">
        <f t="shared" si="7"/>
        <v>-35141608.732065812</v>
      </c>
    </row>
    <row r="97" spans="3:7" ht="15.75" x14ac:dyDescent="0.25">
      <c r="C97" s="408">
        <v>69</v>
      </c>
      <c r="D97" s="411">
        <f t="shared" si="4"/>
        <v>333451.44864670763</v>
      </c>
      <c r="E97" s="411">
        <f t="shared" si="5"/>
        <v>177382.98087327645</v>
      </c>
      <c r="F97" s="411">
        <f t="shared" si="6"/>
        <v>510834.42951998406</v>
      </c>
      <c r="G97" s="411">
        <f t="shared" si="7"/>
        <v>-34964225.751192532</v>
      </c>
    </row>
    <row r="98" spans="3:7" ht="15.75" x14ac:dyDescent="0.25">
      <c r="C98" s="408">
        <v>70</v>
      </c>
      <c r="D98" s="411">
        <f t="shared" si="4"/>
        <v>331768.29827108199</v>
      </c>
      <c r="E98" s="411">
        <f t="shared" si="5"/>
        <v>179066.13124890209</v>
      </c>
      <c r="F98" s="411">
        <f t="shared" si="6"/>
        <v>510834.42951998406</v>
      </c>
      <c r="G98" s="411">
        <f t="shared" si="7"/>
        <v>-34785159.619943634</v>
      </c>
    </row>
    <row r="99" spans="3:7" ht="15.75" x14ac:dyDescent="0.25">
      <c r="C99" s="408">
        <v>71</v>
      </c>
      <c r="D99" s="411">
        <f t="shared" si="4"/>
        <v>330069.17683006433</v>
      </c>
      <c r="E99" s="411">
        <f t="shared" si="5"/>
        <v>180765.25268991978</v>
      </c>
      <c r="F99" s="411">
        <f t="shared" si="6"/>
        <v>510834.42951998411</v>
      </c>
      <c r="G99" s="411">
        <f t="shared" si="7"/>
        <v>-34604394.367253713</v>
      </c>
    </row>
    <row r="100" spans="3:7" ht="15.75" x14ac:dyDescent="0.25">
      <c r="C100" s="408">
        <v>72</v>
      </c>
      <c r="D100" s="411">
        <f t="shared" si="4"/>
        <v>328353.93277752207</v>
      </c>
      <c r="E100" s="411">
        <f t="shared" si="5"/>
        <v>182480.49674246201</v>
      </c>
      <c r="F100" s="411">
        <f t="shared" si="6"/>
        <v>510834.42951998406</v>
      </c>
      <c r="G100" s="411">
        <f t="shared" si="7"/>
        <v>-34421913.870511249</v>
      </c>
    </row>
    <row r="101" spans="3:7" ht="15.75" x14ac:dyDescent="0.25">
      <c r="C101" s="408">
        <v>73</v>
      </c>
      <c r="D101" s="411">
        <f t="shared" si="4"/>
        <v>326622.41312933306</v>
      </c>
      <c r="E101" s="411">
        <f t="shared" si="5"/>
        <v>184212.01639065109</v>
      </c>
      <c r="F101" s="411">
        <f t="shared" si="6"/>
        <v>510834.42951998417</v>
      </c>
      <c r="G101" s="411">
        <f t="shared" si="7"/>
        <v>-34237701.854120597</v>
      </c>
    </row>
    <row r="102" spans="3:7" ht="15.75" x14ac:dyDescent="0.25">
      <c r="C102" s="408">
        <v>74</v>
      </c>
      <c r="D102" s="411">
        <f t="shared" si="4"/>
        <v>324874.46344974014</v>
      </c>
      <c r="E102" s="411">
        <f t="shared" si="5"/>
        <v>185959.966070244</v>
      </c>
      <c r="F102" s="411">
        <f t="shared" si="6"/>
        <v>510834.42951998417</v>
      </c>
      <c r="G102" s="411">
        <f t="shared" si="7"/>
        <v>-34051741.888050355</v>
      </c>
    </row>
    <row r="103" spans="3:7" ht="15.75" x14ac:dyDescent="0.25">
      <c r="C103" s="408">
        <v>75</v>
      </c>
      <c r="D103" s="411">
        <f t="shared" si="4"/>
        <v>323109.92783757747</v>
      </c>
      <c r="E103" s="411">
        <f t="shared" si="5"/>
        <v>187724.50168240664</v>
      </c>
      <c r="F103" s="411">
        <f t="shared" si="6"/>
        <v>510834.42951998411</v>
      </c>
      <c r="G103" s="411">
        <f t="shared" si="7"/>
        <v>-33864017.386367947</v>
      </c>
    </row>
    <row r="104" spans="3:7" ht="15.75" x14ac:dyDescent="0.25">
      <c r="C104" s="408">
        <v>76</v>
      </c>
      <c r="D104" s="411">
        <f t="shared" si="4"/>
        <v>321328.64891236532</v>
      </c>
      <c r="E104" s="411">
        <f t="shared" si="5"/>
        <v>189505.7806076188</v>
      </c>
      <c r="F104" s="411">
        <f t="shared" si="6"/>
        <v>510834.42951998411</v>
      </c>
      <c r="G104" s="411">
        <f t="shared" si="7"/>
        <v>-33674511.605760328</v>
      </c>
    </row>
    <row r="105" spans="3:7" ht="15.75" x14ac:dyDescent="0.25">
      <c r="C105" s="408">
        <v>77</v>
      </c>
      <c r="D105" s="411">
        <f t="shared" si="4"/>
        <v>319530.46780027309</v>
      </c>
      <c r="E105" s="411">
        <f t="shared" si="5"/>
        <v>191303.96171971099</v>
      </c>
      <c r="F105" s="411">
        <f t="shared" si="6"/>
        <v>510834.42951998406</v>
      </c>
      <c r="G105" s="411">
        <f t="shared" si="7"/>
        <v>-33483207.644040618</v>
      </c>
    </row>
    <row r="106" spans="3:7" ht="15.75" x14ac:dyDescent="0.25">
      <c r="C106" s="408">
        <v>78</v>
      </c>
      <c r="D106" s="411">
        <f t="shared" si="4"/>
        <v>317715.22411994939</v>
      </c>
      <c r="E106" s="411">
        <f t="shared" si="5"/>
        <v>193119.20540003476</v>
      </c>
      <c r="F106" s="411">
        <f t="shared" si="6"/>
        <v>510834.42951998417</v>
      </c>
      <c r="G106" s="411">
        <f t="shared" si="7"/>
        <v>-33290088.438640583</v>
      </c>
    </row>
    <row r="107" spans="3:7" ht="15.75" x14ac:dyDescent="0.25">
      <c r="C107" s="408">
        <v>79</v>
      </c>
      <c r="D107" s="411">
        <f t="shared" si="4"/>
        <v>315882.75596821721</v>
      </c>
      <c r="E107" s="411">
        <f t="shared" si="5"/>
        <v>194951.67355176687</v>
      </c>
      <c r="F107" s="411">
        <f t="shared" si="6"/>
        <v>510834.42951998406</v>
      </c>
      <c r="G107" s="411">
        <f t="shared" si="7"/>
        <v>-33095136.765088815</v>
      </c>
    </row>
    <row r="108" spans="3:7" ht="15.75" x14ac:dyDescent="0.25">
      <c r="C108" s="408">
        <v>80</v>
      </c>
      <c r="D108" s="411">
        <f t="shared" si="4"/>
        <v>314032.89990563411</v>
      </c>
      <c r="E108" s="411">
        <f t="shared" si="5"/>
        <v>196801.52961435003</v>
      </c>
      <c r="F108" s="411">
        <f t="shared" si="6"/>
        <v>510834.42951998417</v>
      </c>
      <c r="G108" s="411">
        <f t="shared" si="7"/>
        <v>-32898335.235474464</v>
      </c>
    </row>
    <row r="109" spans="3:7" ht="15.75" x14ac:dyDescent="0.25">
      <c r="C109" s="408">
        <v>81</v>
      </c>
      <c r="D109" s="411">
        <f t="shared" si="4"/>
        <v>312165.49094191432</v>
      </c>
      <c r="E109" s="411">
        <f t="shared" si="5"/>
        <v>198668.93857806982</v>
      </c>
      <c r="F109" s="411">
        <f t="shared" si="6"/>
        <v>510834.42951998417</v>
      </c>
      <c r="G109" s="411">
        <f t="shared" si="7"/>
        <v>-32699666.296896394</v>
      </c>
    </row>
    <row r="110" spans="3:7" ht="15.75" x14ac:dyDescent="0.25">
      <c r="C110" s="408">
        <v>82</v>
      </c>
      <c r="D110" s="411">
        <f t="shared" si="4"/>
        <v>310280.36252121365</v>
      </c>
      <c r="E110" s="411">
        <f t="shared" si="5"/>
        <v>200554.06699877052</v>
      </c>
      <c r="F110" s="411">
        <f t="shared" si="6"/>
        <v>510834.42951998417</v>
      </c>
      <c r="G110" s="411">
        <f t="shared" si="7"/>
        <v>-32499112.229897622</v>
      </c>
    </row>
    <row r="111" spans="3:7" ht="15.75" x14ac:dyDescent="0.25">
      <c r="C111" s="408">
        <v>83</v>
      </c>
      <c r="D111" s="411">
        <f t="shared" si="4"/>
        <v>308377.34650727379</v>
      </c>
      <c r="E111" s="411">
        <f t="shared" si="5"/>
        <v>202457.08301271035</v>
      </c>
      <c r="F111" s="411">
        <f t="shared" si="6"/>
        <v>510834.42951998417</v>
      </c>
      <c r="G111" s="411">
        <f t="shared" si="7"/>
        <v>-32296655.146884911</v>
      </c>
    </row>
    <row r="112" spans="3:7" ht="15.75" x14ac:dyDescent="0.25">
      <c r="C112" s="408">
        <v>84</v>
      </c>
      <c r="D112" s="411">
        <f t="shared" si="4"/>
        <v>306456.27316842653</v>
      </c>
      <c r="E112" s="411">
        <f t="shared" si="5"/>
        <v>204378.15635155764</v>
      </c>
      <c r="F112" s="411">
        <f t="shared" si="6"/>
        <v>510834.42951998417</v>
      </c>
      <c r="G112" s="411">
        <f t="shared" si="7"/>
        <v>-32092276.990533352</v>
      </c>
    </row>
    <row r="113" spans="3:7" ht="15.75" x14ac:dyDescent="0.25">
      <c r="C113" s="408">
        <v>85</v>
      </c>
      <c r="D113" s="411">
        <f t="shared" si="4"/>
        <v>304516.97116245475</v>
      </c>
      <c r="E113" s="411">
        <f t="shared" si="5"/>
        <v>206317.45835752942</v>
      </c>
      <c r="F113" s="411">
        <f t="shared" si="6"/>
        <v>510834.42951998417</v>
      </c>
      <c r="G113" s="411">
        <f t="shared" si="7"/>
        <v>-31885959.532175824</v>
      </c>
    </row>
    <row r="114" spans="3:7" ht="15.75" x14ac:dyDescent="0.25">
      <c r="C114" s="408">
        <v>86</v>
      </c>
      <c r="D114" s="411">
        <f t="shared" si="4"/>
        <v>302559.26752131066</v>
      </c>
      <c r="E114" s="411">
        <f t="shared" si="5"/>
        <v>208275.16199867349</v>
      </c>
      <c r="F114" s="411">
        <f t="shared" si="6"/>
        <v>510834.42951998417</v>
      </c>
      <c r="G114" s="411">
        <f t="shared" si="7"/>
        <v>-31677684.37017715</v>
      </c>
    </row>
    <row r="115" spans="3:7" ht="15.75" x14ac:dyDescent="0.25">
      <c r="C115" s="408">
        <v>87</v>
      </c>
      <c r="D115" s="411">
        <f t="shared" si="4"/>
        <v>300582.98763568851</v>
      </c>
      <c r="E115" s="411">
        <f t="shared" si="5"/>
        <v>210251.44188429561</v>
      </c>
      <c r="F115" s="411">
        <f t="shared" si="6"/>
        <v>510834.42951998411</v>
      </c>
      <c r="G115" s="411">
        <f t="shared" si="7"/>
        <v>-31467432.928292856</v>
      </c>
    </row>
    <row r="116" spans="3:7" ht="15.75" x14ac:dyDescent="0.25">
      <c r="C116" s="408">
        <v>88</v>
      </c>
      <c r="D116" s="411">
        <f t="shared" si="4"/>
        <v>298587.95523945091</v>
      </c>
      <c r="E116" s="411">
        <f t="shared" si="5"/>
        <v>212246.47428053321</v>
      </c>
      <c r="F116" s="411">
        <f t="shared" si="6"/>
        <v>510834.42951998411</v>
      </c>
      <c r="G116" s="411">
        <f t="shared" si="7"/>
        <v>-31255186.454012323</v>
      </c>
    </row>
    <row r="117" spans="3:7" ht="15.75" x14ac:dyDescent="0.25">
      <c r="C117" s="408">
        <v>89</v>
      </c>
      <c r="D117" s="411">
        <f t="shared" si="4"/>
        <v>296573.99239390763</v>
      </c>
      <c r="E117" s="411">
        <f t="shared" si="5"/>
        <v>214260.43712607649</v>
      </c>
      <c r="F117" s="411">
        <f t="shared" si="6"/>
        <v>510834.42951998411</v>
      </c>
      <c r="G117" s="411">
        <f t="shared" si="7"/>
        <v>-31040926.016886245</v>
      </c>
    </row>
    <row r="118" spans="3:7" ht="15.75" x14ac:dyDescent="0.25">
      <c r="C118" s="408">
        <v>90</v>
      </c>
      <c r="D118" s="411">
        <f t="shared" si="4"/>
        <v>294540.91947194503</v>
      </c>
      <c r="E118" s="411">
        <f t="shared" si="5"/>
        <v>216293.51004803908</v>
      </c>
      <c r="F118" s="411">
        <f t="shared" si="6"/>
        <v>510834.42951998411</v>
      </c>
      <c r="G118" s="411">
        <f t="shared" si="7"/>
        <v>-30824632.506838206</v>
      </c>
    </row>
    <row r="119" spans="3:7" ht="15.75" x14ac:dyDescent="0.25">
      <c r="C119" s="408">
        <v>91</v>
      </c>
      <c r="D119" s="411">
        <f t="shared" si="4"/>
        <v>292488.55514200503</v>
      </c>
      <c r="E119" s="411">
        <f t="shared" si="5"/>
        <v>218345.87437797908</v>
      </c>
      <c r="F119" s="411">
        <f t="shared" si="6"/>
        <v>510834.42951998411</v>
      </c>
      <c r="G119" s="411">
        <f t="shared" si="7"/>
        <v>-30606286.632460225</v>
      </c>
    </row>
    <row r="120" spans="3:7" ht="15.75" x14ac:dyDescent="0.25">
      <c r="C120" s="408">
        <v>92</v>
      </c>
      <c r="D120" s="411">
        <f t="shared" si="4"/>
        <v>290416.71635191183</v>
      </c>
      <c r="E120" s="411">
        <f t="shared" si="5"/>
        <v>220417.71316807219</v>
      </c>
      <c r="F120" s="411">
        <f t="shared" si="6"/>
        <v>510834.42951998406</v>
      </c>
      <c r="G120" s="411">
        <f t="shared" si="7"/>
        <v>-30385868.919292152</v>
      </c>
    </row>
    <row r="121" spans="3:7" ht="15.75" x14ac:dyDescent="0.25">
      <c r="C121" s="408">
        <v>93</v>
      </c>
      <c r="D121" s="411">
        <f t="shared" si="4"/>
        <v>288325.21831254574</v>
      </c>
      <c r="E121" s="411">
        <f t="shared" si="5"/>
        <v>222509.21120743841</v>
      </c>
      <c r="F121" s="411">
        <f t="shared" si="6"/>
        <v>510834.42951998417</v>
      </c>
      <c r="G121" s="411">
        <f t="shared" si="7"/>
        <v>-30163359.708084714</v>
      </c>
    </row>
    <row r="122" spans="3:7" ht="15.75" x14ac:dyDescent="0.25">
      <c r="C122" s="408">
        <v>94</v>
      </c>
      <c r="D122" s="411">
        <f t="shared" si="4"/>
        <v>286213.87448136095</v>
      </c>
      <c r="E122" s="411">
        <f t="shared" si="5"/>
        <v>224620.55503862313</v>
      </c>
      <c r="F122" s="411">
        <f t="shared" si="6"/>
        <v>510834.42951998406</v>
      </c>
      <c r="G122" s="411">
        <f t="shared" si="7"/>
        <v>-29938739.15304609</v>
      </c>
    </row>
    <row r="123" spans="3:7" ht="15.75" x14ac:dyDescent="0.25">
      <c r="C123" s="408">
        <v>95</v>
      </c>
      <c r="D123" s="411">
        <f t="shared" si="4"/>
        <v>284082.49654574838</v>
      </c>
      <c r="E123" s="411">
        <f t="shared" si="5"/>
        <v>226751.93297423577</v>
      </c>
      <c r="F123" s="411">
        <f t="shared" si="6"/>
        <v>510834.42951998417</v>
      </c>
      <c r="G123" s="411">
        <f t="shared" si="7"/>
        <v>-29711987.220071856</v>
      </c>
    </row>
    <row r="124" spans="3:7" ht="15.75" x14ac:dyDescent="0.25">
      <c r="C124" s="408">
        <v>96</v>
      </c>
      <c r="D124" s="411">
        <f t="shared" si="4"/>
        <v>281930.89440623939</v>
      </c>
      <c r="E124" s="411">
        <f t="shared" si="5"/>
        <v>228903.53511374476</v>
      </c>
      <c r="F124" s="411">
        <f t="shared" si="6"/>
        <v>510834.42951998417</v>
      </c>
      <c r="G124" s="411">
        <f t="shared" si="7"/>
        <v>-29483083.684958111</v>
      </c>
    </row>
    <row r="125" spans="3:7" ht="15.75" x14ac:dyDescent="0.25">
      <c r="C125" s="408">
        <v>97</v>
      </c>
      <c r="D125" s="411">
        <f t="shared" si="4"/>
        <v>279758.87615955103</v>
      </c>
      <c r="E125" s="411">
        <f t="shared" si="5"/>
        <v>231075.55336043314</v>
      </c>
      <c r="F125" s="411">
        <f t="shared" si="6"/>
        <v>510834.42951998417</v>
      </c>
      <c r="G125" s="411">
        <f t="shared" si="7"/>
        <v>-29252008.131597679</v>
      </c>
    </row>
    <row r="126" spans="3:7" ht="15.75" x14ac:dyDescent="0.25">
      <c r="C126" s="408">
        <v>98</v>
      </c>
      <c r="D126" s="411">
        <f t="shared" si="4"/>
        <v>277566.24808146962</v>
      </c>
      <c r="E126" s="411">
        <f t="shared" si="5"/>
        <v>233268.1814385145</v>
      </c>
      <c r="F126" s="411">
        <f t="shared" si="6"/>
        <v>510834.42951998411</v>
      </c>
      <c r="G126" s="411">
        <f t="shared" si="7"/>
        <v>-29018739.950159166</v>
      </c>
    </row>
    <row r="127" spans="3:7" ht="15.75" x14ac:dyDescent="0.25">
      <c r="C127" s="408">
        <v>99</v>
      </c>
      <c r="D127" s="411">
        <f t="shared" si="4"/>
        <v>275352.81460957287</v>
      </c>
      <c r="E127" s="411">
        <f t="shared" si="5"/>
        <v>235481.61491041127</v>
      </c>
      <c r="F127" s="411">
        <f t="shared" si="6"/>
        <v>510834.42951998417</v>
      </c>
      <c r="G127" s="411">
        <f t="shared" si="7"/>
        <v>-28783258.335248753</v>
      </c>
    </row>
    <row r="128" spans="3:7" ht="15.75" x14ac:dyDescent="0.25">
      <c r="C128" s="408">
        <v>100</v>
      </c>
      <c r="D128" s="411">
        <f t="shared" si="4"/>
        <v>273118.37832578673</v>
      </c>
      <c r="E128" s="411">
        <f t="shared" si="5"/>
        <v>237716.05119419741</v>
      </c>
      <c r="F128" s="411">
        <f t="shared" si="6"/>
        <v>510834.42951998417</v>
      </c>
      <c r="G128" s="411">
        <f t="shared" si="7"/>
        <v>-28545542.284054555</v>
      </c>
    </row>
    <row r="129" spans="3:7" ht="15.75" x14ac:dyDescent="0.25">
      <c r="C129" s="408">
        <v>101</v>
      </c>
      <c r="D129" s="411">
        <f t="shared" si="4"/>
        <v>270862.73993877822</v>
      </c>
      <c r="E129" s="411">
        <f t="shared" si="5"/>
        <v>239971.68958120589</v>
      </c>
      <c r="F129" s="411">
        <f t="shared" si="6"/>
        <v>510834.42951998411</v>
      </c>
      <c r="G129" s="411">
        <f t="shared" si="7"/>
        <v>-28305570.594473351</v>
      </c>
    </row>
    <row r="130" spans="3:7" ht="15.75" x14ac:dyDescent="0.25">
      <c r="C130" s="408">
        <v>102</v>
      </c>
      <c r="D130" s="411">
        <f t="shared" si="4"/>
        <v>268585.69826618012</v>
      </c>
      <c r="E130" s="411">
        <f t="shared" si="5"/>
        <v>242248.73125380397</v>
      </c>
      <c r="F130" s="411">
        <f t="shared" si="6"/>
        <v>510834.42951998406</v>
      </c>
      <c r="G130" s="411">
        <f t="shared" si="7"/>
        <v>-28063321.863219548</v>
      </c>
    </row>
    <row r="131" spans="3:7" ht="15.75" x14ac:dyDescent="0.25">
      <c r="C131" s="408">
        <v>103</v>
      </c>
      <c r="D131" s="411">
        <f t="shared" si="4"/>
        <v>266287.05021664733</v>
      </c>
      <c r="E131" s="411">
        <f t="shared" si="5"/>
        <v>244547.37930333681</v>
      </c>
      <c r="F131" s="411">
        <f t="shared" si="6"/>
        <v>510834.42951998417</v>
      </c>
      <c r="G131" s="411">
        <f t="shared" si="7"/>
        <v>-27818774.483916212</v>
      </c>
    </row>
    <row r="132" spans="3:7" ht="15.75" x14ac:dyDescent="0.25">
      <c r="C132" s="408">
        <v>104</v>
      </c>
      <c r="D132" s="411">
        <f t="shared" si="4"/>
        <v>263966.59077174304</v>
      </c>
      <c r="E132" s="411">
        <f t="shared" si="5"/>
        <v>246867.83874824108</v>
      </c>
      <c r="F132" s="411">
        <f t="shared" si="6"/>
        <v>510834.42951998411</v>
      </c>
      <c r="G132" s="411">
        <f t="shared" si="7"/>
        <v>-27571906.645167969</v>
      </c>
    </row>
    <row r="133" spans="3:7" ht="15.75" x14ac:dyDescent="0.25">
      <c r="C133" s="408">
        <v>105</v>
      </c>
      <c r="D133" s="411">
        <f t="shared" si="4"/>
        <v>261624.11296765294</v>
      </c>
      <c r="E133" s="411">
        <f t="shared" si="5"/>
        <v>249210.31655233121</v>
      </c>
      <c r="F133" s="411">
        <f t="shared" si="6"/>
        <v>510834.42951998417</v>
      </c>
      <c r="G133" s="411">
        <f t="shared" si="7"/>
        <v>-27322696.328615639</v>
      </c>
    </row>
    <row r="134" spans="3:7" ht="15.75" x14ac:dyDescent="0.25">
      <c r="C134" s="408">
        <v>106</v>
      </c>
      <c r="D134" s="411">
        <f t="shared" si="4"/>
        <v>259259.40787672598</v>
      </c>
      <c r="E134" s="411">
        <f t="shared" si="5"/>
        <v>251575.02164325814</v>
      </c>
      <c r="F134" s="411">
        <f t="shared" si="6"/>
        <v>510834.42951998411</v>
      </c>
      <c r="G134" s="411">
        <f t="shared" si="7"/>
        <v>-27071121.306972381</v>
      </c>
    </row>
    <row r="135" spans="3:7" ht="15.75" x14ac:dyDescent="0.25">
      <c r="C135" s="408">
        <v>107</v>
      </c>
      <c r="D135" s="411">
        <f t="shared" si="4"/>
        <v>256872.26458883987</v>
      </c>
      <c r="E135" s="411">
        <f t="shared" si="5"/>
        <v>253962.16493114425</v>
      </c>
      <c r="F135" s="411">
        <f t="shared" si="6"/>
        <v>510834.42951998411</v>
      </c>
      <c r="G135" s="411">
        <f t="shared" si="7"/>
        <v>-26817159.142041236</v>
      </c>
    </row>
    <row r="136" spans="3:7" ht="15.75" x14ac:dyDescent="0.25">
      <c r="C136" s="408">
        <v>108</v>
      </c>
      <c r="D136" s="411">
        <f t="shared" si="4"/>
        <v>254462.4701925898</v>
      </c>
      <c r="E136" s="411">
        <f t="shared" si="5"/>
        <v>256371.95932739435</v>
      </c>
      <c r="F136" s="411">
        <f t="shared" si="6"/>
        <v>510834.42951998417</v>
      </c>
      <c r="G136" s="411">
        <f t="shared" si="7"/>
        <v>-26560787.18271384</v>
      </c>
    </row>
    <row r="137" spans="3:7" ht="15.75" x14ac:dyDescent="0.25">
      <c r="C137" s="408">
        <v>109</v>
      </c>
      <c r="D137" s="411">
        <f t="shared" si="4"/>
        <v>252029.80975629875</v>
      </c>
      <c r="E137" s="411">
        <f t="shared" si="5"/>
        <v>258804.61976368527</v>
      </c>
      <c r="F137" s="411">
        <f t="shared" si="6"/>
        <v>510834.42951998406</v>
      </c>
      <c r="G137" s="411">
        <f t="shared" si="7"/>
        <v>-26301982.562950157</v>
      </c>
    </row>
    <row r="138" spans="3:7" ht="15.75" x14ac:dyDescent="0.25">
      <c r="C138" s="408">
        <v>110</v>
      </c>
      <c r="D138" s="411">
        <f t="shared" si="4"/>
        <v>249574.06630884772</v>
      </c>
      <c r="E138" s="411">
        <f t="shared" si="5"/>
        <v>261260.36321113646</v>
      </c>
      <c r="F138" s="411">
        <f t="shared" si="6"/>
        <v>510834.42951998417</v>
      </c>
      <c r="G138" s="411">
        <f t="shared" si="7"/>
        <v>-26040722.19973902</v>
      </c>
    </row>
    <row r="139" spans="3:7" ht="15.75" x14ac:dyDescent="0.25">
      <c r="C139" s="408">
        <v>111</v>
      </c>
      <c r="D139" s="411">
        <f t="shared" si="4"/>
        <v>247095.02082032326</v>
      </c>
      <c r="E139" s="411">
        <f t="shared" si="5"/>
        <v>263739.40869966085</v>
      </c>
      <c r="F139" s="411">
        <f t="shared" si="6"/>
        <v>510834.42951998411</v>
      </c>
      <c r="G139" s="411">
        <f t="shared" si="7"/>
        <v>-25776982.791039359</v>
      </c>
    </row>
    <row r="140" spans="3:7" ht="15.75" x14ac:dyDescent="0.25">
      <c r="C140" s="408">
        <v>112</v>
      </c>
      <c r="D140" s="411">
        <f t="shared" si="4"/>
        <v>244592.45218248281</v>
      </c>
      <c r="E140" s="411">
        <f t="shared" si="5"/>
        <v>266241.9773375013</v>
      </c>
      <c r="F140" s="411">
        <f t="shared" si="6"/>
        <v>510834.42951998411</v>
      </c>
      <c r="G140" s="411">
        <f t="shared" si="7"/>
        <v>-25510740.813701857</v>
      </c>
    </row>
    <row r="141" spans="3:7" ht="15.75" x14ac:dyDescent="0.25">
      <c r="C141" s="408">
        <v>113</v>
      </c>
      <c r="D141" s="411">
        <f t="shared" si="4"/>
        <v>242066.13718903327</v>
      </c>
      <c r="E141" s="411">
        <f t="shared" si="5"/>
        <v>268768.29233095079</v>
      </c>
      <c r="F141" s="411">
        <f t="shared" si="6"/>
        <v>510834.42951998406</v>
      </c>
      <c r="G141" s="411">
        <f t="shared" si="7"/>
        <v>-25241972.521370906</v>
      </c>
    </row>
    <row r="142" spans="3:7" ht="15.75" x14ac:dyDescent="0.25">
      <c r="C142" s="408">
        <v>114</v>
      </c>
      <c r="D142" s="411">
        <f t="shared" si="4"/>
        <v>239515.8505157234</v>
      </c>
      <c r="E142" s="411">
        <f t="shared" si="5"/>
        <v>271318.57900426071</v>
      </c>
      <c r="F142" s="411">
        <f t="shared" si="6"/>
        <v>510834.42951998411</v>
      </c>
      <c r="G142" s="411">
        <f t="shared" si="7"/>
        <v>-24970653.942366645</v>
      </c>
    </row>
    <row r="143" spans="3:7" ht="15.75" x14ac:dyDescent="0.25">
      <c r="C143" s="408">
        <v>115</v>
      </c>
      <c r="D143" s="411">
        <f t="shared" si="4"/>
        <v>236941.36470024672</v>
      </c>
      <c r="E143" s="411">
        <f t="shared" si="5"/>
        <v>273893.06481973745</v>
      </c>
      <c r="F143" s="411">
        <f t="shared" si="6"/>
        <v>510834.42951998417</v>
      </c>
      <c r="G143" s="411">
        <f t="shared" si="7"/>
        <v>-24696760.877546906</v>
      </c>
    </row>
    <row r="144" spans="3:7" ht="15.75" x14ac:dyDescent="0.25">
      <c r="C144" s="408">
        <v>116</v>
      </c>
      <c r="D144" s="411">
        <f t="shared" si="4"/>
        <v>234342.45012195385</v>
      </c>
      <c r="E144" s="411">
        <f t="shared" si="5"/>
        <v>276491.97939803021</v>
      </c>
      <c r="F144" s="411">
        <f t="shared" si="6"/>
        <v>510834.42951998406</v>
      </c>
      <c r="G144" s="411">
        <f t="shared" si="7"/>
        <v>-24420268.898148876</v>
      </c>
    </row>
    <row r="145" spans="3:7" ht="15.75" x14ac:dyDescent="0.25">
      <c r="C145" s="408">
        <v>117</v>
      </c>
      <c r="D145" s="411">
        <f t="shared" si="4"/>
        <v>231718.87498137294</v>
      </c>
      <c r="E145" s="411">
        <f t="shared" si="5"/>
        <v>279115.55453861121</v>
      </c>
      <c r="F145" s="411">
        <f t="shared" si="6"/>
        <v>510834.42951998417</v>
      </c>
      <c r="G145" s="411">
        <f t="shared" si="7"/>
        <v>-24141153.343610264</v>
      </c>
    </row>
    <row r="146" spans="3:7" ht="15.75" x14ac:dyDescent="0.25">
      <c r="C146" s="408">
        <v>118</v>
      </c>
      <c r="D146" s="411">
        <f t="shared" si="4"/>
        <v>229070.40527953478</v>
      </c>
      <c r="E146" s="411">
        <f t="shared" si="5"/>
        <v>281764.02424044936</v>
      </c>
      <c r="F146" s="411">
        <f t="shared" si="6"/>
        <v>510834.42951998417</v>
      </c>
      <c r="G146" s="411">
        <f t="shared" si="7"/>
        <v>-23859389.319369815</v>
      </c>
    </row>
    <row r="147" spans="3:7" ht="15.75" x14ac:dyDescent="0.25">
      <c r="C147" s="408">
        <v>119</v>
      </c>
      <c r="D147" s="411">
        <f t="shared" si="4"/>
        <v>226396.80479710229</v>
      </c>
      <c r="E147" s="411">
        <f t="shared" si="5"/>
        <v>284437.62472288182</v>
      </c>
      <c r="F147" s="411">
        <f t="shared" si="6"/>
        <v>510834.42951998411</v>
      </c>
      <c r="G147" s="411">
        <f t="shared" si="7"/>
        <v>-23574951.694646932</v>
      </c>
    </row>
    <row r="148" spans="3:7" ht="15.75" x14ac:dyDescent="0.25">
      <c r="C148" s="408">
        <v>120</v>
      </c>
      <c r="D148" s="411">
        <f t="shared" si="4"/>
        <v>223697.83507330224</v>
      </c>
      <c r="E148" s="411">
        <f t="shared" si="5"/>
        <v>287136.59444668191</v>
      </c>
      <c r="F148" s="411">
        <f t="shared" si="6"/>
        <v>510834.42951998417</v>
      </c>
      <c r="G148" s="411">
        <f t="shared" si="7"/>
        <v>-23287815.100200251</v>
      </c>
    </row>
    <row r="149" spans="3:7" ht="15.75" x14ac:dyDescent="0.25">
      <c r="C149" s="408">
        <v>121</v>
      </c>
      <c r="D149" s="411">
        <f t="shared" si="4"/>
        <v>220973.25538465628</v>
      </c>
      <c r="E149" s="411">
        <f t="shared" si="5"/>
        <v>289861.1741353278</v>
      </c>
      <c r="F149" s="411">
        <f t="shared" si="6"/>
        <v>510834.42951998406</v>
      </c>
      <c r="G149" s="411">
        <f t="shared" si="7"/>
        <v>-22997953.926064923</v>
      </c>
    </row>
    <row r="150" spans="3:7" ht="15.75" x14ac:dyDescent="0.25">
      <c r="C150" s="408">
        <v>122</v>
      </c>
      <c r="D150" s="411">
        <f t="shared" si="4"/>
        <v>218222.82272351105</v>
      </c>
      <c r="E150" s="411">
        <f t="shared" si="5"/>
        <v>292611.60679647309</v>
      </c>
      <c r="F150" s="411">
        <f t="shared" si="6"/>
        <v>510834.42951998417</v>
      </c>
      <c r="G150" s="411">
        <f t="shared" si="7"/>
        <v>-22705342.31926845</v>
      </c>
    </row>
    <row r="151" spans="3:7" ht="15.75" x14ac:dyDescent="0.25">
      <c r="C151" s="408">
        <v>123</v>
      </c>
      <c r="D151" s="411">
        <f t="shared" si="4"/>
        <v>215446.29177636368</v>
      </c>
      <c r="E151" s="411">
        <f t="shared" si="5"/>
        <v>295388.13774362043</v>
      </c>
      <c r="F151" s="411">
        <f t="shared" si="6"/>
        <v>510834.42951998411</v>
      </c>
      <c r="G151" s="411">
        <f t="shared" si="7"/>
        <v>-22409954.181524828</v>
      </c>
    </row>
    <row r="152" spans="3:7" ht="15.75" x14ac:dyDescent="0.25">
      <c r="C152" s="408">
        <v>124</v>
      </c>
      <c r="D152" s="411">
        <f t="shared" si="4"/>
        <v>212643.41490198238</v>
      </c>
      <c r="E152" s="411">
        <f t="shared" si="5"/>
        <v>298191.0146180017</v>
      </c>
      <c r="F152" s="411">
        <f t="shared" si="6"/>
        <v>510834.42951998406</v>
      </c>
      <c r="G152" s="411">
        <f t="shared" si="7"/>
        <v>-22111763.166906826</v>
      </c>
    </row>
    <row r="153" spans="3:7" ht="15.75" x14ac:dyDescent="0.25">
      <c r="C153" s="408">
        <v>125</v>
      </c>
      <c r="D153" s="411">
        <f t="shared" si="4"/>
        <v>209813.94210931892</v>
      </c>
      <c r="E153" s="411">
        <f t="shared" si="5"/>
        <v>301020.4874106652</v>
      </c>
      <c r="F153" s="411">
        <f t="shared" si="6"/>
        <v>510834.42951998411</v>
      </c>
      <c r="G153" s="411">
        <f t="shared" si="7"/>
        <v>-21810742.679496162</v>
      </c>
    </row>
    <row r="154" spans="3:7" ht="15.75" x14ac:dyDescent="0.25">
      <c r="C154" s="408">
        <v>126</v>
      </c>
      <c r="D154" s="411">
        <f t="shared" si="4"/>
        <v>206957.62103521187</v>
      </c>
      <c r="E154" s="411">
        <f t="shared" si="5"/>
        <v>303876.80848477222</v>
      </c>
      <c r="F154" s="411">
        <f t="shared" si="6"/>
        <v>510834.42951998406</v>
      </c>
      <c r="G154" s="411">
        <f t="shared" si="7"/>
        <v>-21506865.871011391</v>
      </c>
    </row>
    <row r="155" spans="3:7" ht="15.75" x14ac:dyDescent="0.25">
      <c r="C155" s="408">
        <v>127</v>
      </c>
      <c r="D155" s="411">
        <f t="shared" si="4"/>
        <v>204074.19692187791</v>
      </c>
      <c r="E155" s="411">
        <f t="shared" si="5"/>
        <v>306760.2325981062</v>
      </c>
      <c r="F155" s="411">
        <f t="shared" si="6"/>
        <v>510834.42951998411</v>
      </c>
      <c r="G155" s="411">
        <f t="shared" si="7"/>
        <v>-21200105.638413284</v>
      </c>
    </row>
    <row r="156" spans="3:7" ht="15.75" x14ac:dyDescent="0.25">
      <c r="C156" s="408">
        <v>128</v>
      </c>
      <c r="D156" s="411">
        <f t="shared" si="4"/>
        <v>201163.41259418995</v>
      </c>
      <c r="E156" s="411">
        <f t="shared" si="5"/>
        <v>309671.01692579419</v>
      </c>
      <c r="F156" s="411">
        <f t="shared" si="6"/>
        <v>510834.42951998417</v>
      </c>
      <c r="G156" s="411">
        <f t="shared" si="7"/>
        <v>-20890434.621487491</v>
      </c>
    </row>
    <row r="157" spans="3:7" ht="15.75" x14ac:dyDescent="0.25">
      <c r="C157" s="408">
        <v>129</v>
      </c>
      <c r="D157" s="411">
        <f t="shared" ref="D157:D206" si="8">IPMT($D$20,C157,$D$17,$D$16)</f>
        <v>198225.0084367393</v>
      </c>
      <c r="E157" s="411">
        <f t="shared" ref="E157:E206" si="9">PPMT($D$20,C157,$D$17,$D$16)</f>
        <v>312609.42108324473</v>
      </c>
      <c r="F157" s="411">
        <f t="shared" ref="F157:F208" si="10">+E157+D157</f>
        <v>510834.42951998406</v>
      </c>
      <c r="G157" s="411">
        <f t="shared" ref="G157:G208" si="11">+G156+E157</f>
        <v>-20577825.200404245</v>
      </c>
    </row>
    <row r="158" spans="3:7" ht="15.75" x14ac:dyDescent="0.25">
      <c r="C158" s="408">
        <v>130</v>
      </c>
      <c r="D158" s="411">
        <f t="shared" si="8"/>
        <v>195258.72237068057</v>
      </c>
      <c r="E158" s="411">
        <f t="shared" si="9"/>
        <v>315575.70714930352</v>
      </c>
      <c r="F158" s="411">
        <f t="shared" si="10"/>
        <v>510834.42951998406</v>
      </c>
      <c r="G158" s="411">
        <f t="shared" si="11"/>
        <v>-20262249.493254941</v>
      </c>
    </row>
    <row r="159" spans="3:7" ht="15.75" x14ac:dyDescent="0.25">
      <c r="C159" s="408">
        <v>131</v>
      </c>
      <c r="D159" s="411">
        <f t="shared" si="8"/>
        <v>192264.28983035617</v>
      </c>
      <c r="E159" s="411">
        <f t="shared" si="9"/>
        <v>318570.13968962792</v>
      </c>
      <c r="F159" s="411">
        <f t="shared" si="10"/>
        <v>510834.42951998406</v>
      </c>
      <c r="G159" s="411">
        <f t="shared" si="11"/>
        <v>-19943679.353565313</v>
      </c>
    </row>
    <row r="160" spans="3:7" ht="15.75" x14ac:dyDescent="0.25">
      <c r="C160" s="408">
        <v>132</v>
      </c>
      <c r="D160" s="411">
        <f t="shared" si="8"/>
        <v>189241.4437397001</v>
      </c>
      <c r="E160" s="411">
        <f t="shared" si="9"/>
        <v>321592.98578028404</v>
      </c>
      <c r="F160" s="411">
        <f t="shared" si="10"/>
        <v>510834.42951998417</v>
      </c>
      <c r="G160" s="411">
        <f t="shared" si="11"/>
        <v>-19622086.367785029</v>
      </c>
    </row>
    <row r="161" spans="3:7" ht="15.75" x14ac:dyDescent="0.25">
      <c r="C161" s="408">
        <v>133</v>
      </c>
      <c r="D161" s="411">
        <f t="shared" si="8"/>
        <v>186189.91448841672</v>
      </c>
      <c r="E161" s="411">
        <f t="shared" si="9"/>
        <v>324644.51503156743</v>
      </c>
      <c r="F161" s="411">
        <f t="shared" si="10"/>
        <v>510834.42951998417</v>
      </c>
      <c r="G161" s="411">
        <f t="shared" si="11"/>
        <v>-19297441.85275346</v>
      </c>
    </row>
    <row r="162" spans="3:7" ht="15.75" x14ac:dyDescent="0.25">
      <c r="C162" s="408">
        <v>134</v>
      </c>
      <c r="D162" s="411">
        <f t="shared" si="8"/>
        <v>183109.42990793401</v>
      </c>
      <c r="E162" s="411">
        <f t="shared" si="9"/>
        <v>327724.99961205013</v>
      </c>
      <c r="F162" s="411">
        <f t="shared" si="10"/>
        <v>510834.42951998417</v>
      </c>
      <c r="G162" s="411">
        <f t="shared" si="11"/>
        <v>-18969716.853141412</v>
      </c>
    </row>
    <row r="163" spans="3:7" ht="15.75" x14ac:dyDescent="0.25">
      <c r="C163" s="408">
        <v>135</v>
      </c>
      <c r="D163" s="411">
        <f t="shared" si="8"/>
        <v>179999.71524712894</v>
      </c>
      <c r="E163" s="411">
        <f t="shared" si="9"/>
        <v>330834.7142728552</v>
      </c>
      <c r="F163" s="411">
        <f t="shared" si="10"/>
        <v>510834.42951998417</v>
      </c>
      <c r="G163" s="411">
        <f t="shared" si="11"/>
        <v>-18638882.138868555</v>
      </c>
    </row>
    <row r="164" spans="3:7" ht="15.75" x14ac:dyDescent="0.25">
      <c r="C164" s="408">
        <v>136</v>
      </c>
      <c r="D164" s="411">
        <f t="shared" si="8"/>
        <v>176860.49314782189</v>
      </c>
      <c r="E164" s="411">
        <f t="shared" si="9"/>
        <v>333973.93637216225</v>
      </c>
      <c r="F164" s="411">
        <f t="shared" si="10"/>
        <v>510834.42951998417</v>
      </c>
      <c r="G164" s="411">
        <f t="shared" si="11"/>
        <v>-18304908.202496395</v>
      </c>
    </row>
    <row r="165" spans="3:7" ht="15.75" x14ac:dyDescent="0.25">
      <c r="C165" s="408">
        <v>137</v>
      </c>
      <c r="D165" s="411">
        <f t="shared" si="8"/>
        <v>173691.48362003881</v>
      </c>
      <c r="E165" s="411">
        <f t="shared" si="9"/>
        <v>337142.94589994528</v>
      </c>
      <c r="F165" s="411">
        <f t="shared" si="10"/>
        <v>510834.42951998406</v>
      </c>
      <c r="G165" s="411">
        <f t="shared" si="11"/>
        <v>-17967765.25659645</v>
      </c>
    </row>
    <row r="166" spans="3:7" ht="15.75" x14ac:dyDescent="0.25">
      <c r="C166" s="408">
        <v>138</v>
      </c>
      <c r="D166" s="411">
        <f t="shared" si="8"/>
        <v>170492.40401703893</v>
      </c>
      <c r="E166" s="411">
        <f t="shared" si="9"/>
        <v>340342.02550294518</v>
      </c>
      <c r="F166" s="411">
        <f t="shared" si="10"/>
        <v>510834.42951998411</v>
      </c>
      <c r="G166" s="411">
        <f t="shared" si="11"/>
        <v>-17627423.231093504</v>
      </c>
    </row>
    <row r="167" spans="3:7" ht="15.75" x14ac:dyDescent="0.25">
      <c r="C167" s="408">
        <v>139</v>
      </c>
      <c r="D167" s="411">
        <f t="shared" si="8"/>
        <v>167262.96901010486</v>
      </c>
      <c r="E167" s="411">
        <f t="shared" si="9"/>
        <v>343571.46050987922</v>
      </c>
      <c r="F167" s="411">
        <f t="shared" si="10"/>
        <v>510834.42951998406</v>
      </c>
      <c r="G167" s="411">
        <f t="shared" si="11"/>
        <v>-17283851.770583626</v>
      </c>
    </row>
    <row r="168" spans="3:7" ht="15.75" x14ac:dyDescent="0.25">
      <c r="C168" s="408">
        <v>140</v>
      </c>
      <c r="D168" s="411">
        <f t="shared" si="8"/>
        <v>164002.89056309435</v>
      </c>
      <c r="E168" s="411">
        <f t="shared" si="9"/>
        <v>346831.53895688977</v>
      </c>
      <c r="F168" s="411">
        <f t="shared" si="10"/>
        <v>510834.42951998411</v>
      </c>
      <c r="G168" s="411">
        <f t="shared" si="11"/>
        <v>-16937020.231626738</v>
      </c>
    </row>
    <row r="169" spans="3:7" ht="15.75" x14ac:dyDescent="0.25">
      <c r="C169" s="408">
        <v>141</v>
      </c>
      <c r="D169" s="411">
        <f t="shared" si="8"/>
        <v>160711.87790674967</v>
      </c>
      <c r="E169" s="411">
        <f t="shared" si="9"/>
        <v>350122.55161323445</v>
      </c>
      <c r="F169" s="411">
        <f t="shared" si="10"/>
        <v>510834.42951998411</v>
      </c>
      <c r="G169" s="411">
        <f t="shared" si="11"/>
        <v>-16586897.680013504</v>
      </c>
    </row>
    <row r="170" spans="3:7" ht="15.75" x14ac:dyDescent="0.25">
      <c r="C170" s="408">
        <v>142</v>
      </c>
      <c r="D170" s="411">
        <f t="shared" si="8"/>
        <v>157389.63751276382</v>
      </c>
      <c r="E170" s="411">
        <f t="shared" si="9"/>
        <v>353444.79200722033</v>
      </c>
      <c r="F170" s="411">
        <f t="shared" si="10"/>
        <v>510834.42951998417</v>
      </c>
      <c r="G170" s="411">
        <f t="shared" si="11"/>
        <v>-16233452.888006283</v>
      </c>
    </row>
    <row r="171" spans="3:7" ht="15.75" x14ac:dyDescent="0.25">
      <c r="C171" s="408">
        <v>143</v>
      </c>
      <c r="D171" s="411">
        <f t="shared" si="8"/>
        <v>154035.87306760054</v>
      </c>
      <c r="E171" s="411">
        <f t="shared" si="9"/>
        <v>356798.55645238358</v>
      </c>
      <c r="F171" s="411">
        <f t="shared" si="10"/>
        <v>510834.42951998411</v>
      </c>
      <c r="G171" s="411">
        <f t="shared" si="11"/>
        <v>-15876654.331553899</v>
      </c>
    </row>
    <row r="172" spans="3:7" ht="15.75" x14ac:dyDescent="0.25">
      <c r="C172" s="408">
        <v>144</v>
      </c>
      <c r="D172" s="411">
        <f t="shared" si="8"/>
        <v>150650.28544606574</v>
      </c>
      <c r="E172" s="411">
        <f t="shared" si="9"/>
        <v>360184.1440739184</v>
      </c>
      <c r="F172" s="411">
        <f t="shared" si="10"/>
        <v>510834.42951998417</v>
      </c>
      <c r="G172" s="411">
        <f t="shared" si="11"/>
        <v>-15516470.18747998</v>
      </c>
    </row>
    <row r="173" spans="3:7" ht="15.75" x14ac:dyDescent="0.25">
      <c r="C173" s="408">
        <v>145</v>
      </c>
      <c r="D173" s="411">
        <f t="shared" si="8"/>
        <v>147232.57268462828</v>
      </c>
      <c r="E173" s="411">
        <f t="shared" si="9"/>
        <v>363601.85683535581</v>
      </c>
      <c r="F173" s="411">
        <f t="shared" si="10"/>
        <v>510834.42951998406</v>
      </c>
      <c r="G173" s="411">
        <f t="shared" si="11"/>
        <v>-15152868.330644624</v>
      </c>
    </row>
    <row r="174" spans="3:7" ht="15.75" x14ac:dyDescent="0.25">
      <c r="C174" s="408">
        <v>146</v>
      </c>
      <c r="D174" s="411">
        <f t="shared" si="8"/>
        <v>143782.42995448768</v>
      </c>
      <c r="E174" s="411">
        <f t="shared" si="9"/>
        <v>367051.99956549646</v>
      </c>
      <c r="F174" s="411">
        <f t="shared" si="10"/>
        <v>510834.42951998417</v>
      </c>
      <c r="G174" s="411">
        <f t="shared" si="11"/>
        <v>-14785816.331079127</v>
      </c>
    </row>
    <row r="175" spans="3:7" ht="15.75" x14ac:dyDescent="0.25">
      <c r="C175" s="408">
        <v>147</v>
      </c>
      <c r="D175" s="411">
        <f t="shared" si="8"/>
        <v>140299.54953438599</v>
      </c>
      <c r="E175" s="411">
        <f t="shared" si="9"/>
        <v>370534.87998559809</v>
      </c>
      <c r="F175" s="411">
        <f t="shared" si="10"/>
        <v>510834.42951998406</v>
      </c>
      <c r="G175" s="411">
        <f t="shared" si="11"/>
        <v>-14415281.451093528</v>
      </c>
    </row>
    <row r="176" spans="3:7" ht="15.75" x14ac:dyDescent="0.25">
      <c r="C176" s="408">
        <v>148</v>
      </c>
      <c r="D176" s="411">
        <f t="shared" si="8"/>
        <v>136783.6207831621</v>
      </c>
      <c r="E176" s="411">
        <f t="shared" si="9"/>
        <v>374050.80873682204</v>
      </c>
      <c r="F176" s="411">
        <f t="shared" si="10"/>
        <v>510834.42951998417</v>
      </c>
      <c r="G176" s="411">
        <f t="shared" si="11"/>
        <v>-14041230.642356707</v>
      </c>
    </row>
    <row r="177" spans="3:7" ht="15.75" x14ac:dyDescent="0.25">
      <c r="C177" s="408">
        <v>149</v>
      </c>
      <c r="D177" s="411">
        <f t="shared" si="8"/>
        <v>133234.33011204508</v>
      </c>
      <c r="E177" s="411">
        <f t="shared" si="9"/>
        <v>377600.09940793901</v>
      </c>
      <c r="F177" s="411">
        <f t="shared" si="10"/>
        <v>510834.42951998406</v>
      </c>
      <c r="G177" s="411">
        <f t="shared" si="11"/>
        <v>-13663630.542948768</v>
      </c>
    </row>
    <row r="178" spans="3:7" ht="15.75" x14ac:dyDescent="0.25">
      <c r="C178" s="408">
        <v>150</v>
      </c>
      <c r="D178" s="411">
        <f t="shared" si="8"/>
        <v>129651.36095668518</v>
      </c>
      <c r="E178" s="411">
        <f t="shared" si="9"/>
        <v>381183.06856329896</v>
      </c>
      <c r="F178" s="411">
        <f t="shared" si="10"/>
        <v>510834.42951998417</v>
      </c>
      <c r="G178" s="411">
        <f t="shared" si="11"/>
        <v>-13282447.474385468</v>
      </c>
    </row>
    <row r="179" spans="3:7" ht="15.75" x14ac:dyDescent="0.25">
      <c r="C179" s="408">
        <v>151</v>
      </c>
      <c r="D179" s="411">
        <f t="shared" si="8"/>
        <v>126034.39374891906</v>
      </c>
      <c r="E179" s="411">
        <f t="shared" si="9"/>
        <v>384800.03577106504</v>
      </c>
      <c r="F179" s="411">
        <f t="shared" si="10"/>
        <v>510834.42951998411</v>
      </c>
      <c r="G179" s="411">
        <f t="shared" si="11"/>
        <v>-12897647.438614404</v>
      </c>
    </row>
    <row r="180" spans="3:7" ht="15.75" x14ac:dyDescent="0.25">
      <c r="C180" s="408">
        <v>152</v>
      </c>
      <c r="D180" s="411">
        <f t="shared" si="8"/>
        <v>122383.10588826727</v>
      </c>
      <c r="E180" s="411">
        <f t="shared" si="9"/>
        <v>388451.32363171683</v>
      </c>
      <c r="F180" s="411">
        <f t="shared" si="10"/>
        <v>510834.42951998411</v>
      </c>
      <c r="G180" s="411">
        <f t="shared" si="11"/>
        <v>-12509196.114982687</v>
      </c>
    </row>
    <row r="181" spans="3:7" ht="15.75" x14ac:dyDescent="0.25">
      <c r="C181" s="408">
        <v>153</v>
      </c>
      <c r="D181" s="411">
        <f t="shared" si="8"/>
        <v>118697.17171316118</v>
      </c>
      <c r="E181" s="411">
        <f t="shared" si="9"/>
        <v>392137.25780682295</v>
      </c>
      <c r="F181" s="411">
        <f t="shared" si="10"/>
        <v>510834.42951998411</v>
      </c>
      <c r="G181" s="411">
        <f t="shared" si="11"/>
        <v>-12117058.857175864</v>
      </c>
    </row>
    <row r="182" spans="3:7" ht="15.75" x14ac:dyDescent="0.25">
      <c r="C182" s="408">
        <v>154</v>
      </c>
      <c r="D182" s="411">
        <f t="shared" si="8"/>
        <v>114976.26247189705</v>
      </c>
      <c r="E182" s="411">
        <f t="shared" si="9"/>
        <v>395858.16704808705</v>
      </c>
      <c r="F182" s="411">
        <f t="shared" si="10"/>
        <v>510834.42951998411</v>
      </c>
      <c r="G182" s="411">
        <f t="shared" si="11"/>
        <v>-11721200.690127777</v>
      </c>
    </row>
    <row r="183" spans="3:7" ht="15.75" x14ac:dyDescent="0.25">
      <c r="C183" s="408">
        <v>155</v>
      </c>
      <c r="D183" s="411">
        <f t="shared" si="8"/>
        <v>111220.04629331415</v>
      </c>
      <c r="E183" s="411">
        <f t="shared" si="9"/>
        <v>399614.38322666998</v>
      </c>
      <c r="F183" s="411">
        <f t="shared" si="10"/>
        <v>510834.42951998411</v>
      </c>
      <c r="G183" s="411">
        <f t="shared" si="11"/>
        <v>-11321586.306901107</v>
      </c>
    </row>
    <row r="184" spans="3:7" ht="15.75" x14ac:dyDescent="0.25">
      <c r="C184" s="408">
        <v>156</v>
      </c>
      <c r="D184" s="411">
        <f t="shared" si="8"/>
        <v>107428.18815719517</v>
      </c>
      <c r="E184" s="411">
        <f t="shared" si="9"/>
        <v>403406.24136278895</v>
      </c>
      <c r="F184" s="411">
        <f t="shared" si="10"/>
        <v>510834.42951998411</v>
      </c>
      <c r="G184" s="411">
        <f t="shared" si="11"/>
        <v>-10918180.065538317</v>
      </c>
    </row>
    <row r="185" spans="3:7" ht="15.75" x14ac:dyDescent="0.25">
      <c r="C185" s="408">
        <v>157</v>
      </c>
      <c r="D185" s="411">
        <f t="shared" si="8"/>
        <v>103600.34986438522</v>
      </c>
      <c r="E185" s="411">
        <f t="shared" si="9"/>
        <v>407234.07965559891</v>
      </c>
      <c r="F185" s="411">
        <f t="shared" si="10"/>
        <v>510834.42951998411</v>
      </c>
      <c r="G185" s="411">
        <f t="shared" si="11"/>
        <v>-10510945.985882718</v>
      </c>
    </row>
    <row r="186" spans="3:7" ht="15.75" x14ac:dyDescent="0.25">
      <c r="C186" s="408">
        <v>158</v>
      </c>
      <c r="D186" s="411">
        <f t="shared" si="8"/>
        <v>99736.190006627774</v>
      </c>
      <c r="E186" s="411">
        <f t="shared" si="9"/>
        <v>411098.23951335636</v>
      </c>
      <c r="F186" s="411">
        <f t="shared" si="10"/>
        <v>510834.42951998411</v>
      </c>
      <c r="G186" s="411">
        <f t="shared" si="11"/>
        <v>-10099847.746369362</v>
      </c>
    </row>
    <row r="187" spans="3:7" ht="15.75" x14ac:dyDescent="0.25">
      <c r="C187" s="408">
        <v>159</v>
      </c>
      <c r="D187" s="411">
        <f t="shared" si="8"/>
        <v>95835.363936113907</v>
      </c>
      <c r="E187" s="411">
        <f t="shared" si="9"/>
        <v>414999.06558387022</v>
      </c>
      <c r="F187" s="411">
        <f t="shared" si="10"/>
        <v>510834.42951998411</v>
      </c>
      <c r="G187" s="411">
        <f t="shared" si="11"/>
        <v>-9684848.6807854921</v>
      </c>
    </row>
    <row r="188" spans="3:7" ht="15.75" x14ac:dyDescent="0.25">
      <c r="C188" s="408">
        <v>160</v>
      </c>
      <c r="D188" s="411">
        <f t="shared" si="8"/>
        <v>91897.52373474311</v>
      </c>
      <c r="E188" s="411">
        <f t="shared" si="9"/>
        <v>418936.90578524105</v>
      </c>
      <c r="F188" s="411">
        <f t="shared" si="10"/>
        <v>510834.42951998417</v>
      </c>
      <c r="G188" s="411">
        <f t="shared" si="11"/>
        <v>-9265911.7750002518</v>
      </c>
    </row>
    <row r="189" spans="3:7" ht="15.75" x14ac:dyDescent="0.25">
      <c r="C189" s="408">
        <v>161</v>
      </c>
      <c r="D189" s="411">
        <f t="shared" si="8"/>
        <v>87922.318183092022</v>
      </c>
      <c r="E189" s="411">
        <f t="shared" si="9"/>
        <v>422912.11133689212</v>
      </c>
      <c r="F189" s="411">
        <f t="shared" si="10"/>
        <v>510834.42951998417</v>
      </c>
      <c r="G189" s="411">
        <f t="shared" si="11"/>
        <v>-8842999.6636633594</v>
      </c>
    </row>
    <row r="190" spans="3:7" ht="15.75" x14ac:dyDescent="0.25">
      <c r="C190" s="408">
        <v>162</v>
      </c>
      <c r="D190" s="411">
        <f t="shared" si="8"/>
        <v>83909.392729088911</v>
      </c>
      <c r="E190" s="411">
        <f t="shared" si="9"/>
        <v>426925.03679089522</v>
      </c>
      <c r="F190" s="411">
        <f t="shared" si="10"/>
        <v>510834.42951998411</v>
      </c>
      <c r="G190" s="411">
        <f t="shared" si="11"/>
        <v>-8416074.626872465</v>
      </c>
    </row>
    <row r="191" spans="3:7" ht="15.75" x14ac:dyDescent="0.25">
      <c r="C191" s="408">
        <v>163</v>
      </c>
      <c r="D191" s="411">
        <f t="shared" si="8"/>
        <v>79858.389456390883</v>
      </c>
      <c r="E191" s="411">
        <f t="shared" si="9"/>
        <v>430976.04006359325</v>
      </c>
      <c r="F191" s="411">
        <f t="shared" si="10"/>
        <v>510834.42951998411</v>
      </c>
      <c r="G191" s="411">
        <f t="shared" si="11"/>
        <v>-7985098.5868088715</v>
      </c>
    </row>
    <row r="192" spans="3:7" ht="15.75" x14ac:dyDescent="0.25">
      <c r="C192" s="408">
        <v>164</v>
      </c>
      <c r="D192" s="411">
        <f t="shared" si="8"/>
        <v>75768.947052460862</v>
      </c>
      <c r="E192" s="411">
        <f t="shared" si="9"/>
        <v>435065.48246752331</v>
      </c>
      <c r="F192" s="411">
        <f t="shared" si="10"/>
        <v>510834.42951998417</v>
      </c>
      <c r="G192" s="411">
        <f t="shared" si="11"/>
        <v>-7550033.1043413486</v>
      </c>
    </row>
    <row r="193" spans="3:7" ht="15.75" x14ac:dyDescent="0.25">
      <c r="C193" s="408">
        <v>165</v>
      </c>
      <c r="D193" s="411">
        <f t="shared" si="8"/>
        <v>71640.70077634207</v>
      </c>
      <c r="E193" s="411">
        <f t="shared" si="9"/>
        <v>439193.7287436421</v>
      </c>
      <c r="F193" s="411">
        <f t="shared" si="10"/>
        <v>510834.42951998417</v>
      </c>
      <c r="G193" s="411">
        <f t="shared" si="11"/>
        <v>-7110839.3755977061</v>
      </c>
    </row>
    <row r="194" spans="3:7" ht="15.75" x14ac:dyDescent="0.25">
      <c r="C194" s="408">
        <v>166</v>
      </c>
      <c r="D194" s="411">
        <f t="shared" si="8"/>
        <v>67473.282426126229</v>
      </c>
      <c r="E194" s="411">
        <f t="shared" si="9"/>
        <v>443361.14709385793</v>
      </c>
      <c r="F194" s="411">
        <f t="shared" si="10"/>
        <v>510834.42951998417</v>
      </c>
      <c r="G194" s="411">
        <f t="shared" si="11"/>
        <v>-6667478.2285038484</v>
      </c>
    </row>
    <row r="195" spans="3:7" ht="15.75" x14ac:dyDescent="0.25">
      <c r="C195" s="408">
        <v>167</v>
      </c>
      <c r="D195" s="411">
        <f t="shared" si="8"/>
        <v>63266.320306113368</v>
      </c>
      <c r="E195" s="411">
        <f t="shared" si="9"/>
        <v>447568.10921387078</v>
      </c>
      <c r="F195" s="411">
        <f t="shared" si="10"/>
        <v>510834.42951998417</v>
      </c>
      <c r="G195" s="411">
        <f t="shared" si="11"/>
        <v>-6219910.1192899775</v>
      </c>
    </row>
    <row r="196" spans="3:7" ht="15.75" x14ac:dyDescent="0.25">
      <c r="C196" s="408">
        <v>168</v>
      </c>
      <c r="D196" s="411">
        <f t="shared" si="8"/>
        <v>59019.43919366011</v>
      </c>
      <c r="E196" s="411">
        <f t="shared" si="9"/>
        <v>451814.99032632407</v>
      </c>
      <c r="F196" s="411">
        <f t="shared" si="10"/>
        <v>510834.42951998417</v>
      </c>
      <c r="G196" s="411">
        <f t="shared" si="11"/>
        <v>-5768095.128963653</v>
      </c>
    </row>
    <row r="197" spans="3:7" ht="15.75" x14ac:dyDescent="0.25">
      <c r="C197" s="408">
        <v>169</v>
      </c>
      <c r="D197" s="411">
        <f t="shared" si="8"/>
        <v>54732.260305712982</v>
      </c>
      <c r="E197" s="411">
        <f t="shared" si="9"/>
        <v>456102.16921427118</v>
      </c>
      <c r="F197" s="411">
        <f t="shared" si="10"/>
        <v>510834.42951998417</v>
      </c>
      <c r="G197" s="411">
        <f t="shared" si="11"/>
        <v>-5311992.959749382</v>
      </c>
    </row>
    <row r="198" spans="3:7" ht="15.75" x14ac:dyDescent="0.25">
      <c r="C198" s="408">
        <v>170</v>
      </c>
      <c r="D198" s="411">
        <f t="shared" si="8"/>
        <v>50404.401265024608</v>
      </c>
      <c r="E198" s="411">
        <f t="shared" si="9"/>
        <v>460430.0282549595</v>
      </c>
      <c r="F198" s="411">
        <f t="shared" si="10"/>
        <v>510834.42951998411</v>
      </c>
      <c r="G198" s="411">
        <f t="shared" si="11"/>
        <v>-4851562.9314944223</v>
      </c>
    </row>
    <row r="199" spans="3:7" ht="15.75" x14ac:dyDescent="0.25">
      <c r="C199" s="408">
        <v>171</v>
      </c>
      <c r="D199" s="411">
        <f t="shared" si="8"/>
        <v>46035.476066049079</v>
      </c>
      <c r="E199" s="411">
        <f t="shared" si="9"/>
        <v>464798.95345393504</v>
      </c>
      <c r="F199" s="411">
        <f t="shared" si="10"/>
        <v>510834.42951998411</v>
      </c>
      <c r="G199" s="411">
        <f t="shared" si="11"/>
        <v>-4386763.9780404875</v>
      </c>
    </row>
    <row r="200" spans="3:7" ht="15.75" x14ac:dyDescent="0.25">
      <c r="C200" s="408">
        <v>172</v>
      </c>
      <c r="D200" s="411">
        <f t="shared" si="8"/>
        <v>41625.09504051377</v>
      </c>
      <c r="E200" s="411">
        <f t="shared" si="9"/>
        <v>469209.33447947033</v>
      </c>
      <c r="F200" s="411">
        <f t="shared" si="10"/>
        <v>510834.42951998411</v>
      </c>
      <c r="G200" s="411">
        <f t="shared" si="11"/>
        <v>-3917554.6435610172</v>
      </c>
    </row>
    <row r="201" spans="3:7" ht="15.75" x14ac:dyDescent="0.25">
      <c r="C201" s="408">
        <v>173</v>
      </c>
      <c r="D201" s="411">
        <f t="shared" si="8"/>
        <v>37172.86482266456</v>
      </c>
      <c r="E201" s="411">
        <f t="shared" si="9"/>
        <v>473661.56469731958</v>
      </c>
      <c r="F201" s="411">
        <f t="shared" si="10"/>
        <v>510834.42951998417</v>
      </c>
      <c r="G201" s="411">
        <f t="shared" si="11"/>
        <v>-3443893.0788636976</v>
      </c>
    </row>
    <row r="202" spans="3:7" ht="15.75" x14ac:dyDescent="0.25">
      <c r="C202" s="408">
        <v>174</v>
      </c>
      <c r="D202" s="411">
        <f t="shared" si="8"/>
        <v>32678.388314181084</v>
      </c>
      <c r="E202" s="411">
        <f t="shared" si="9"/>
        <v>478156.04120580305</v>
      </c>
      <c r="F202" s="411">
        <f t="shared" si="10"/>
        <v>510834.42951998411</v>
      </c>
      <c r="G202" s="411">
        <f t="shared" si="11"/>
        <v>-2965737.0376578947</v>
      </c>
    </row>
    <row r="203" spans="3:7" ht="15.75" x14ac:dyDescent="0.25">
      <c r="C203" s="408">
        <v>175</v>
      </c>
      <c r="D203" s="411">
        <f t="shared" si="8"/>
        <v>28141.264648759261</v>
      </c>
      <c r="E203" s="411">
        <f t="shared" si="9"/>
        <v>482693.16487122484</v>
      </c>
      <c r="F203" s="411">
        <f t="shared" si="10"/>
        <v>510834.42951998411</v>
      </c>
      <c r="G203" s="411">
        <f t="shared" si="11"/>
        <v>-2483043.87278667</v>
      </c>
    </row>
    <row r="204" spans="3:7" ht="15.75" x14ac:dyDescent="0.25">
      <c r="C204" s="408">
        <v>176</v>
      </c>
      <c r="D204" s="411">
        <f t="shared" si="8"/>
        <v>23561.089156357655</v>
      </c>
      <c r="E204" s="411">
        <f t="shared" si="9"/>
        <v>487273.34036362643</v>
      </c>
      <c r="F204" s="411">
        <f t="shared" si="10"/>
        <v>510834.42951998406</v>
      </c>
      <c r="G204" s="411">
        <f t="shared" si="11"/>
        <v>-1995770.5324230436</v>
      </c>
    </row>
    <row r="205" spans="3:7" ht="15.75" x14ac:dyDescent="0.25">
      <c r="C205" s="408">
        <v>177</v>
      </c>
      <c r="D205" s="411">
        <f t="shared" si="8"/>
        <v>18937.453327104595</v>
      </c>
      <c r="E205" s="411">
        <f t="shared" si="9"/>
        <v>491896.97619287955</v>
      </c>
      <c r="F205" s="411">
        <f t="shared" si="10"/>
        <v>510834.42951998417</v>
      </c>
      <c r="G205" s="411">
        <f t="shared" si="11"/>
        <v>-1503873.5562301641</v>
      </c>
    </row>
    <row r="206" spans="3:7" ht="15.75" x14ac:dyDescent="0.25">
      <c r="C206" s="408">
        <v>178</v>
      </c>
      <c r="D206" s="411">
        <f t="shared" si="8"/>
        <v>14269.944774862835</v>
      </c>
      <c r="E206" s="411">
        <f t="shared" si="9"/>
        <v>496564.48474512127</v>
      </c>
      <c r="F206" s="411">
        <f t="shared" si="10"/>
        <v>510834.42951998411</v>
      </c>
      <c r="G206" s="411">
        <f t="shared" si="11"/>
        <v>-1007309.0714850428</v>
      </c>
    </row>
    <row r="207" spans="3:7" ht="15.75" x14ac:dyDescent="0.25">
      <c r="C207" s="408">
        <v>179</v>
      </c>
      <c r="D207" s="411">
        <f>IPMT($D$20,C207,$D$17,$D$16)</f>
        <v>9558.1472004484567</v>
      </c>
      <c r="E207" s="411">
        <f>PPMT($D$20,C207,$D$17,$D$16)</f>
        <v>501276.28231953573</v>
      </c>
      <c r="F207" s="411">
        <f t="shared" si="10"/>
        <v>510834.42951998417</v>
      </c>
      <c r="G207" s="411">
        <f>+G206+E207</f>
        <v>-506032.78916550707</v>
      </c>
    </row>
    <row r="208" spans="3:7" ht="15.75" x14ac:dyDescent="0.25">
      <c r="C208" s="408">
        <v>180</v>
      </c>
      <c r="D208" s="411">
        <f>IPMT($D$20,C208,$D$17,$D$16)</f>
        <v>4801.6403545007897</v>
      </c>
      <c r="E208" s="411">
        <f>PPMT($D$20,C208,$D$17,$D$16)</f>
        <v>506032.78916548332</v>
      </c>
      <c r="F208" s="411">
        <f t="shared" si="10"/>
        <v>510834.42951998411</v>
      </c>
      <c r="G208" s="411">
        <f t="shared" si="11"/>
        <v>-2.3748725652694702E-8</v>
      </c>
    </row>
  </sheetData>
  <mergeCells count="7">
    <mergeCell ref="B24:H24"/>
    <mergeCell ref="D1:G1"/>
    <mergeCell ref="B2:H2"/>
    <mergeCell ref="C6:D6"/>
    <mergeCell ref="C15:D15"/>
    <mergeCell ref="B4:H4"/>
    <mergeCell ref="B12:H12"/>
  </mergeCells>
  <hyperlinks>
    <hyperlink ref="A1" location="'Indice '!A1" display="INDICE" xr:uid="{00000000-0004-0000-3600-000000000000}"/>
  </hyperlinks>
  <pageMargins left="0.75" right="0.75" top="1" bottom="1" header="0" footer="0"/>
  <pageSetup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2">
    <tabColor rgb="FFFF0000"/>
  </sheetPr>
  <dimension ref="B1:L199"/>
  <sheetViews>
    <sheetView showGridLines="0" topLeftCell="A69" workbookViewId="0">
      <selection activeCell="B13" sqref="B13"/>
    </sheetView>
  </sheetViews>
  <sheetFormatPr baseColWidth="10" defaultRowHeight="12.75" x14ac:dyDescent="0.2"/>
  <cols>
    <col min="1" max="1" width="6.28515625" style="112" customWidth="1"/>
    <col min="2" max="2" width="7.28515625" style="112" customWidth="1"/>
    <col min="3" max="3" width="7.42578125" style="112" bestFit="1" customWidth="1"/>
    <col min="4" max="4" width="16.42578125" style="112" customWidth="1"/>
    <col min="5" max="5" width="33.85546875" style="112" customWidth="1"/>
    <col min="6" max="6" width="17.42578125" style="112" customWidth="1"/>
    <col min="7" max="7" width="18.5703125" style="112" customWidth="1"/>
    <col min="8" max="8" width="4.28515625" style="112" customWidth="1"/>
    <col min="9" max="9" width="17.5703125" style="112" customWidth="1"/>
    <col min="10" max="11" width="13.28515625" style="112" bestFit="1" customWidth="1"/>
    <col min="12" max="12" width="15.42578125" style="112" bestFit="1" customWidth="1"/>
    <col min="13" max="17" width="0" style="112" hidden="1" customWidth="1"/>
    <col min="18" max="18" width="7.5703125" style="112" customWidth="1"/>
    <col min="19" max="19" width="33.28515625" style="112" bestFit="1" customWidth="1"/>
    <col min="20" max="20" width="16.28515625" style="112" customWidth="1"/>
    <col min="21" max="21" width="7.85546875" style="112" customWidth="1"/>
    <col min="22" max="16384" width="11.42578125" style="112"/>
  </cols>
  <sheetData>
    <row r="1" spans="2:12" ht="18" x14ac:dyDescent="0.25">
      <c r="B1" s="676" t="s">
        <v>863</v>
      </c>
      <c r="D1" s="845" t="s">
        <v>492</v>
      </c>
      <c r="E1" s="845"/>
      <c r="F1" s="845"/>
      <c r="G1" s="845"/>
      <c r="H1" s="141"/>
    </row>
    <row r="2" spans="2:12" ht="18" x14ac:dyDescent="0.25">
      <c r="D2" s="843"/>
      <c r="E2" s="843"/>
      <c r="F2" s="843"/>
      <c r="G2" s="843"/>
      <c r="H2" s="142"/>
    </row>
    <row r="3" spans="2:12" ht="76.5" customHeight="1" x14ac:dyDescent="0.2">
      <c r="B3" s="765" t="s">
        <v>493</v>
      </c>
      <c r="C3" s="766"/>
      <c r="D3" s="766"/>
      <c r="E3" s="766"/>
      <c r="F3" s="766"/>
      <c r="G3" s="766"/>
      <c r="H3" s="766"/>
      <c r="I3" s="766"/>
      <c r="J3" s="766"/>
      <c r="K3" s="766"/>
      <c r="L3" s="846"/>
    </row>
    <row r="4" spans="2:12" ht="18.75" customHeight="1" thickBot="1" x14ac:dyDescent="0.25">
      <c r="B4" s="145"/>
      <c r="H4" s="847"/>
      <c r="I4" s="847"/>
      <c r="J4" s="847"/>
      <c r="K4" s="847"/>
      <c r="L4" s="847"/>
    </row>
    <row r="5" spans="2:12" ht="23.25" customHeight="1" thickBot="1" x14ac:dyDescent="0.25">
      <c r="E5" s="159" t="s">
        <v>91</v>
      </c>
      <c r="F5" s="159" t="s">
        <v>87</v>
      </c>
    </row>
    <row r="6" spans="2:12" ht="12.75" customHeight="1" x14ac:dyDescent="0.2">
      <c r="E6" s="160" t="s">
        <v>202</v>
      </c>
      <c r="F6" s="412">
        <v>190.88200000000001</v>
      </c>
      <c r="G6" s="711" t="s">
        <v>510</v>
      </c>
      <c r="H6" s="711"/>
      <c r="I6" s="711"/>
      <c r="J6" s="711"/>
    </row>
    <row r="7" spans="2:12" x14ac:dyDescent="0.2">
      <c r="E7" s="156" t="s">
        <v>203</v>
      </c>
      <c r="F7" s="413">
        <v>197.33930000000001</v>
      </c>
      <c r="G7" s="711" t="s">
        <v>511</v>
      </c>
      <c r="H7" s="711"/>
      <c r="I7" s="711"/>
      <c r="J7" s="711"/>
    </row>
    <row r="8" spans="2:12" x14ac:dyDescent="0.2">
      <c r="E8" s="156" t="s">
        <v>211</v>
      </c>
      <c r="F8" s="414">
        <f>+F7/F6-1</f>
        <v>3.3828752842069987E-2</v>
      </c>
      <c r="G8" s="711" t="s">
        <v>497</v>
      </c>
      <c r="H8" s="711"/>
      <c r="I8" s="711"/>
      <c r="J8" s="711"/>
    </row>
    <row r="9" spans="2:12" x14ac:dyDescent="0.2">
      <c r="E9" s="156" t="s">
        <v>204</v>
      </c>
      <c r="F9" s="158">
        <v>7.0000000000000007E-2</v>
      </c>
      <c r="G9" s="711" t="s">
        <v>494</v>
      </c>
      <c r="H9" s="712"/>
      <c r="I9" s="711"/>
      <c r="J9" s="711"/>
    </row>
    <row r="10" spans="2:12" x14ac:dyDescent="0.2">
      <c r="E10" s="156" t="s">
        <v>206</v>
      </c>
      <c r="F10" s="41">
        <v>100000000</v>
      </c>
      <c r="G10" s="711" t="s">
        <v>495</v>
      </c>
      <c r="H10" s="711"/>
      <c r="I10" s="711"/>
      <c r="J10" s="711"/>
    </row>
    <row r="11" spans="2:12" x14ac:dyDescent="0.2">
      <c r="E11" s="156" t="s">
        <v>207</v>
      </c>
      <c r="F11" s="41">
        <f>-F10/F7</f>
        <v>-506741.43467621499</v>
      </c>
      <c r="G11" s="711" t="s">
        <v>496</v>
      </c>
      <c r="H11" s="711"/>
      <c r="I11" s="711"/>
      <c r="J11" s="711"/>
    </row>
    <row r="12" spans="2:12" x14ac:dyDescent="0.2">
      <c r="E12" s="156" t="s">
        <v>205</v>
      </c>
      <c r="F12" s="157">
        <v>180</v>
      </c>
      <c r="G12" s="46" t="s">
        <v>498</v>
      </c>
      <c r="H12" s="46"/>
      <c r="I12" s="711"/>
      <c r="J12" s="711"/>
    </row>
    <row r="13" spans="2:12" x14ac:dyDescent="0.2">
      <c r="E13" s="156" t="s">
        <v>503</v>
      </c>
      <c r="F13" s="414">
        <f>(1+F8)*(1+F9)-1</f>
        <v>0.10619676554101498</v>
      </c>
      <c r="G13" s="711" t="s">
        <v>499</v>
      </c>
      <c r="H13" s="711"/>
      <c r="I13" s="711"/>
      <c r="J13" s="711"/>
    </row>
    <row r="14" spans="2:12" x14ac:dyDescent="0.2">
      <c r="E14" s="156" t="s">
        <v>208</v>
      </c>
      <c r="F14" s="414">
        <f>NOMINAL(F13,12)</f>
        <v>0.10135342122124147</v>
      </c>
      <c r="G14" s="711" t="s">
        <v>500</v>
      </c>
      <c r="H14" s="711"/>
      <c r="I14" s="711"/>
      <c r="J14" s="711"/>
    </row>
    <row r="15" spans="2:12" x14ac:dyDescent="0.2">
      <c r="E15" s="156" t="s">
        <v>209</v>
      </c>
      <c r="F15" s="414">
        <f>+F14/12</f>
        <v>8.4461184351034557E-3</v>
      </c>
      <c r="G15" s="711" t="s">
        <v>501</v>
      </c>
      <c r="H15" s="711"/>
      <c r="I15" s="711"/>
      <c r="J15" s="711"/>
    </row>
    <row r="16" spans="2:12" x14ac:dyDescent="0.2">
      <c r="B16" s="135"/>
      <c r="C16" s="37"/>
      <c r="E16" s="417" t="s">
        <v>512</v>
      </c>
      <c r="F16" s="418">
        <f>PMT(F15,F12,F11)</f>
        <v>5487.5034670745399</v>
      </c>
      <c r="G16" s="711" t="s">
        <v>502</v>
      </c>
      <c r="H16" s="711"/>
      <c r="I16" s="711"/>
      <c r="J16" s="711"/>
    </row>
    <row r="18" spans="3:12" ht="51.75" customHeight="1" x14ac:dyDescent="0.25">
      <c r="C18" s="140" t="s">
        <v>1</v>
      </c>
      <c r="D18" s="140" t="s">
        <v>504</v>
      </c>
      <c r="E18" s="140" t="s">
        <v>505</v>
      </c>
      <c r="F18" s="140" t="s">
        <v>506</v>
      </c>
      <c r="G18" s="140" t="s">
        <v>507</v>
      </c>
      <c r="H18" s="140"/>
      <c r="I18" s="140" t="s">
        <v>508</v>
      </c>
      <c r="J18" s="140" t="s">
        <v>509</v>
      </c>
      <c r="K18" s="140" t="s">
        <v>210</v>
      </c>
      <c r="L18" s="140" t="s">
        <v>41</v>
      </c>
    </row>
    <row r="19" spans="3:12" x14ac:dyDescent="0.2">
      <c r="C19" s="112">
        <v>0</v>
      </c>
      <c r="D19" s="143"/>
      <c r="E19" s="144"/>
      <c r="F19" s="143"/>
      <c r="G19" s="143">
        <f>+F11</f>
        <v>-506741.43467621499</v>
      </c>
      <c r="H19" s="138"/>
      <c r="J19" s="137"/>
      <c r="L19" s="138">
        <f>+G19*F7</f>
        <v>-100000000</v>
      </c>
    </row>
    <row r="20" spans="3:12" x14ac:dyDescent="0.2">
      <c r="C20" s="112">
        <v>1</v>
      </c>
      <c r="D20" s="143">
        <f t="shared" ref="D20:D51" si="0">IPMT($F$15,C20,$F$12,$F$11)</f>
        <v>4279.9981732495535</v>
      </c>
      <c r="E20" s="143">
        <f t="shared" ref="E20:E51" si="1">PPMT($F$15,C20,$F$12,$F$11)</f>
        <v>1207.5052938249867</v>
      </c>
      <c r="F20" s="143">
        <f t="shared" ref="F20:F83" si="2">+E20+D20</f>
        <v>5487.5034670745399</v>
      </c>
      <c r="G20" s="143">
        <f>+G19+E20</f>
        <v>-505533.92938238999</v>
      </c>
      <c r="H20" s="139"/>
      <c r="I20" s="139">
        <f t="shared" ref="I20:I51" si="3">+D20*$F$7</f>
        <v>844611.84351034567</v>
      </c>
      <c r="J20" s="139">
        <f t="shared" ref="J20:J51" si="4">+E20*$F$7</f>
        <v>238288.24942971719</v>
      </c>
      <c r="K20" s="139">
        <f t="shared" ref="K20:K83" si="5">+J20+I20</f>
        <v>1082900.0929400628</v>
      </c>
      <c r="L20" s="139">
        <f t="shared" ref="L20:L83" si="6">+L19+J20</f>
        <v>-99761711.750570282</v>
      </c>
    </row>
    <row r="21" spans="3:12" x14ac:dyDescent="0.2">
      <c r="C21" s="112">
        <v>2</v>
      </c>
      <c r="D21" s="143">
        <f t="shared" si="0"/>
        <v>4269.7994405268928</v>
      </c>
      <c r="E21" s="143">
        <f t="shared" si="1"/>
        <v>1217.7040265476471</v>
      </c>
      <c r="F21" s="143">
        <f t="shared" si="2"/>
        <v>5487.5034670745399</v>
      </c>
      <c r="G21" s="143">
        <f t="shared" ref="G21:G83" si="7">+G20+E21</f>
        <v>-504316.22535584233</v>
      </c>
      <c r="H21" s="139"/>
      <c r="I21" s="139">
        <f t="shared" si="3"/>
        <v>842599.23273396865</v>
      </c>
      <c r="J21" s="139">
        <f t="shared" si="4"/>
        <v>240300.8602060941</v>
      </c>
      <c r="K21" s="139">
        <f t="shared" si="5"/>
        <v>1082900.0929400628</v>
      </c>
      <c r="L21" s="139">
        <f t="shared" si="6"/>
        <v>-99521410.890364185</v>
      </c>
    </row>
    <row r="22" spans="3:12" x14ac:dyDescent="0.2">
      <c r="C22" s="112">
        <v>3</v>
      </c>
      <c r="D22" s="143">
        <f t="shared" si="0"/>
        <v>4259.5145680997693</v>
      </c>
      <c r="E22" s="143">
        <f t="shared" si="1"/>
        <v>1227.9888989747708</v>
      </c>
      <c r="F22" s="143">
        <f t="shared" si="2"/>
        <v>5487.5034670745399</v>
      </c>
      <c r="G22" s="143">
        <f t="shared" si="7"/>
        <v>-503088.23645686754</v>
      </c>
      <c r="H22" s="139"/>
      <c r="I22" s="139">
        <f t="shared" si="3"/>
        <v>840569.62320861081</v>
      </c>
      <c r="J22" s="139">
        <f t="shared" si="4"/>
        <v>242330.469731452</v>
      </c>
      <c r="K22" s="139">
        <f t="shared" si="5"/>
        <v>1082900.0929400628</v>
      </c>
      <c r="L22" s="139">
        <f t="shared" si="6"/>
        <v>-99279080.420632735</v>
      </c>
    </row>
    <row r="23" spans="3:12" x14ac:dyDescent="0.2">
      <c r="C23" s="112">
        <v>4</v>
      </c>
      <c r="D23" s="143">
        <f t="shared" si="0"/>
        <v>4249.1428284220356</v>
      </c>
      <c r="E23" s="143">
        <f t="shared" si="1"/>
        <v>1238.3606386525041</v>
      </c>
      <c r="F23" s="143">
        <f t="shared" si="2"/>
        <v>5487.5034670745399</v>
      </c>
      <c r="G23" s="143">
        <f t="shared" si="7"/>
        <v>-501849.87581821502</v>
      </c>
      <c r="H23" s="139"/>
      <c r="I23" s="139">
        <f t="shared" si="3"/>
        <v>838522.87136082468</v>
      </c>
      <c r="J23" s="139">
        <f t="shared" si="4"/>
        <v>244377.2215792381</v>
      </c>
      <c r="K23" s="139">
        <f t="shared" si="5"/>
        <v>1082900.0929400628</v>
      </c>
      <c r="L23" s="139">
        <f t="shared" si="6"/>
        <v>-99034703.199053496</v>
      </c>
    </row>
    <row r="24" spans="3:12" x14ac:dyDescent="0.2">
      <c r="C24" s="112">
        <v>5</v>
      </c>
      <c r="D24" s="143">
        <f t="shared" si="0"/>
        <v>4238.6834878026066</v>
      </c>
      <c r="E24" s="143">
        <f t="shared" si="1"/>
        <v>1248.8199792719333</v>
      </c>
      <c r="F24" s="143">
        <f t="shared" si="2"/>
        <v>5487.5034670745399</v>
      </c>
      <c r="G24" s="143">
        <f t="shared" si="7"/>
        <v>-500601.05583894311</v>
      </c>
      <c r="H24" s="139"/>
      <c r="I24" s="139">
        <f t="shared" si="3"/>
        <v>836458.8324045249</v>
      </c>
      <c r="J24" s="139">
        <f t="shared" si="4"/>
        <v>246441.26053553785</v>
      </c>
      <c r="K24" s="139">
        <f t="shared" si="5"/>
        <v>1082900.0929400628</v>
      </c>
      <c r="L24" s="139">
        <f t="shared" si="6"/>
        <v>-98788261.938517958</v>
      </c>
    </row>
    <row r="25" spans="3:12" x14ac:dyDescent="0.2">
      <c r="C25" s="112">
        <v>6</v>
      </c>
      <c r="D25" s="143">
        <f t="shared" si="0"/>
        <v>4228.1358063535517</v>
      </c>
      <c r="E25" s="143">
        <f t="shared" si="1"/>
        <v>1259.3676607209879</v>
      </c>
      <c r="F25" s="143">
        <f t="shared" si="2"/>
        <v>5487.5034670745399</v>
      </c>
      <c r="G25" s="143">
        <f t="shared" si="7"/>
        <v>-499341.6881782221</v>
      </c>
      <c r="H25" s="139"/>
      <c r="I25" s="139">
        <f t="shared" si="3"/>
        <v>834377.36033074546</v>
      </c>
      <c r="J25" s="139">
        <f t="shared" si="4"/>
        <v>248522.73260931726</v>
      </c>
      <c r="K25" s="139">
        <f t="shared" si="5"/>
        <v>1082900.0929400628</v>
      </c>
      <c r="L25" s="139">
        <f t="shared" si="6"/>
        <v>-98539739.205908641</v>
      </c>
    </row>
    <row r="26" spans="3:12" x14ac:dyDescent="0.2">
      <c r="C26" s="112">
        <v>7</v>
      </c>
      <c r="D26" s="143">
        <f t="shared" si="0"/>
        <v>4217.4990379377632</v>
      </c>
      <c r="E26" s="143">
        <f t="shared" si="1"/>
        <v>1270.0044291367765</v>
      </c>
      <c r="F26" s="143">
        <f t="shared" si="2"/>
        <v>5487.5034670745399</v>
      </c>
      <c r="G26" s="143">
        <f t="shared" si="7"/>
        <v>-498071.68374908535</v>
      </c>
      <c r="H26" s="139"/>
      <c r="I26" s="139">
        <f t="shared" si="3"/>
        <v>832278.30789731164</v>
      </c>
      <c r="J26" s="139">
        <f t="shared" si="4"/>
        <v>250621.78504275109</v>
      </c>
      <c r="K26" s="139">
        <f t="shared" si="5"/>
        <v>1082900.0929400628</v>
      </c>
      <c r="L26" s="139">
        <f t="shared" si="6"/>
        <v>-98289117.420865893</v>
      </c>
    </row>
    <row r="27" spans="3:12" x14ac:dyDescent="0.2">
      <c r="C27" s="112">
        <v>8</v>
      </c>
      <c r="D27" s="143">
        <f t="shared" si="0"/>
        <v>4206.7724301161688</v>
      </c>
      <c r="E27" s="143">
        <f t="shared" si="1"/>
        <v>1280.7310369583715</v>
      </c>
      <c r="F27" s="143">
        <f t="shared" si="2"/>
        <v>5487.5034670745408</v>
      </c>
      <c r="G27" s="143">
        <f t="shared" si="7"/>
        <v>-496790.95271212701</v>
      </c>
      <c r="H27" s="139"/>
      <c r="I27" s="139">
        <f t="shared" si="3"/>
        <v>830161.52661842376</v>
      </c>
      <c r="J27" s="139">
        <f t="shared" si="4"/>
        <v>252738.56632163917</v>
      </c>
      <c r="K27" s="139">
        <f t="shared" si="5"/>
        <v>1082900.092940063</v>
      </c>
      <c r="L27" s="139">
        <f t="shared" si="6"/>
        <v>-98036378.854544252</v>
      </c>
    </row>
    <row r="28" spans="3:12" x14ac:dyDescent="0.2">
      <c r="C28" s="112">
        <v>9</v>
      </c>
      <c r="D28" s="143">
        <f t="shared" si="0"/>
        <v>4195.9552240945059</v>
      </c>
      <c r="E28" s="143">
        <f t="shared" si="1"/>
        <v>1291.5482429800347</v>
      </c>
      <c r="F28" s="143">
        <f t="shared" si="2"/>
        <v>5487.5034670745408</v>
      </c>
      <c r="G28" s="143">
        <f t="shared" si="7"/>
        <v>-495499.40446914698</v>
      </c>
      <c r="H28" s="139"/>
      <c r="I28" s="139">
        <f t="shared" si="3"/>
        <v>828026.86675415293</v>
      </c>
      <c r="J28" s="139">
        <f t="shared" si="4"/>
        <v>254873.22618590997</v>
      </c>
      <c r="K28" s="139">
        <f t="shared" si="5"/>
        <v>1082900.092940063</v>
      </c>
      <c r="L28" s="139">
        <f t="shared" si="6"/>
        <v>-97781505.628358349</v>
      </c>
    </row>
    <row r="29" spans="3:12" x14ac:dyDescent="0.2">
      <c r="C29" s="112">
        <v>10</v>
      </c>
      <c r="D29" s="143">
        <f t="shared" si="0"/>
        <v>4185.0466546696462</v>
      </c>
      <c r="E29" s="143">
        <f t="shared" si="1"/>
        <v>1302.4568124048938</v>
      </c>
      <c r="F29" s="143">
        <f t="shared" si="2"/>
        <v>5487.5034670745399</v>
      </c>
      <c r="G29" s="143">
        <f t="shared" si="7"/>
        <v>-494196.94765674206</v>
      </c>
      <c r="H29" s="139"/>
      <c r="I29" s="139">
        <f t="shared" si="3"/>
        <v>825874.17729984969</v>
      </c>
      <c r="J29" s="139">
        <f t="shared" si="4"/>
        <v>257025.91564021306</v>
      </c>
      <c r="K29" s="139">
        <f t="shared" si="5"/>
        <v>1082900.0929400628</v>
      </c>
      <c r="L29" s="139">
        <f t="shared" si="6"/>
        <v>-97524479.712718129</v>
      </c>
    </row>
    <row r="30" spans="3:12" x14ac:dyDescent="0.2">
      <c r="C30" s="112">
        <v>11</v>
      </c>
      <c r="D30" s="143">
        <f t="shared" si="0"/>
        <v>4174.0459501754676</v>
      </c>
      <c r="E30" s="143">
        <f t="shared" si="1"/>
        <v>1313.4575168990727</v>
      </c>
      <c r="F30" s="143">
        <f t="shared" si="2"/>
        <v>5487.5034670745408</v>
      </c>
      <c r="G30" s="143">
        <f t="shared" si="7"/>
        <v>-492883.49013984296</v>
      </c>
      <c r="H30" s="139"/>
      <c r="I30" s="139">
        <f t="shared" si="3"/>
        <v>823703.30597546173</v>
      </c>
      <c r="J30" s="139">
        <f t="shared" si="4"/>
        <v>259196.7869646012</v>
      </c>
      <c r="K30" s="139">
        <f t="shared" si="5"/>
        <v>1082900.092940063</v>
      </c>
      <c r="L30" s="139">
        <f t="shared" si="6"/>
        <v>-97265282.925753534</v>
      </c>
    </row>
    <row r="31" spans="3:12" x14ac:dyDescent="0.2">
      <c r="C31" s="112">
        <v>12</v>
      </c>
      <c r="D31" s="143">
        <f t="shared" si="0"/>
        <v>4162.9523324282609</v>
      </c>
      <c r="E31" s="143">
        <f t="shared" si="1"/>
        <v>1324.5511346462795</v>
      </c>
      <c r="F31" s="143">
        <f t="shared" si="2"/>
        <v>5487.5034670745408</v>
      </c>
      <c r="G31" s="143">
        <f t="shared" si="7"/>
        <v>-491558.93900519668</v>
      </c>
      <c r="H31" s="139"/>
      <c r="I31" s="139">
        <f t="shared" si="3"/>
        <v>821514.09921476035</v>
      </c>
      <c r="J31" s="139">
        <f t="shared" si="4"/>
        <v>261385.99372530254</v>
      </c>
      <c r="K31" s="139">
        <f t="shared" si="5"/>
        <v>1082900.092940063</v>
      </c>
      <c r="L31" s="139">
        <f t="shared" si="6"/>
        <v>-97003896.932028234</v>
      </c>
    </row>
    <row r="32" spans="3:12" x14ac:dyDescent="0.2">
      <c r="C32" s="112">
        <v>13</v>
      </c>
      <c r="D32" s="143">
        <f t="shared" si="0"/>
        <v>4151.7650166716876</v>
      </c>
      <c r="E32" s="143">
        <f t="shared" si="1"/>
        <v>1335.7384504028528</v>
      </c>
      <c r="F32" s="143">
        <f t="shared" si="2"/>
        <v>5487.5034670745408</v>
      </c>
      <c r="G32" s="143">
        <f t="shared" si="7"/>
        <v>-490223.20055479382</v>
      </c>
      <c r="H32" s="139"/>
      <c r="I32" s="139">
        <f t="shared" si="3"/>
        <v>819306.40215447918</v>
      </c>
      <c r="J32" s="139">
        <f t="shared" si="4"/>
        <v>263593.69078558369</v>
      </c>
      <c r="K32" s="139">
        <f t="shared" si="5"/>
        <v>1082900.0929400628</v>
      </c>
      <c r="L32" s="139">
        <f t="shared" si="6"/>
        <v>-96740303.241242647</v>
      </c>
    </row>
    <row r="33" spans="3:12" x14ac:dyDescent="0.2">
      <c r="C33" s="112">
        <v>14</v>
      </c>
      <c r="D33" s="143">
        <f t="shared" si="0"/>
        <v>4140.4832115212639</v>
      </c>
      <c r="E33" s="143">
        <f t="shared" si="1"/>
        <v>1347.0202555532765</v>
      </c>
      <c r="F33" s="143">
        <f t="shared" si="2"/>
        <v>5487.5034670745408</v>
      </c>
      <c r="G33" s="143">
        <f t="shared" si="7"/>
        <v>-488876.18029924051</v>
      </c>
      <c r="H33" s="139"/>
      <c r="I33" s="139">
        <f t="shared" si="3"/>
        <v>817080.05862335814</v>
      </c>
      <c r="J33" s="139">
        <f t="shared" si="4"/>
        <v>265820.03431670472</v>
      </c>
      <c r="K33" s="139">
        <f t="shared" si="5"/>
        <v>1082900.0929400628</v>
      </c>
      <c r="L33" s="139">
        <f t="shared" si="6"/>
        <v>-96474483.206925943</v>
      </c>
    </row>
    <row r="34" spans="3:12" x14ac:dyDescent="0.2">
      <c r="C34" s="112">
        <v>15</v>
      </c>
      <c r="D34" s="143">
        <f t="shared" si="0"/>
        <v>4129.1061189083775</v>
      </c>
      <c r="E34" s="143">
        <f t="shared" si="1"/>
        <v>1358.3973481661628</v>
      </c>
      <c r="F34" s="143">
        <f t="shared" si="2"/>
        <v>5487.5034670745408</v>
      </c>
      <c r="G34" s="143">
        <f t="shared" si="7"/>
        <v>-487517.78295107436</v>
      </c>
      <c r="H34" s="139"/>
      <c r="I34" s="139">
        <f t="shared" si="3"/>
        <v>814834.91113109607</v>
      </c>
      <c r="J34" s="139">
        <f t="shared" si="4"/>
        <v>268065.18180896685</v>
      </c>
      <c r="K34" s="139">
        <f t="shared" si="5"/>
        <v>1082900.092940063</v>
      </c>
      <c r="L34" s="139">
        <f t="shared" si="6"/>
        <v>-96206418.02511698</v>
      </c>
    </row>
    <row r="35" spans="3:12" x14ac:dyDescent="0.2">
      <c r="C35" s="112">
        <v>16</v>
      </c>
      <c r="D35" s="143">
        <f t="shared" si="0"/>
        <v>4117.6329340238362</v>
      </c>
      <c r="E35" s="143">
        <f t="shared" si="1"/>
        <v>1369.8705330507046</v>
      </c>
      <c r="F35" s="143">
        <f t="shared" si="2"/>
        <v>5487.5034670745408</v>
      </c>
      <c r="G35" s="143">
        <f t="shared" si="7"/>
        <v>-486147.91241802368</v>
      </c>
      <c r="H35" s="139"/>
      <c r="I35" s="139">
        <f t="shared" si="3"/>
        <v>812570.80085721007</v>
      </c>
      <c r="J35" s="139">
        <f t="shared" si="4"/>
        <v>270329.29208285292</v>
      </c>
      <c r="K35" s="139">
        <f t="shared" si="5"/>
        <v>1082900.092940063</v>
      </c>
      <c r="L35" s="139">
        <f t="shared" si="6"/>
        <v>-95936088.733034134</v>
      </c>
    </row>
    <row r="36" spans="3:12" x14ac:dyDescent="0.2">
      <c r="C36" s="112">
        <v>17</v>
      </c>
      <c r="D36" s="143">
        <f t="shared" si="0"/>
        <v>4106.0628452609308</v>
      </c>
      <c r="E36" s="143">
        <f t="shared" si="1"/>
        <v>1381.4406218136091</v>
      </c>
      <c r="F36" s="143">
        <f t="shared" si="2"/>
        <v>5487.5034670745399</v>
      </c>
      <c r="G36" s="143">
        <f t="shared" si="7"/>
        <v>-484766.4717962101</v>
      </c>
      <c r="H36" s="139"/>
      <c r="I36" s="139">
        <f t="shared" si="3"/>
        <v>810287.56763980049</v>
      </c>
      <c r="J36" s="139">
        <f t="shared" si="4"/>
        <v>272612.52530026238</v>
      </c>
      <c r="K36" s="139">
        <f t="shared" si="5"/>
        <v>1082900.0929400628</v>
      </c>
      <c r="L36" s="139">
        <f t="shared" si="6"/>
        <v>-95663476.20773387</v>
      </c>
    </row>
    <row r="37" spans="3:12" x14ac:dyDescent="0.2">
      <c r="C37" s="112">
        <v>18</v>
      </c>
      <c r="D37" s="143">
        <f t="shared" si="0"/>
        <v>4094.3950341580298</v>
      </c>
      <c r="E37" s="143">
        <f t="shared" si="1"/>
        <v>1393.1084329165101</v>
      </c>
      <c r="F37" s="143">
        <f t="shared" si="2"/>
        <v>5487.5034670745399</v>
      </c>
      <c r="G37" s="143">
        <f t="shared" si="7"/>
        <v>-483373.36336329358</v>
      </c>
      <c r="H37" s="139"/>
      <c r="I37" s="139">
        <f t="shared" si="3"/>
        <v>807985.04996422178</v>
      </c>
      <c r="J37" s="139">
        <f t="shared" si="4"/>
        <v>274915.04297584109</v>
      </c>
      <c r="K37" s="139">
        <f t="shared" si="5"/>
        <v>1082900.0929400628</v>
      </c>
      <c r="L37" s="139">
        <f t="shared" si="6"/>
        <v>-95388561.164758027</v>
      </c>
    </row>
    <row r="38" spans="3:12" x14ac:dyDescent="0.2">
      <c r="C38" s="112">
        <v>19</v>
      </c>
      <c r="D38" s="143">
        <f t="shared" si="0"/>
        <v>4082.6286753406757</v>
      </c>
      <c r="E38" s="143">
        <f t="shared" si="1"/>
        <v>1404.8747917338644</v>
      </c>
      <c r="F38" s="143">
        <f t="shared" si="2"/>
        <v>5487.5034670745399</v>
      </c>
      <c r="G38" s="143">
        <f t="shared" si="7"/>
        <v>-481968.48857155972</v>
      </c>
      <c r="H38" s="139"/>
      <c r="I38" s="139">
        <f t="shared" si="3"/>
        <v>805663.08495165629</v>
      </c>
      <c r="J38" s="139">
        <f t="shared" si="4"/>
        <v>277237.00798840658</v>
      </c>
      <c r="K38" s="139">
        <f t="shared" si="5"/>
        <v>1082900.0929400628</v>
      </c>
      <c r="L38" s="139">
        <f t="shared" si="6"/>
        <v>-95111324.156769618</v>
      </c>
    </row>
    <row r="39" spans="3:12" x14ac:dyDescent="0.2">
      <c r="C39" s="112">
        <v>20</v>
      </c>
      <c r="D39" s="143">
        <f t="shared" si="0"/>
        <v>4070.7629364632003</v>
      </c>
      <c r="E39" s="143">
        <f t="shared" si="1"/>
        <v>1416.7405306113399</v>
      </c>
      <c r="F39" s="143">
        <f t="shared" si="2"/>
        <v>5487.5034670745399</v>
      </c>
      <c r="G39" s="143">
        <f t="shared" si="7"/>
        <v>-480551.74804094835</v>
      </c>
      <c r="H39" s="139"/>
      <c r="I39" s="139">
        <f t="shared" si="3"/>
        <v>803321.50834759243</v>
      </c>
      <c r="J39" s="139">
        <f t="shared" si="4"/>
        <v>279578.58459247038</v>
      </c>
      <c r="K39" s="139">
        <f t="shared" si="5"/>
        <v>1082900.0929400628</v>
      </c>
      <c r="L39" s="139">
        <f t="shared" si="6"/>
        <v>-94831745.572177142</v>
      </c>
    </row>
    <row r="40" spans="3:12" x14ac:dyDescent="0.2">
      <c r="C40" s="112">
        <v>21</v>
      </c>
      <c r="D40" s="143">
        <f t="shared" si="0"/>
        <v>4058.7969781498455</v>
      </c>
      <c r="E40" s="143">
        <f t="shared" si="1"/>
        <v>1428.7064889246947</v>
      </c>
      <c r="F40" s="143">
        <f t="shared" si="2"/>
        <v>5487.5034670745399</v>
      </c>
      <c r="G40" s="143">
        <f t="shared" si="7"/>
        <v>-479123.04155202367</v>
      </c>
      <c r="H40" s="139"/>
      <c r="I40" s="139">
        <f t="shared" si="3"/>
        <v>800960.15451020584</v>
      </c>
      <c r="J40" s="139">
        <f t="shared" si="4"/>
        <v>281939.93842985702</v>
      </c>
      <c r="K40" s="139">
        <f t="shared" si="5"/>
        <v>1082900.0929400628</v>
      </c>
      <c r="L40" s="139">
        <f t="shared" si="6"/>
        <v>-94549805.63374728</v>
      </c>
    </row>
    <row r="41" spans="3:12" x14ac:dyDescent="0.2">
      <c r="C41" s="112">
        <v>22</v>
      </c>
      <c r="D41" s="143">
        <f t="shared" si="0"/>
        <v>4046.7299539353871</v>
      </c>
      <c r="E41" s="143">
        <f t="shared" si="1"/>
        <v>1440.773513139153</v>
      </c>
      <c r="F41" s="143">
        <f t="shared" si="2"/>
        <v>5487.5034670745399</v>
      </c>
      <c r="G41" s="143">
        <f t="shared" si="7"/>
        <v>-477682.2680388845</v>
      </c>
      <c r="H41" s="139"/>
      <c r="I41" s="139">
        <f t="shared" si="3"/>
        <v>798578.8563986416</v>
      </c>
      <c r="J41" s="139">
        <f t="shared" si="4"/>
        <v>284321.23654142127</v>
      </c>
      <c r="K41" s="139">
        <f t="shared" si="5"/>
        <v>1082900.0929400628</v>
      </c>
      <c r="L41" s="139">
        <f t="shared" si="6"/>
        <v>-94265484.397205859</v>
      </c>
    </row>
    <row r="42" spans="3:12" x14ac:dyDescent="0.2">
      <c r="C42" s="112">
        <v>23</v>
      </c>
      <c r="D42" s="143">
        <f t="shared" si="0"/>
        <v>4034.5610102052538</v>
      </c>
      <c r="E42" s="143">
        <f t="shared" si="1"/>
        <v>1452.9424568692866</v>
      </c>
      <c r="F42" s="143">
        <f t="shared" si="2"/>
        <v>5487.5034670745408</v>
      </c>
      <c r="G42" s="143">
        <f t="shared" si="7"/>
        <v>-476229.32558201521</v>
      </c>
      <c r="H42" s="139"/>
      <c r="I42" s="139">
        <f t="shared" si="3"/>
        <v>796177.4455611977</v>
      </c>
      <c r="J42" s="139">
        <f t="shared" si="4"/>
        <v>286722.64737886522</v>
      </c>
      <c r="K42" s="139">
        <f t="shared" si="5"/>
        <v>1082900.092940063</v>
      </c>
      <c r="L42" s="139">
        <f t="shared" si="6"/>
        <v>-93978761.749826998</v>
      </c>
    </row>
    <row r="43" spans="3:12" x14ac:dyDescent="0.2">
      <c r="C43" s="112">
        <v>24</v>
      </c>
      <c r="D43" s="143">
        <f t="shared" si="0"/>
        <v>4022.2892861351447</v>
      </c>
      <c r="E43" s="143">
        <f t="shared" si="1"/>
        <v>1465.2141809393947</v>
      </c>
      <c r="F43" s="143">
        <f t="shared" si="2"/>
        <v>5487.503467074539</v>
      </c>
      <c r="G43" s="143">
        <f t="shared" si="7"/>
        <v>-474764.11140107579</v>
      </c>
      <c r="H43" s="139"/>
      <c r="I43" s="139">
        <f t="shared" si="3"/>
        <v>793755.75212340918</v>
      </c>
      <c r="J43" s="139">
        <f t="shared" si="4"/>
        <v>289144.34081665351</v>
      </c>
      <c r="K43" s="139">
        <f t="shared" si="5"/>
        <v>1082900.0929400628</v>
      </c>
      <c r="L43" s="139">
        <f t="shared" si="6"/>
        <v>-93689617.409010351</v>
      </c>
    </row>
    <row r="44" spans="3:12" x14ac:dyDescent="0.2">
      <c r="C44" s="112">
        <v>25</v>
      </c>
      <c r="D44" s="143">
        <f t="shared" si="0"/>
        <v>4009.9139136301374</v>
      </c>
      <c r="E44" s="143">
        <f t="shared" si="1"/>
        <v>1477.5895534444023</v>
      </c>
      <c r="F44" s="143">
        <f t="shared" si="2"/>
        <v>5487.5034670745399</v>
      </c>
      <c r="G44" s="143">
        <f t="shared" si="7"/>
        <v>-473286.52184763137</v>
      </c>
      <c r="H44" s="139"/>
      <c r="I44" s="139">
        <f t="shared" si="3"/>
        <v>791313.6047760318</v>
      </c>
      <c r="J44" s="139">
        <f t="shared" si="4"/>
        <v>291586.48816403095</v>
      </c>
      <c r="K44" s="139">
        <f t="shared" si="5"/>
        <v>1082900.0929400628</v>
      </c>
      <c r="L44" s="139">
        <f t="shared" si="6"/>
        <v>-93398030.920846313</v>
      </c>
    </row>
    <row r="45" spans="3:12" x14ac:dyDescent="0.2">
      <c r="C45" s="112">
        <v>26</v>
      </c>
      <c r="D45" s="143">
        <f t="shared" si="0"/>
        <v>3997.4340172632747</v>
      </c>
      <c r="E45" s="143">
        <f t="shared" si="1"/>
        <v>1490.0694498112653</v>
      </c>
      <c r="F45" s="143">
        <f t="shared" si="2"/>
        <v>5487.5034670745399</v>
      </c>
      <c r="G45" s="143">
        <f t="shared" si="7"/>
        <v>-471796.45239782013</v>
      </c>
      <c r="H45" s="139"/>
      <c r="I45" s="139">
        <f t="shared" si="3"/>
        <v>788850.83076292253</v>
      </c>
      <c r="J45" s="139">
        <f t="shared" si="4"/>
        <v>294049.26217714022</v>
      </c>
      <c r="K45" s="139">
        <f t="shared" si="5"/>
        <v>1082900.0929400628</v>
      </c>
      <c r="L45" s="139">
        <f t="shared" si="6"/>
        <v>-93103981.658669174</v>
      </c>
    </row>
    <row r="46" spans="3:12" x14ac:dyDescent="0.2">
      <c r="C46" s="112">
        <v>27</v>
      </c>
      <c r="D46" s="143">
        <f t="shared" si="0"/>
        <v>3984.8487142136396</v>
      </c>
      <c r="E46" s="143">
        <f t="shared" si="1"/>
        <v>1502.6547528609005</v>
      </c>
      <c r="F46" s="143">
        <f t="shared" si="2"/>
        <v>5487.5034670745399</v>
      </c>
      <c r="G46" s="143">
        <f t="shared" si="7"/>
        <v>-470293.79764495924</v>
      </c>
      <c r="H46" s="139"/>
      <c r="I46" s="139">
        <f t="shared" si="3"/>
        <v>786367.25586881978</v>
      </c>
      <c r="J46" s="139">
        <f t="shared" si="4"/>
        <v>296532.83707124315</v>
      </c>
      <c r="K46" s="139">
        <f t="shared" si="5"/>
        <v>1082900.092940063</v>
      </c>
      <c r="L46" s="139">
        <f t="shared" si="6"/>
        <v>-92807448.821597934</v>
      </c>
    </row>
    <row r="47" spans="3:12" x14ac:dyDescent="0.2">
      <c r="C47" s="112">
        <v>28</v>
      </c>
      <c r="D47" s="143">
        <f t="shared" si="0"/>
        <v>3972.1571142039047</v>
      </c>
      <c r="E47" s="143">
        <f t="shared" si="1"/>
        <v>1515.3463528706347</v>
      </c>
      <c r="F47" s="143">
        <f t="shared" si="2"/>
        <v>5487.503467074539</v>
      </c>
      <c r="G47" s="143">
        <f t="shared" si="7"/>
        <v>-468778.4512920886</v>
      </c>
      <c r="H47" s="139"/>
      <c r="I47" s="139">
        <f t="shared" si="3"/>
        <v>783862.70440701861</v>
      </c>
      <c r="J47" s="139">
        <f t="shared" si="4"/>
        <v>299037.38853304408</v>
      </c>
      <c r="K47" s="139">
        <f t="shared" si="5"/>
        <v>1082900.0929400628</v>
      </c>
      <c r="L47" s="139">
        <f t="shared" si="6"/>
        <v>-92508411.433064893</v>
      </c>
    </row>
    <row r="48" spans="3:12" x14ac:dyDescent="0.2">
      <c r="C48" s="112">
        <v>29</v>
      </c>
      <c r="D48" s="143">
        <f t="shared" si="0"/>
        <v>3959.3583194373577</v>
      </c>
      <c r="E48" s="143">
        <f t="shared" si="1"/>
        <v>1528.1451476371824</v>
      </c>
      <c r="F48" s="143">
        <f t="shared" si="2"/>
        <v>5487.5034670745399</v>
      </c>
      <c r="G48" s="143">
        <f t="shared" si="7"/>
        <v>-467250.30614445143</v>
      </c>
      <c r="H48" s="139"/>
      <c r="I48" s="139">
        <f t="shared" si="3"/>
        <v>781336.9992069446</v>
      </c>
      <c r="J48" s="139">
        <f t="shared" si="4"/>
        <v>301563.09373311826</v>
      </c>
      <c r="K48" s="139">
        <f t="shared" si="5"/>
        <v>1082900.0929400628</v>
      </c>
      <c r="L48" s="139">
        <f t="shared" si="6"/>
        <v>-92206848.339331776</v>
      </c>
    </row>
    <row r="49" spans="3:12" x14ac:dyDescent="0.2">
      <c r="C49" s="112">
        <v>30</v>
      </c>
      <c r="D49" s="143">
        <f t="shared" si="0"/>
        <v>3946.4514245343853</v>
      </c>
      <c r="E49" s="143">
        <f t="shared" si="1"/>
        <v>1541.0520425401546</v>
      </c>
      <c r="F49" s="143">
        <f t="shared" si="2"/>
        <v>5487.5034670745399</v>
      </c>
      <c r="G49" s="143">
        <f t="shared" si="7"/>
        <v>-465709.25410191127</v>
      </c>
      <c r="H49" s="139"/>
      <c r="I49" s="139">
        <f t="shared" si="3"/>
        <v>778789.96160161844</v>
      </c>
      <c r="J49" s="139">
        <f t="shared" si="4"/>
        <v>304110.13133844436</v>
      </c>
      <c r="K49" s="139">
        <f t="shared" si="5"/>
        <v>1082900.0929400628</v>
      </c>
      <c r="L49" s="139">
        <f t="shared" si="6"/>
        <v>-91902738.207993329</v>
      </c>
    </row>
    <row r="50" spans="3:12" x14ac:dyDescent="0.2">
      <c r="C50" s="112">
        <v>31</v>
      </c>
      <c r="D50" s="143">
        <f t="shared" si="0"/>
        <v>3933.435516468433</v>
      </c>
      <c r="E50" s="143">
        <f t="shared" si="1"/>
        <v>1554.0679506061067</v>
      </c>
      <c r="F50" s="143">
        <f t="shared" si="2"/>
        <v>5487.5034670745399</v>
      </c>
      <c r="G50" s="143">
        <f t="shared" si="7"/>
        <v>-464155.18615130516</v>
      </c>
      <c r="H50" s="139"/>
      <c r="I50" s="139">
        <f t="shared" si="3"/>
        <v>776221.41141501907</v>
      </c>
      <c r="J50" s="139">
        <f t="shared" si="4"/>
        <v>306678.68152504368</v>
      </c>
      <c r="K50" s="139">
        <f t="shared" si="5"/>
        <v>1082900.0929400628</v>
      </c>
      <c r="L50" s="139">
        <f t="shared" si="6"/>
        <v>-91596059.526468292</v>
      </c>
    </row>
    <row r="51" spans="3:12" x14ac:dyDescent="0.2">
      <c r="C51" s="112">
        <v>32</v>
      </c>
      <c r="D51" s="143">
        <f t="shared" si="0"/>
        <v>3920.309674501415</v>
      </c>
      <c r="E51" s="143">
        <f t="shared" si="1"/>
        <v>1567.1937925731245</v>
      </c>
      <c r="F51" s="143">
        <f t="shared" si="2"/>
        <v>5487.503467074539</v>
      </c>
      <c r="G51" s="143">
        <f t="shared" si="7"/>
        <v>-462587.99235873204</v>
      </c>
      <c r="H51" s="139"/>
      <c r="I51" s="139">
        <f t="shared" si="3"/>
        <v>773631.16694933712</v>
      </c>
      <c r="J51" s="139">
        <f t="shared" si="4"/>
        <v>309268.92599072558</v>
      </c>
      <c r="K51" s="139">
        <f t="shared" si="5"/>
        <v>1082900.0929400628</v>
      </c>
      <c r="L51" s="139">
        <f t="shared" si="6"/>
        <v>-91286790.600477561</v>
      </c>
    </row>
    <row r="52" spans="3:12" x14ac:dyDescent="0.2">
      <c r="C52" s="112">
        <v>33</v>
      </c>
      <c r="D52" s="143">
        <f t="shared" ref="D52:D83" si="8">IPMT($F$15,C52,$F$12,$F$11)</f>
        <v>3907.0729701185837</v>
      </c>
      <c r="E52" s="143">
        <f t="shared" ref="E52:E83" si="9">PPMT($F$15,C52,$F$12,$F$11)</f>
        <v>1580.430496955956</v>
      </c>
      <c r="F52" s="143">
        <f t="shared" si="2"/>
        <v>5487.5034670745399</v>
      </c>
      <c r="G52" s="143">
        <f t="shared" si="7"/>
        <v>-461007.56186177611</v>
      </c>
      <c r="H52" s="139"/>
      <c r="I52" s="139">
        <f t="shared" ref="I52:I83" si="10">+D52*$F$7</f>
        <v>771019.0449721223</v>
      </c>
      <c r="J52" s="139">
        <f t="shared" ref="J52:J83" si="11">+E52*$F$7</f>
        <v>311881.04796794051</v>
      </c>
      <c r="K52" s="139">
        <f t="shared" si="5"/>
        <v>1082900.0929400628</v>
      </c>
      <c r="L52" s="139">
        <f t="shared" si="6"/>
        <v>-90974909.552509621</v>
      </c>
    </row>
    <row r="53" spans="3:12" x14ac:dyDescent="0.2">
      <c r="C53" s="112">
        <v>34</v>
      </c>
      <c r="D53" s="143">
        <f t="shared" si="8"/>
        <v>3893.7244669628449</v>
      </c>
      <c r="E53" s="143">
        <f t="shared" si="9"/>
        <v>1593.7790001116955</v>
      </c>
      <c r="F53" s="143">
        <f t="shared" si="2"/>
        <v>5487.5034670745408</v>
      </c>
      <c r="G53" s="143">
        <f t="shared" si="7"/>
        <v>-459413.78286166443</v>
      </c>
      <c r="H53" s="139"/>
      <c r="I53" s="139">
        <f t="shared" si="10"/>
        <v>768384.86070332094</v>
      </c>
      <c r="J53" s="139">
        <f t="shared" si="11"/>
        <v>314515.23223674193</v>
      </c>
      <c r="K53" s="139">
        <f t="shared" si="5"/>
        <v>1082900.0929400628</v>
      </c>
      <c r="L53" s="139">
        <f t="shared" si="6"/>
        <v>-90660394.320272878</v>
      </c>
    </row>
    <row r="54" spans="3:12" x14ac:dyDescent="0.2">
      <c r="C54" s="112">
        <v>35</v>
      </c>
      <c r="D54" s="143">
        <f t="shared" si="8"/>
        <v>3880.2632207685206</v>
      </c>
      <c r="E54" s="143">
        <f t="shared" si="9"/>
        <v>1607.2402463060198</v>
      </c>
      <c r="F54" s="143">
        <f t="shared" si="2"/>
        <v>5487.5034670745408</v>
      </c>
      <c r="G54" s="143">
        <f t="shared" si="7"/>
        <v>-457806.54261535843</v>
      </c>
      <c r="H54" s="139"/>
      <c r="I54" s="139">
        <f t="shared" si="10"/>
        <v>765728.42780220532</v>
      </c>
      <c r="J54" s="139">
        <f t="shared" si="11"/>
        <v>317171.66513785755</v>
      </c>
      <c r="K54" s="139">
        <f t="shared" si="5"/>
        <v>1082900.0929400628</v>
      </c>
      <c r="L54" s="139">
        <f t="shared" si="6"/>
        <v>-90343222.655135021</v>
      </c>
    </row>
    <row r="55" spans="3:12" x14ac:dyDescent="0.2">
      <c r="C55" s="112">
        <v>36</v>
      </c>
      <c r="D55" s="143">
        <f t="shared" si="8"/>
        <v>3866.6882792945548</v>
      </c>
      <c r="E55" s="143">
        <f t="shared" si="9"/>
        <v>1620.8151877799849</v>
      </c>
      <c r="F55" s="143">
        <f t="shared" si="2"/>
        <v>5487.5034670745399</v>
      </c>
      <c r="G55" s="143">
        <f t="shared" si="7"/>
        <v>-456185.72742757841</v>
      </c>
      <c r="H55" s="139"/>
      <c r="I55" s="139">
        <f t="shared" si="10"/>
        <v>763049.55835419195</v>
      </c>
      <c r="J55" s="139">
        <f t="shared" si="11"/>
        <v>319850.5345858708</v>
      </c>
      <c r="K55" s="139">
        <f t="shared" si="5"/>
        <v>1082900.0929400628</v>
      </c>
      <c r="L55" s="139">
        <f t="shared" si="6"/>
        <v>-90023372.120549142</v>
      </c>
    </row>
    <row r="56" spans="3:12" x14ac:dyDescent="0.2">
      <c r="C56" s="112">
        <v>37</v>
      </c>
      <c r="D56" s="143">
        <f t="shared" si="8"/>
        <v>3852.99868225715</v>
      </c>
      <c r="E56" s="143">
        <f t="shared" si="9"/>
        <v>1634.5047848173895</v>
      </c>
      <c r="F56" s="143">
        <f t="shared" si="2"/>
        <v>5487.503467074539</v>
      </c>
      <c r="G56" s="143">
        <f t="shared" si="7"/>
        <v>-454551.22264276101</v>
      </c>
      <c r="H56" s="139"/>
      <c r="I56" s="139">
        <f t="shared" si="10"/>
        <v>760348.06285754847</v>
      </c>
      <c r="J56" s="139">
        <f t="shared" si="11"/>
        <v>322552.03008251428</v>
      </c>
      <c r="K56" s="139">
        <f t="shared" si="5"/>
        <v>1082900.0929400628</v>
      </c>
      <c r="L56" s="139">
        <f t="shared" si="6"/>
        <v>-89700820.090466633</v>
      </c>
    </row>
    <row r="57" spans="3:12" x14ac:dyDescent="0.2">
      <c r="C57" s="112">
        <v>38</v>
      </c>
      <c r="D57" s="143">
        <f t="shared" si="8"/>
        <v>3839.1934612618397</v>
      </c>
      <c r="E57" s="143">
        <f t="shared" si="9"/>
        <v>1648.3100058127006</v>
      </c>
      <c r="F57" s="143">
        <f t="shared" si="2"/>
        <v>5487.5034670745408</v>
      </c>
      <c r="G57" s="143">
        <f t="shared" si="7"/>
        <v>-452902.91263694834</v>
      </c>
      <c r="H57" s="139"/>
      <c r="I57" s="139">
        <f t="shared" si="10"/>
        <v>757623.75020998856</v>
      </c>
      <c r="J57" s="139">
        <f t="shared" si="11"/>
        <v>325276.34273007431</v>
      </c>
      <c r="K57" s="139">
        <f t="shared" si="5"/>
        <v>1082900.0929400628</v>
      </c>
      <c r="L57" s="139">
        <f t="shared" si="6"/>
        <v>-89375543.747736558</v>
      </c>
    </row>
    <row r="58" spans="3:12" x14ac:dyDescent="0.2">
      <c r="C58" s="112">
        <v>39</v>
      </c>
      <c r="D58" s="143">
        <f t="shared" si="8"/>
        <v>3825.2716397349795</v>
      </c>
      <c r="E58" s="143">
        <f t="shared" si="9"/>
        <v>1662.2318273395604</v>
      </c>
      <c r="F58" s="143">
        <f t="shared" si="2"/>
        <v>5487.5034670745399</v>
      </c>
      <c r="G58" s="143">
        <f t="shared" si="7"/>
        <v>-451240.68080960878</v>
      </c>
      <c r="H58" s="139"/>
      <c r="I58" s="139">
        <f t="shared" si="10"/>
        <v>754876.42769515305</v>
      </c>
      <c r="J58" s="139">
        <f t="shared" si="11"/>
        <v>328023.6652449097</v>
      </c>
      <c r="K58" s="139">
        <f t="shared" si="5"/>
        <v>1082900.0929400628</v>
      </c>
      <c r="L58" s="139">
        <f t="shared" si="6"/>
        <v>-89047520.082491651</v>
      </c>
    </row>
    <row r="59" spans="3:12" x14ac:dyDescent="0.2">
      <c r="C59" s="112">
        <v>40</v>
      </c>
      <c r="D59" s="143">
        <f t="shared" si="8"/>
        <v>3811.2322328546716</v>
      </c>
      <c r="E59" s="143">
        <f t="shared" si="9"/>
        <v>1676.2712342198686</v>
      </c>
      <c r="F59" s="143">
        <f t="shared" si="2"/>
        <v>5487.5034670745399</v>
      </c>
      <c r="G59" s="143">
        <f t="shared" si="7"/>
        <v>-449564.40957538888</v>
      </c>
      <c r="H59" s="139"/>
      <c r="I59" s="139">
        <f t="shared" si="10"/>
        <v>752105.90096897795</v>
      </c>
      <c r="J59" s="139">
        <f t="shared" si="11"/>
        <v>330794.19197108492</v>
      </c>
      <c r="K59" s="139">
        <f t="shared" si="5"/>
        <v>1082900.0929400628</v>
      </c>
      <c r="L59" s="139">
        <f t="shared" si="6"/>
        <v>-88716725.890520573</v>
      </c>
    </row>
    <row r="60" spans="3:12" x14ac:dyDescent="0.2">
      <c r="C60" s="112">
        <v>41</v>
      </c>
      <c r="D60" s="143">
        <f t="shared" si="8"/>
        <v>3797.0742474810932</v>
      </c>
      <c r="E60" s="143">
        <f t="shared" si="9"/>
        <v>1690.429219593447</v>
      </c>
      <c r="F60" s="143">
        <f t="shared" si="2"/>
        <v>5487.5034670745399</v>
      </c>
      <c r="G60" s="143">
        <f t="shared" si="7"/>
        <v>-447873.98035579541</v>
      </c>
      <c r="H60" s="139"/>
      <c r="I60" s="139">
        <f t="shared" si="10"/>
        <v>749311.97404594568</v>
      </c>
      <c r="J60" s="139">
        <f t="shared" si="11"/>
        <v>333588.11889411713</v>
      </c>
      <c r="K60" s="139">
        <f t="shared" si="5"/>
        <v>1082900.0929400628</v>
      </c>
      <c r="L60" s="139">
        <f t="shared" si="6"/>
        <v>-88383137.771626458</v>
      </c>
    </row>
    <row r="61" spans="3:12" x14ac:dyDescent="0.2">
      <c r="C61" s="112">
        <v>42</v>
      </c>
      <c r="D61" s="143">
        <f t="shared" si="8"/>
        <v>3782.7966820862471</v>
      </c>
      <c r="E61" s="143">
        <f t="shared" si="9"/>
        <v>1704.7067849882926</v>
      </c>
      <c r="F61" s="143">
        <f t="shared" si="2"/>
        <v>5487.5034670745399</v>
      </c>
      <c r="G61" s="143">
        <f t="shared" si="7"/>
        <v>-446169.27357080713</v>
      </c>
      <c r="H61" s="139"/>
      <c r="I61" s="139">
        <f t="shared" si="10"/>
        <v>746494.44928522257</v>
      </c>
      <c r="J61" s="139">
        <f t="shared" si="11"/>
        <v>336405.64365484018</v>
      </c>
      <c r="K61" s="139">
        <f t="shared" si="5"/>
        <v>1082900.0929400628</v>
      </c>
      <c r="L61" s="139">
        <f t="shared" si="6"/>
        <v>-88046732.127971619</v>
      </c>
    </row>
    <row r="62" spans="3:12" x14ac:dyDescent="0.2">
      <c r="C62" s="112">
        <v>43</v>
      </c>
      <c r="D62" s="143">
        <f t="shared" si="8"/>
        <v>3768.3985266831114</v>
      </c>
      <c r="E62" s="143">
        <f t="shared" si="9"/>
        <v>1719.104940391428</v>
      </c>
      <c r="F62" s="143">
        <f t="shared" si="2"/>
        <v>5487.503467074539</v>
      </c>
      <c r="G62" s="143">
        <f t="shared" si="7"/>
        <v>-444450.16863041569</v>
      </c>
      <c r="H62" s="139"/>
      <c r="I62" s="139">
        <f t="shared" si="10"/>
        <v>743653.12737667654</v>
      </c>
      <c r="J62" s="139">
        <f t="shared" si="11"/>
        <v>339246.96556338615</v>
      </c>
      <c r="K62" s="139">
        <f t="shared" si="5"/>
        <v>1082900.0929400628</v>
      </c>
      <c r="L62" s="139">
        <f t="shared" si="6"/>
        <v>-87707485.162408233</v>
      </c>
    </row>
    <row r="63" spans="3:12" x14ac:dyDescent="0.2">
      <c r="C63" s="112">
        <v>44</v>
      </c>
      <c r="D63" s="143">
        <f t="shared" si="8"/>
        <v>3753.8787627541942</v>
      </c>
      <c r="E63" s="143">
        <f t="shared" si="9"/>
        <v>1733.6247043203457</v>
      </c>
      <c r="F63" s="143">
        <f t="shared" si="2"/>
        <v>5487.5034670745399</v>
      </c>
      <c r="G63" s="143">
        <f t="shared" si="7"/>
        <v>-442716.54392609536</v>
      </c>
      <c r="H63" s="139"/>
      <c r="I63" s="139">
        <f t="shared" si="10"/>
        <v>740787.80732677877</v>
      </c>
      <c r="J63" s="139">
        <f t="shared" si="11"/>
        <v>342112.28561328404</v>
      </c>
      <c r="K63" s="139">
        <f t="shared" si="5"/>
        <v>1082900.0929400628</v>
      </c>
      <c r="L63" s="139">
        <f t="shared" si="6"/>
        <v>-87365372.876794949</v>
      </c>
    </row>
    <row r="64" spans="3:12" x14ac:dyDescent="0.2">
      <c r="C64" s="112">
        <v>45</v>
      </c>
      <c r="D64" s="143">
        <f t="shared" si="8"/>
        <v>3739.2363631794833</v>
      </c>
      <c r="E64" s="143">
        <f t="shared" si="9"/>
        <v>1748.2671038950566</v>
      </c>
      <c r="F64" s="143">
        <f t="shared" si="2"/>
        <v>5487.5034670745399</v>
      </c>
      <c r="G64" s="143">
        <f t="shared" si="7"/>
        <v>-440968.27682220028</v>
      </c>
      <c r="H64" s="139"/>
      <c r="I64" s="139">
        <f t="shared" si="10"/>
        <v>737898.28644438507</v>
      </c>
      <c r="J64" s="139">
        <f t="shared" si="11"/>
        <v>345001.80649567774</v>
      </c>
      <c r="K64" s="139">
        <f t="shared" si="5"/>
        <v>1082900.0929400628</v>
      </c>
      <c r="L64" s="139">
        <f t="shared" si="6"/>
        <v>-87020371.070299268</v>
      </c>
    </row>
    <row r="65" spans="3:12" x14ac:dyDescent="0.2">
      <c r="C65" s="112">
        <v>46</v>
      </c>
      <c r="D65" s="143">
        <f t="shared" si="8"/>
        <v>3724.47029216379</v>
      </c>
      <c r="E65" s="143">
        <f t="shared" si="9"/>
        <v>1763.0331749107495</v>
      </c>
      <c r="F65" s="143">
        <f t="shared" si="2"/>
        <v>5487.503467074539</v>
      </c>
      <c r="G65" s="143">
        <f t="shared" si="7"/>
        <v>-439205.24364728952</v>
      </c>
      <c r="H65" s="139"/>
      <c r="I65" s="139">
        <f t="shared" si="10"/>
        <v>734984.36032639781</v>
      </c>
      <c r="J65" s="139">
        <f t="shared" si="11"/>
        <v>347915.73261366488</v>
      </c>
      <c r="K65" s="139">
        <f t="shared" si="5"/>
        <v>1082900.0929400628</v>
      </c>
      <c r="L65" s="139">
        <f t="shared" si="6"/>
        <v>-86672455.3376856</v>
      </c>
    </row>
    <row r="66" spans="3:12" x14ac:dyDescent="0.2">
      <c r="C66" s="112">
        <v>47</v>
      </c>
      <c r="D66" s="143">
        <f t="shared" si="8"/>
        <v>3709.5795051634773</v>
      </c>
      <c r="E66" s="143">
        <f t="shared" si="9"/>
        <v>1777.923961911062</v>
      </c>
      <c r="F66" s="143">
        <f t="shared" si="2"/>
        <v>5487.503467074539</v>
      </c>
      <c r="G66" s="143">
        <f t="shared" si="7"/>
        <v>-437427.31968537846</v>
      </c>
      <c r="H66" s="139"/>
      <c r="I66" s="139">
        <f t="shared" si="10"/>
        <v>732045.82284330705</v>
      </c>
      <c r="J66" s="139">
        <f t="shared" si="11"/>
        <v>350854.27009675564</v>
      </c>
      <c r="K66" s="139">
        <f t="shared" si="5"/>
        <v>1082900.0929400628</v>
      </c>
      <c r="L66" s="139">
        <f t="shared" si="6"/>
        <v>-86321601.067588851</v>
      </c>
    </row>
    <row r="67" spans="3:12" x14ac:dyDescent="0.2">
      <c r="C67" s="112">
        <v>48</v>
      </c>
      <c r="D67" s="143">
        <f t="shared" si="8"/>
        <v>3694.5629488125692</v>
      </c>
      <c r="E67" s="143">
        <f t="shared" si="9"/>
        <v>1792.940518261971</v>
      </c>
      <c r="F67" s="143">
        <f t="shared" si="2"/>
        <v>5487.5034670745399</v>
      </c>
      <c r="G67" s="143">
        <f t="shared" si="7"/>
        <v>-435634.37916711648</v>
      </c>
      <c r="H67" s="139"/>
      <c r="I67" s="139">
        <f t="shared" si="10"/>
        <v>729082.4661246083</v>
      </c>
      <c r="J67" s="139">
        <f t="shared" si="11"/>
        <v>353817.62681545457</v>
      </c>
      <c r="K67" s="139">
        <f t="shared" si="5"/>
        <v>1082900.0929400628</v>
      </c>
      <c r="L67" s="139">
        <f t="shared" si="6"/>
        <v>-85967783.440773398</v>
      </c>
    </row>
    <row r="68" spans="3:12" x14ac:dyDescent="0.2">
      <c r="C68" s="112">
        <v>49</v>
      </c>
      <c r="D68" s="143">
        <f t="shared" si="8"/>
        <v>3679.4195608482323</v>
      </c>
      <c r="E68" s="143">
        <f t="shared" si="9"/>
        <v>1808.0839062263074</v>
      </c>
      <c r="F68" s="143">
        <f t="shared" si="2"/>
        <v>5487.5034670745399</v>
      </c>
      <c r="G68" s="143">
        <f t="shared" si="7"/>
        <v>-433826.29526089015</v>
      </c>
      <c r="H68" s="139"/>
      <c r="I68" s="139">
        <f t="shared" si="10"/>
        <v>726094.08054409758</v>
      </c>
      <c r="J68" s="139">
        <f t="shared" si="11"/>
        <v>356806.01239596517</v>
      </c>
      <c r="K68" s="139">
        <f t="shared" si="5"/>
        <v>1082900.0929400628</v>
      </c>
      <c r="L68" s="139">
        <f t="shared" si="6"/>
        <v>-85610977.428377435</v>
      </c>
    </row>
    <row r="69" spans="3:12" x14ac:dyDescent="0.2">
      <c r="C69" s="112">
        <v>50</v>
      </c>
      <c r="D69" s="143">
        <f t="shared" si="8"/>
        <v>3664.1482700356401</v>
      </c>
      <c r="E69" s="143">
        <f t="shared" si="9"/>
        <v>1823.3551970388996</v>
      </c>
      <c r="F69" s="143">
        <f t="shared" si="2"/>
        <v>5487.5034670745399</v>
      </c>
      <c r="G69" s="143">
        <f t="shared" si="7"/>
        <v>-432002.94006385125</v>
      </c>
      <c r="H69" s="139"/>
      <c r="I69" s="139">
        <f t="shared" si="10"/>
        <v>723080.45470504416</v>
      </c>
      <c r="J69" s="139">
        <f t="shared" si="11"/>
        <v>359819.63823501853</v>
      </c>
      <c r="K69" s="139">
        <f t="shared" si="5"/>
        <v>1082900.0929400628</v>
      </c>
      <c r="L69" s="139">
        <f t="shared" si="6"/>
        <v>-85251157.790142417</v>
      </c>
    </row>
    <row r="70" spans="3:12" x14ac:dyDescent="0.2">
      <c r="C70" s="112">
        <v>51</v>
      </c>
      <c r="D70" s="143">
        <f t="shared" si="8"/>
        <v>3648.7479960921887</v>
      </c>
      <c r="E70" s="143">
        <f t="shared" si="9"/>
        <v>1838.7554709823514</v>
      </c>
      <c r="F70" s="143">
        <f t="shared" si="2"/>
        <v>5487.5034670745399</v>
      </c>
      <c r="G70" s="143">
        <f t="shared" si="7"/>
        <v>-430164.1845928689</v>
      </c>
      <c r="H70" s="139"/>
      <c r="I70" s="139">
        <f t="shared" si="10"/>
        <v>720041.37542523525</v>
      </c>
      <c r="J70" s="139">
        <f t="shared" si="11"/>
        <v>362858.71751482756</v>
      </c>
      <c r="K70" s="139">
        <f t="shared" si="5"/>
        <v>1082900.0929400628</v>
      </c>
      <c r="L70" s="139">
        <f t="shared" si="6"/>
        <v>-84888299.072627589</v>
      </c>
    </row>
    <row r="71" spans="3:12" x14ac:dyDescent="0.2">
      <c r="C71" s="112">
        <v>52</v>
      </c>
      <c r="D71" s="143">
        <f t="shared" si="8"/>
        <v>3633.2176496110769</v>
      </c>
      <c r="E71" s="143">
        <f t="shared" si="9"/>
        <v>1854.285817463463</v>
      </c>
      <c r="F71" s="143">
        <f t="shared" si="2"/>
        <v>5487.5034670745399</v>
      </c>
      <c r="G71" s="143">
        <f t="shared" si="7"/>
        <v>-428309.89877540543</v>
      </c>
      <c r="H71" s="139"/>
      <c r="I71" s="139">
        <f t="shared" si="10"/>
        <v>716976.62772189523</v>
      </c>
      <c r="J71" s="139">
        <f t="shared" si="11"/>
        <v>365923.46521816758</v>
      </c>
      <c r="K71" s="139">
        <f t="shared" si="5"/>
        <v>1082900.0929400628</v>
      </c>
      <c r="L71" s="139">
        <f t="shared" si="6"/>
        <v>-84522375.607409418</v>
      </c>
    </row>
    <row r="72" spans="3:12" x14ac:dyDescent="0.2">
      <c r="C72" s="112">
        <v>53</v>
      </c>
      <c r="D72" s="143">
        <f t="shared" si="8"/>
        <v>3617.5561319842482</v>
      </c>
      <c r="E72" s="143">
        <f t="shared" si="9"/>
        <v>1869.9473350902917</v>
      </c>
      <c r="F72" s="143">
        <f t="shared" si="2"/>
        <v>5487.5034670745399</v>
      </c>
      <c r="G72" s="143">
        <f t="shared" si="7"/>
        <v>-426439.95144031511</v>
      </c>
      <c r="H72" s="139"/>
      <c r="I72" s="139">
        <f t="shared" si="10"/>
        <v>713885.99479647912</v>
      </c>
      <c r="J72" s="139">
        <f t="shared" si="11"/>
        <v>369014.09814358363</v>
      </c>
      <c r="K72" s="139">
        <f t="shared" si="5"/>
        <v>1082900.0929400628</v>
      </c>
      <c r="L72" s="139">
        <f t="shared" si="6"/>
        <v>-84153361.50926584</v>
      </c>
    </row>
    <row r="73" spans="3:12" x14ac:dyDescent="0.2">
      <c r="C73" s="112">
        <v>54</v>
      </c>
      <c r="D73" s="143">
        <f t="shared" si="8"/>
        <v>3601.762335324669</v>
      </c>
      <c r="E73" s="143">
        <f t="shared" si="9"/>
        <v>1885.7411317498706</v>
      </c>
      <c r="F73" s="143">
        <f t="shared" si="2"/>
        <v>5487.5034670745399</v>
      </c>
      <c r="G73" s="143">
        <f t="shared" si="7"/>
        <v>-424554.21030856523</v>
      </c>
      <c r="H73" s="139"/>
      <c r="I73" s="139">
        <f t="shared" si="10"/>
        <v>710769.25801933545</v>
      </c>
      <c r="J73" s="139">
        <f t="shared" si="11"/>
        <v>372130.83492072724</v>
      </c>
      <c r="K73" s="139">
        <f t="shared" si="5"/>
        <v>1082900.0929400628</v>
      </c>
      <c r="L73" s="139">
        <f t="shared" si="6"/>
        <v>-83781230.674345106</v>
      </c>
    </row>
    <row r="74" spans="3:12" x14ac:dyDescent="0.2">
      <c r="C74" s="112">
        <v>55</v>
      </c>
      <c r="D74" s="143">
        <f t="shared" si="8"/>
        <v>3585.835142387964</v>
      </c>
      <c r="E74" s="143">
        <f t="shared" si="9"/>
        <v>1901.6683246865762</v>
      </c>
      <c r="F74" s="143">
        <f t="shared" si="2"/>
        <v>5487.5034670745399</v>
      </c>
      <c r="G74" s="143">
        <f t="shared" si="7"/>
        <v>-422652.54198387865</v>
      </c>
      <c r="H74" s="139"/>
      <c r="I74" s="139">
        <f t="shared" si="10"/>
        <v>707626.19691424118</v>
      </c>
      <c r="J74" s="139">
        <f t="shared" si="11"/>
        <v>375273.89602582168</v>
      </c>
      <c r="K74" s="139">
        <f t="shared" si="5"/>
        <v>1082900.0929400628</v>
      </c>
      <c r="L74" s="139">
        <f t="shared" si="6"/>
        <v>-83405956.778319284</v>
      </c>
    </row>
    <row r="75" spans="3:12" x14ac:dyDescent="0.2">
      <c r="C75" s="112">
        <v>56</v>
      </c>
      <c r="D75" s="143">
        <f t="shared" si="8"/>
        <v>3569.7734264933765</v>
      </c>
      <c r="E75" s="143">
        <f t="shared" si="9"/>
        <v>1917.7300405811636</v>
      </c>
      <c r="F75" s="143">
        <f t="shared" si="2"/>
        <v>5487.5034670745399</v>
      </c>
      <c r="G75" s="143">
        <f t="shared" si="7"/>
        <v>-420734.81194329751</v>
      </c>
      <c r="H75" s="139"/>
      <c r="I75" s="139">
        <f t="shared" si="10"/>
        <v>704456.58914280438</v>
      </c>
      <c r="J75" s="139">
        <f t="shared" si="11"/>
        <v>378443.50379725843</v>
      </c>
      <c r="K75" s="139">
        <f t="shared" si="5"/>
        <v>1082900.0929400628</v>
      </c>
      <c r="L75" s="139">
        <f t="shared" si="6"/>
        <v>-83027513.274522021</v>
      </c>
    </row>
    <row r="76" spans="3:12" x14ac:dyDescent="0.2">
      <c r="C76" s="112">
        <v>57</v>
      </c>
      <c r="D76" s="143">
        <f t="shared" si="8"/>
        <v>3553.5760514440722</v>
      </c>
      <c r="E76" s="143">
        <f t="shared" si="9"/>
        <v>1933.927415630468</v>
      </c>
      <c r="F76" s="143">
        <f t="shared" si="2"/>
        <v>5487.5034670745399</v>
      </c>
      <c r="G76" s="143">
        <f t="shared" si="7"/>
        <v>-418800.88452766702</v>
      </c>
      <c r="H76" s="139"/>
      <c r="I76" s="139">
        <f t="shared" si="10"/>
        <v>701260.21048873721</v>
      </c>
      <c r="J76" s="139">
        <f t="shared" si="11"/>
        <v>381639.8824513256</v>
      </c>
      <c r="K76" s="139">
        <f t="shared" si="5"/>
        <v>1082900.0929400628</v>
      </c>
      <c r="L76" s="139">
        <f t="shared" si="6"/>
        <v>-82645873.392070696</v>
      </c>
    </row>
    <row r="77" spans="3:12" x14ac:dyDescent="0.2">
      <c r="C77" s="112">
        <v>58</v>
      </c>
      <c r="D77" s="143">
        <f t="shared" si="8"/>
        <v>3537.241871446764</v>
      </c>
      <c r="E77" s="143">
        <f t="shared" si="9"/>
        <v>1950.2615956277764</v>
      </c>
      <c r="F77" s="143">
        <f t="shared" si="2"/>
        <v>5487.5034670745408</v>
      </c>
      <c r="G77" s="143">
        <f t="shared" si="7"/>
        <v>-416850.62293203926</v>
      </c>
      <c r="H77" s="139"/>
      <c r="I77" s="139">
        <f t="shared" si="10"/>
        <v>698036.83484199445</v>
      </c>
      <c r="J77" s="139">
        <f t="shared" si="11"/>
        <v>384863.25809806847</v>
      </c>
      <c r="K77" s="139">
        <f t="shared" si="5"/>
        <v>1082900.092940063</v>
      </c>
      <c r="L77" s="139">
        <f t="shared" si="6"/>
        <v>-82261010.13397263</v>
      </c>
    </row>
    <row r="78" spans="3:12" x14ac:dyDescent="0.2">
      <c r="C78" s="112">
        <v>59</v>
      </c>
      <c r="D78" s="143">
        <f t="shared" si="8"/>
        <v>3520.7697310306576</v>
      </c>
      <c r="E78" s="143">
        <f t="shared" si="9"/>
        <v>1966.7337360438823</v>
      </c>
      <c r="F78" s="143">
        <f t="shared" si="2"/>
        <v>5487.5034670745399</v>
      </c>
      <c r="G78" s="143">
        <f t="shared" si="7"/>
        <v>-414883.88919599541</v>
      </c>
      <c r="H78" s="139"/>
      <c r="I78" s="139">
        <f t="shared" si="10"/>
        <v>694786.23418277828</v>
      </c>
      <c r="J78" s="139">
        <f t="shared" si="11"/>
        <v>388113.85875728453</v>
      </c>
      <c r="K78" s="139">
        <f t="shared" si="5"/>
        <v>1082900.0929400628</v>
      </c>
      <c r="L78" s="139">
        <f t="shared" si="6"/>
        <v>-81872896.275215343</v>
      </c>
    </row>
    <row r="79" spans="3:12" x14ac:dyDescent="0.2">
      <c r="C79" s="112">
        <v>60</v>
      </c>
      <c r="D79" s="143">
        <f t="shared" si="8"/>
        <v>3504.1584649657175</v>
      </c>
      <c r="E79" s="143">
        <f t="shared" si="9"/>
        <v>1983.3450021088224</v>
      </c>
      <c r="F79" s="143">
        <f t="shared" si="2"/>
        <v>5487.5034670745399</v>
      </c>
      <c r="G79" s="143">
        <f t="shared" si="7"/>
        <v>-412900.54419388657</v>
      </c>
      <c r="H79" s="139"/>
      <c r="I79" s="139">
        <f t="shared" si="10"/>
        <v>691508.17856540927</v>
      </c>
      <c r="J79" s="139">
        <f t="shared" si="11"/>
        <v>391391.91437465354</v>
      </c>
      <c r="K79" s="139">
        <f t="shared" si="5"/>
        <v>1082900.0929400628</v>
      </c>
      <c r="L79" s="139">
        <f t="shared" si="6"/>
        <v>-81481504.360840693</v>
      </c>
    </row>
    <row r="80" spans="3:12" x14ac:dyDescent="0.2">
      <c r="C80" s="112">
        <v>61</v>
      </c>
      <c r="D80" s="143">
        <f t="shared" si="8"/>
        <v>3487.4068981802357</v>
      </c>
      <c r="E80" s="143">
        <f t="shared" si="9"/>
        <v>2000.096568894304</v>
      </c>
      <c r="F80" s="143">
        <f t="shared" si="2"/>
        <v>5487.5034670745399</v>
      </c>
      <c r="G80" s="143">
        <f t="shared" si="7"/>
        <v>-410900.44762499229</v>
      </c>
      <c r="H80" s="139"/>
      <c r="I80" s="139">
        <f t="shared" si="10"/>
        <v>688202.43610205897</v>
      </c>
      <c r="J80" s="139">
        <f t="shared" si="11"/>
        <v>394697.65683800372</v>
      </c>
      <c r="K80" s="139">
        <f t="shared" si="5"/>
        <v>1082900.0929400628</v>
      </c>
      <c r="L80" s="139">
        <f t="shared" si="6"/>
        <v>-81086806.704002693</v>
      </c>
    </row>
    <row r="81" spans="3:12" x14ac:dyDescent="0.2">
      <c r="C81" s="112">
        <v>62</v>
      </c>
      <c r="D81" s="143">
        <f t="shared" si="8"/>
        <v>3470.5138456777108</v>
      </c>
      <c r="E81" s="143">
        <f t="shared" si="9"/>
        <v>2016.9896213968293</v>
      </c>
      <c r="F81" s="143">
        <f t="shared" si="2"/>
        <v>5487.5034670745399</v>
      </c>
      <c r="G81" s="143">
        <f t="shared" si="7"/>
        <v>-408883.45800359547</v>
      </c>
      <c r="H81" s="139"/>
      <c r="I81" s="139">
        <f t="shared" si="10"/>
        <v>684868.77294634748</v>
      </c>
      <c r="J81" s="139">
        <f t="shared" si="11"/>
        <v>398031.31999371533</v>
      </c>
      <c r="K81" s="139">
        <f t="shared" si="5"/>
        <v>1082900.0929400628</v>
      </c>
      <c r="L81" s="139">
        <f t="shared" si="6"/>
        <v>-80688775.384008974</v>
      </c>
    </row>
    <row r="82" spans="3:12" x14ac:dyDescent="0.2">
      <c r="C82" s="112">
        <v>63</v>
      </c>
      <c r="D82" s="143">
        <f t="shared" si="8"/>
        <v>3453.4781124530186</v>
      </c>
      <c r="E82" s="143">
        <f t="shared" si="9"/>
        <v>2034.0253546215215</v>
      </c>
      <c r="F82" s="143">
        <f t="shared" si="2"/>
        <v>5487.5034670745399</v>
      </c>
      <c r="G82" s="143">
        <f t="shared" si="7"/>
        <v>-406849.43264897395</v>
      </c>
      <c r="H82" s="139"/>
      <c r="I82" s="139">
        <f t="shared" si="10"/>
        <v>681506.95327679999</v>
      </c>
      <c r="J82" s="139">
        <f t="shared" si="11"/>
        <v>401393.13966326282</v>
      </c>
      <c r="K82" s="139">
        <f t="shared" si="5"/>
        <v>1082900.0929400628</v>
      </c>
      <c r="L82" s="139">
        <f t="shared" si="6"/>
        <v>-80287382.24434571</v>
      </c>
    </row>
    <row r="83" spans="3:12" x14ac:dyDescent="0.2">
      <c r="C83" s="112">
        <v>64</v>
      </c>
      <c r="D83" s="143">
        <f t="shared" si="8"/>
        <v>3436.2984934078822</v>
      </c>
      <c r="E83" s="143">
        <f t="shared" si="9"/>
        <v>2051.2049736666581</v>
      </c>
      <c r="F83" s="143">
        <f t="shared" si="2"/>
        <v>5487.5034670745408</v>
      </c>
      <c r="G83" s="143">
        <f t="shared" si="7"/>
        <v>-404798.22767530731</v>
      </c>
      <c r="H83" s="139"/>
      <c r="I83" s="139">
        <f t="shared" si="10"/>
        <v>678116.7392801661</v>
      </c>
      <c r="J83" s="139">
        <f t="shared" si="11"/>
        <v>404783.35365989676</v>
      </c>
      <c r="K83" s="139">
        <f t="shared" si="5"/>
        <v>1082900.0929400628</v>
      </c>
      <c r="L83" s="139">
        <f t="shared" si="6"/>
        <v>-79882598.890685812</v>
      </c>
    </row>
    <row r="84" spans="3:12" x14ac:dyDescent="0.2">
      <c r="C84" s="112">
        <v>65</v>
      </c>
      <c r="D84" s="143">
        <f t="shared" ref="D84:D115" si="12">IPMT($F$15,C84,$F$12,$F$11)</f>
        <v>3418.9737732656204</v>
      </c>
      <c r="E84" s="143">
        <f t="shared" ref="E84:E115" si="13">PPMT($F$15,C84,$F$12,$F$11)</f>
        <v>2068.5296938089205</v>
      </c>
      <c r="F84" s="143">
        <f t="shared" ref="F84:F147" si="14">+E84+D84</f>
        <v>5487.5034670745408</v>
      </c>
      <c r="G84" s="143">
        <f t="shared" ref="G84:G147" si="15">+G83+E84</f>
        <v>-402729.69798149838</v>
      </c>
      <c r="H84" s="139"/>
      <c r="I84" s="139">
        <f t="shared" ref="I84:I115" si="16">+D84*$F$7</f>
        <v>674697.89113459631</v>
      </c>
      <c r="J84" s="139">
        <f t="shared" ref="J84:J115" si="17">+E84*$F$7</f>
        <v>408202.20180546673</v>
      </c>
      <c r="K84" s="139">
        <f t="shared" ref="K84:K147" si="18">+J84+I84</f>
        <v>1082900.092940063</v>
      </c>
      <c r="L84" s="139">
        <f t="shared" ref="L84:L147" si="19">+L83+J84</f>
        <v>-79474396.688880339</v>
      </c>
    </row>
    <row r="85" spans="3:12" x14ac:dyDescent="0.2">
      <c r="C85" s="112">
        <v>66</v>
      </c>
      <c r="D85" s="143">
        <f t="shared" si="12"/>
        <v>3401.502726485181</v>
      </c>
      <c r="E85" s="143">
        <f t="shared" si="13"/>
        <v>2086.0007405893589</v>
      </c>
      <c r="F85" s="143">
        <f t="shared" si="14"/>
        <v>5487.5034670745399</v>
      </c>
      <c r="G85" s="143">
        <f t="shared" si="15"/>
        <v>-400643.69724090904</v>
      </c>
      <c r="H85" s="139"/>
      <c r="I85" s="139">
        <f t="shared" si="16"/>
        <v>671250.16699267714</v>
      </c>
      <c r="J85" s="139">
        <f t="shared" si="17"/>
        <v>411649.92594738567</v>
      </c>
      <c r="K85" s="139">
        <f t="shared" si="18"/>
        <v>1082900.0929400628</v>
      </c>
      <c r="L85" s="139">
        <f t="shared" si="19"/>
        <v>-79062746.762932956</v>
      </c>
    </row>
    <row r="86" spans="3:12" x14ac:dyDescent="0.2">
      <c r="C86" s="112">
        <v>67</v>
      </c>
      <c r="D86" s="143">
        <f t="shared" si="12"/>
        <v>3383.8841171744502</v>
      </c>
      <c r="E86" s="143">
        <f t="shared" si="13"/>
        <v>2103.6193499000897</v>
      </c>
      <c r="F86" s="143">
        <f t="shared" si="14"/>
        <v>5487.5034670745399</v>
      </c>
      <c r="G86" s="143">
        <f t="shared" si="15"/>
        <v>-398540.07789100893</v>
      </c>
      <c r="H86" s="139"/>
      <c r="I86" s="139">
        <f t="shared" si="16"/>
        <v>667773.32296432403</v>
      </c>
      <c r="J86" s="139">
        <f t="shared" si="17"/>
        <v>415126.76997573877</v>
      </c>
      <c r="K86" s="139">
        <f t="shared" si="18"/>
        <v>1082900.0929400628</v>
      </c>
      <c r="L86" s="139">
        <f t="shared" si="19"/>
        <v>-78647619.992957219</v>
      </c>
    </row>
    <row r="87" spans="3:12" x14ac:dyDescent="0.2">
      <c r="C87" s="112">
        <v>68</v>
      </c>
      <c r="D87" s="143">
        <f t="shared" si="12"/>
        <v>3366.1166990028182</v>
      </c>
      <c r="E87" s="143">
        <f t="shared" si="13"/>
        <v>2121.3867680717212</v>
      </c>
      <c r="F87" s="143">
        <f t="shared" si="14"/>
        <v>5487.503467074539</v>
      </c>
      <c r="G87" s="143">
        <f t="shared" si="15"/>
        <v>-396418.69112293719</v>
      </c>
      <c r="H87" s="139"/>
      <c r="I87" s="139">
        <f t="shared" si="16"/>
        <v>664267.11309952685</v>
      </c>
      <c r="J87" s="139">
        <f t="shared" si="17"/>
        <v>418632.97984053585</v>
      </c>
      <c r="K87" s="139">
        <f t="shared" si="18"/>
        <v>1082900.0929400628</v>
      </c>
      <c r="L87" s="139">
        <f t="shared" si="19"/>
        <v>-78228987.013116688</v>
      </c>
    </row>
    <row r="88" spans="3:12" x14ac:dyDescent="0.2">
      <c r="C88" s="112">
        <v>69</v>
      </c>
      <c r="D88" s="143">
        <f t="shared" si="12"/>
        <v>3348.1992151130235</v>
      </c>
      <c r="E88" s="143">
        <f t="shared" si="13"/>
        <v>2139.3042519615165</v>
      </c>
      <c r="F88" s="143">
        <f t="shared" si="14"/>
        <v>5487.5034670745399</v>
      </c>
      <c r="G88" s="143">
        <f t="shared" si="15"/>
        <v>-394279.38687097566</v>
      </c>
      <c r="H88" s="139"/>
      <c r="I88" s="139">
        <f t="shared" si="16"/>
        <v>660731.28937095345</v>
      </c>
      <c r="J88" s="139">
        <f t="shared" si="17"/>
        <v>422168.8035691093</v>
      </c>
      <c r="K88" s="139">
        <f t="shared" si="18"/>
        <v>1082900.0929400628</v>
      </c>
      <c r="L88" s="139">
        <f t="shared" si="19"/>
        <v>-77806818.209547579</v>
      </c>
    </row>
    <row r="89" spans="3:12" x14ac:dyDescent="0.2">
      <c r="C89" s="112">
        <v>70</v>
      </c>
      <c r="D89" s="143">
        <f t="shared" si="12"/>
        <v>3330.1303980322364</v>
      </c>
      <c r="E89" s="143">
        <f t="shared" si="13"/>
        <v>2157.3730690423035</v>
      </c>
      <c r="F89" s="143">
        <f t="shared" si="14"/>
        <v>5487.5034670745399</v>
      </c>
      <c r="G89" s="143">
        <f t="shared" si="15"/>
        <v>-392122.01380193338</v>
      </c>
      <c r="H89" s="139"/>
      <c r="I89" s="139">
        <f t="shared" si="16"/>
        <v>657165.60165640293</v>
      </c>
      <c r="J89" s="139">
        <f t="shared" si="17"/>
        <v>425734.49128365988</v>
      </c>
      <c r="K89" s="139">
        <f t="shared" si="18"/>
        <v>1082900.0929400628</v>
      </c>
      <c r="L89" s="139">
        <f t="shared" si="19"/>
        <v>-77381083.718263924</v>
      </c>
    </row>
    <row r="90" spans="3:12" x14ac:dyDescent="0.2">
      <c r="C90" s="112">
        <v>71</v>
      </c>
      <c r="D90" s="143">
        <f t="shared" si="12"/>
        <v>3311.9089695824023</v>
      </c>
      <c r="E90" s="143">
        <f t="shared" si="13"/>
        <v>2175.5944974921376</v>
      </c>
      <c r="F90" s="143">
        <f t="shared" si="14"/>
        <v>5487.5034670745399</v>
      </c>
      <c r="G90" s="143">
        <f t="shared" si="15"/>
        <v>-389946.41930444125</v>
      </c>
      <c r="H90" s="139"/>
      <c r="I90" s="139">
        <f t="shared" si="16"/>
        <v>653569.79772111261</v>
      </c>
      <c r="J90" s="139">
        <f t="shared" si="17"/>
        <v>429330.2952189502</v>
      </c>
      <c r="K90" s="139">
        <f t="shared" si="18"/>
        <v>1082900.0929400628</v>
      </c>
      <c r="L90" s="139">
        <f t="shared" si="19"/>
        <v>-76951753.42304498</v>
      </c>
    </row>
    <row r="91" spans="3:12" x14ac:dyDescent="0.2">
      <c r="C91" s="112">
        <v>72</v>
      </c>
      <c r="D91" s="143">
        <f t="shared" si="12"/>
        <v>3293.5336407898249</v>
      </c>
      <c r="E91" s="143">
        <f t="shared" si="13"/>
        <v>2193.9698262847155</v>
      </c>
      <c r="F91" s="143">
        <f t="shared" si="14"/>
        <v>5487.5034670745408</v>
      </c>
      <c r="G91" s="143">
        <f t="shared" si="15"/>
        <v>-387752.44947815652</v>
      </c>
      <c r="H91" s="139"/>
      <c r="I91" s="139">
        <f t="shared" si="16"/>
        <v>649943.62319991551</v>
      </c>
      <c r="J91" s="139">
        <f t="shared" si="17"/>
        <v>432956.46974014735</v>
      </c>
      <c r="K91" s="139">
        <f t="shared" si="18"/>
        <v>1082900.0929400628</v>
      </c>
      <c r="L91" s="139">
        <f t="shared" si="19"/>
        <v>-76518796.953304827</v>
      </c>
    </row>
    <row r="92" spans="3:12" x14ac:dyDescent="0.2">
      <c r="C92" s="112">
        <v>73</v>
      </c>
      <c r="D92" s="143">
        <f t="shared" si="12"/>
        <v>3275.0031117939802</v>
      </c>
      <c r="E92" s="143">
        <f t="shared" si="13"/>
        <v>2212.5003552805597</v>
      </c>
      <c r="F92" s="143">
        <f t="shared" si="14"/>
        <v>5487.5034670745399</v>
      </c>
      <c r="G92" s="143">
        <f t="shared" si="15"/>
        <v>-385539.94912287593</v>
      </c>
      <c r="H92" s="139"/>
      <c r="I92" s="139">
        <f t="shared" si="16"/>
        <v>646286.82157924585</v>
      </c>
      <c r="J92" s="139">
        <f t="shared" si="17"/>
        <v>436613.27136081696</v>
      </c>
      <c r="K92" s="139">
        <f t="shared" si="18"/>
        <v>1082900.0929400628</v>
      </c>
      <c r="L92" s="139">
        <f t="shared" si="19"/>
        <v>-76082183.681944013</v>
      </c>
    </row>
    <row r="93" spans="3:12" x14ac:dyDescent="0.2">
      <c r="C93" s="112">
        <v>74</v>
      </c>
      <c r="D93" s="143">
        <f t="shared" si="12"/>
        <v>3256.3160717555716</v>
      </c>
      <c r="E93" s="143">
        <f t="shared" si="13"/>
        <v>2231.1873953189679</v>
      </c>
      <c r="F93" s="143">
        <f t="shared" si="14"/>
        <v>5487.503467074539</v>
      </c>
      <c r="G93" s="143">
        <f t="shared" si="15"/>
        <v>-383308.76172755694</v>
      </c>
      <c r="H93" s="139"/>
      <c r="I93" s="139">
        <f t="shared" si="16"/>
        <v>642599.13417899434</v>
      </c>
      <c r="J93" s="139">
        <f t="shared" si="17"/>
        <v>440300.95876106841</v>
      </c>
      <c r="K93" s="139">
        <f t="shared" si="18"/>
        <v>1082900.0929400628</v>
      </c>
      <c r="L93" s="139">
        <f t="shared" si="19"/>
        <v>-75641882.723182946</v>
      </c>
    </row>
    <row r="94" spans="3:12" x14ac:dyDescent="0.2">
      <c r="C94" s="112">
        <v>75</v>
      </c>
      <c r="D94" s="143">
        <f t="shared" si="12"/>
        <v>3237.4711987637984</v>
      </c>
      <c r="E94" s="143">
        <f t="shared" si="13"/>
        <v>2250.032268310742</v>
      </c>
      <c r="F94" s="143">
        <f t="shared" si="14"/>
        <v>5487.5034670745408</v>
      </c>
      <c r="G94" s="143">
        <f t="shared" si="15"/>
        <v>-381058.72945924621</v>
      </c>
      <c r="H94" s="139"/>
      <c r="I94" s="139">
        <f t="shared" si="16"/>
        <v>638880.30013420887</v>
      </c>
      <c r="J94" s="139">
        <f t="shared" si="17"/>
        <v>444019.792805854</v>
      </c>
      <c r="K94" s="139">
        <f t="shared" si="18"/>
        <v>1082900.0929400628</v>
      </c>
      <c r="L94" s="139">
        <f t="shared" si="19"/>
        <v>-75197862.930377096</v>
      </c>
    </row>
    <row r="95" spans="3:12" x14ac:dyDescent="0.2">
      <c r="C95" s="112">
        <v>76</v>
      </c>
      <c r="D95" s="143">
        <f t="shared" si="12"/>
        <v>3218.467159742841</v>
      </c>
      <c r="E95" s="143">
        <f t="shared" si="13"/>
        <v>2269.0363073316989</v>
      </c>
      <c r="F95" s="143">
        <f t="shared" si="14"/>
        <v>5487.5034670745399</v>
      </c>
      <c r="G95" s="143">
        <f t="shared" si="15"/>
        <v>-378789.69315191451</v>
      </c>
      <c r="H95" s="139"/>
      <c r="I95" s="139">
        <f t="shared" si="16"/>
        <v>635130.05637664045</v>
      </c>
      <c r="J95" s="139">
        <f t="shared" si="17"/>
        <v>447770.03656342236</v>
      </c>
      <c r="K95" s="139">
        <f t="shared" si="18"/>
        <v>1082900.0929400628</v>
      </c>
      <c r="L95" s="139">
        <f t="shared" si="19"/>
        <v>-74750092.89381367</v>
      </c>
    </row>
    <row r="96" spans="3:12" x14ac:dyDescent="0.2">
      <c r="C96" s="112">
        <v>77</v>
      </c>
      <c r="D96" s="143">
        <f t="shared" si="12"/>
        <v>3199.302610357568</v>
      </c>
      <c r="E96" s="143">
        <f t="shared" si="13"/>
        <v>2288.2008567169719</v>
      </c>
      <c r="F96" s="143">
        <f t="shared" si="14"/>
        <v>5487.5034670745399</v>
      </c>
      <c r="G96" s="143">
        <f t="shared" si="15"/>
        <v>-376501.49229519756</v>
      </c>
      <c r="H96" s="139"/>
      <c r="I96" s="139">
        <f t="shared" si="16"/>
        <v>631348.1376161353</v>
      </c>
      <c r="J96" s="139">
        <f t="shared" si="17"/>
        <v>451551.95532392757</v>
      </c>
      <c r="K96" s="139">
        <f t="shared" si="18"/>
        <v>1082900.0929400628</v>
      </c>
      <c r="L96" s="139">
        <f t="shared" si="19"/>
        <v>-74298540.938489735</v>
      </c>
    </row>
    <row r="97" spans="3:12" x14ac:dyDescent="0.2">
      <c r="C97" s="112">
        <v>78</v>
      </c>
      <c r="D97" s="143">
        <f t="shared" si="12"/>
        <v>3179.9761949184312</v>
      </c>
      <c r="E97" s="143">
        <f t="shared" si="13"/>
        <v>2307.5272721561087</v>
      </c>
      <c r="F97" s="143">
        <f t="shared" si="14"/>
        <v>5487.5034670745399</v>
      </c>
      <c r="G97" s="143">
        <f t="shared" si="15"/>
        <v>-374193.96502304147</v>
      </c>
      <c r="H97" s="139"/>
      <c r="I97" s="139">
        <f t="shared" si="16"/>
        <v>627534.27632186678</v>
      </c>
      <c r="J97" s="139">
        <f t="shared" si="17"/>
        <v>455365.81661819597</v>
      </c>
      <c r="K97" s="139">
        <f t="shared" si="18"/>
        <v>1082900.0929400628</v>
      </c>
      <c r="L97" s="139">
        <f t="shared" si="19"/>
        <v>-73843175.121871546</v>
      </c>
    </row>
    <row r="98" spans="3:12" x14ac:dyDescent="0.2">
      <c r="C98" s="112">
        <v>79</v>
      </c>
      <c r="D98" s="143">
        <f t="shared" si="12"/>
        <v>3160.4865462855691</v>
      </c>
      <c r="E98" s="143">
        <f t="shared" si="13"/>
        <v>2327.0169207889708</v>
      </c>
      <c r="F98" s="143">
        <f t="shared" si="14"/>
        <v>5487.5034670745399</v>
      </c>
      <c r="G98" s="143">
        <f t="shared" si="15"/>
        <v>-371866.9481022525</v>
      </c>
      <c r="H98" s="139"/>
      <c r="I98" s="139">
        <f t="shared" si="16"/>
        <v>623688.20270341181</v>
      </c>
      <c r="J98" s="139">
        <f t="shared" si="17"/>
        <v>459211.89023665094</v>
      </c>
      <c r="K98" s="139">
        <f t="shared" si="18"/>
        <v>1082900.0929400628</v>
      </c>
      <c r="L98" s="139">
        <f t="shared" si="19"/>
        <v>-73383963.2316349</v>
      </c>
    </row>
    <row r="99" spans="3:12" x14ac:dyDescent="0.2">
      <c r="C99" s="112">
        <v>80</v>
      </c>
      <c r="D99" s="143">
        <f t="shared" si="12"/>
        <v>3140.8322857720964</v>
      </c>
      <c r="E99" s="143">
        <f t="shared" si="13"/>
        <v>2346.671181302444</v>
      </c>
      <c r="F99" s="143">
        <f t="shared" si="14"/>
        <v>5487.5034670745408</v>
      </c>
      <c r="G99" s="143">
        <f t="shared" si="15"/>
        <v>-369520.27692095004</v>
      </c>
      <c r="H99" s="139"/>
      <c r="I99" s="139">
        <f t="shared" si="16"/>
        <v>619809.64469166554</v>
      </c>
      <c r="J99" s="139">
        <f t="shared" si="17"/>
        <v>463090.44824839738</v>
      </c>
      <c r="K99" s="139">
        <f t="shared" si="18"/>
        <v>1082900.092940063</v>
      </c>
      <c r="L99" s="139">
        <f t="shared" si="19"/>
        <v>-72920872.783386499</v>
      </c>
    </row>
    <row r="100" spans="3:12" x14ac:dyDescent="0.2">
      <c r="C100" s="112">
        <v>81</v>
      </c>
      <c r="D100" s="143">
        <f t="shared" si="12"/>
        <v>3121.0120230465714</v>
      </c>
      <c r="E100" s="143">
        <f t="shared" si="13"/>
        <v>2366.491444027969</v>
      </c>
      <c r="F100" s="143">
        <f t="shared" si="14"/>
        <v>5487.5034670745408</v>
      </c>
      <c r="G100" s="143">
        <f t="shared" si="15"/>
        <v>-367153.78547692206</v>
      </c>
      <c r="H100" s="139"/>
      <c r="I100" s="139">
        <f t="shared" si="16"/>
        <v>615898.32791959425</v>
      </c>
      <c r="J100" s="139">
        <f t="shared" si="17"/>
        <v>467001.76502046862</v>
      </c>
      <c r="K100" s="139">
        <f t="shared" si="18"/>
        <v>1082900.0929400628</v>
      </c>
      <c r="L100" s="139">
        <f t="shared" si="19"/>
        <v>-72453871.018366024</v>
      </c>
    </row>
    <row r="101" spans="3:12" x14ac:dyDescent="0.2">
      <c r="C101" s="112">
        <v>82</v>
      </c>
      <c r="D101" s="143">
        <f t="shared" si="12"/>
        <v>3101.024356034653</v>
      </c>
      <c r="E101" s="143">
        <f t="shared" si="13"/>
        <v>2386.4791110398878</v>
      </c>
      <c r="F101" s="143">
        <f t="shared" si="14"/>
        <v>5487.5034670745408</v>
      </c>
      <c r="G101" s="143">
        <f t="shared" si="15"/>
        <v>-364767.30636588216</v>
      </c>
      <c r="H101" s="139"/>
      <c r="I101" s="139">
        <f t="shared" si="16"/>
        <v>611953.97570282919</v>
      </c>
      <c r="J101" s="139">
        <f t="shared" si="17"/>
        <v>470946.11723723373</v>
      </c>
      <c r="K101" s="139">
        <f t="shared" si="18"/>
        <v>1082900.092940063</v>
      </c>
      <c r="L101" s="139">
        <f t="shared" si="19"/>
        <v>-71982924.901128784</v>
      </c>
    </row>
    <row r="102" spans="3:12" x14ac:dyDescent="0.2">
      <c r="C102" s="112">
        <v>83</v>
      </c>
      <c r="D102" s="143">
        <f t="shared" si="12"/>
        <v>3080.8678708199086</v>
      </c>
      <c r="E102" s="143">
        <f t="shared" si="13"/>
        <v>2406.6355962546309</v>
      </c>
      <c r="F102" s="143">
        <f t="shared" si="14"/>
        <v>5487.503467074539</v>
      </c>
      <c r="G102" s="143">
        <f t="shared" si="15"/>
        <v>-362360.67076962756</v>
      </c>
      <c r="H102" s="139"/>
      <c r="I102" s="139">
        <f t="shared" si="16"/>
        <v>607976.3090200912</v>
      </c>
      <c r="J102" s="139">
        <f t="shared" si="17"/>
        <v>474923.78391997149</v>
      </c>
      <c r="K102" s="139">
        <f t="shared" si="18"/>
        <v>1082900.0929400628</v>
      </c>
      <c r="L102" s="139">
        <f t="shared" si="19"/>
        <v>-71508001.117208809</v>
      </c>
    </row>
    <row r="103" spans="3:12" x14ac:dyDescent="0.2">
      <c r="C103" s="112">
        <v>84</v>
      </c>
      <c r="D103" s="143">
        <f t="shared" si="12"/>
        <v>3060.5411415438061</v>
      </c>
      <c r="E103" s="143">
        <f t="shared" si="13"/>
        <v>2426.9623255307338</v>
      </c>
      <c r="F103" s="143">
        <f t="shared" si="14"/>
        <v>5487.5034670745399</v>
      </c>
      <c r="G103" s="143">
        <f t="shared" si="15"/>
        <v>-359933.70844409685</v>
      </c>
      <c r="H103" s="139"/>
      <c r="I103" s="139">
        <f t="shared" si="16"/>
        <v>603965.04649345565</v>
      </c>
      <c r="J103" s="139">
        <f t="shared" si="17"/>
        <v>478935.04644660716</v>
      </c>
      <c r="K103" s="139">
        <f t="shared" si="18"/>
        <v>1082900.0929400628</v>
      </c>
      <c r="L103" s="139">
        <f t="shared" si="19"/>
        <v>-71029066.070762202</v>
      </c>
    </row>
    <row r="104" spans="3:12" x14ac:dyDescent="0.2">
      <c r="C104" s="112">
        <v>85</v>
      </c>
      <c r="D104" s="143">
        <f t="shared" si="12"/>
        <v>3040.0427303048396</v>
      </c>
      <c r="E104" s="143">
        <f t="shared" si="13"/>
        <v>2447.4607367697004</v>
      </c>
      <c r="F104" s="143">
        <f t="shared" si="14"/>
        <v>5487.5034670745399</v>
      </c>
      <c r="G104" s="143">
        <f t="shared" si="15"/>
        <v>-357486.24770732713</v>
      </c>
      <c r="H104" s="139"/>
      <c r="I104" s="139">
        <f t="shared" si="16"/>
        <v>599919.90436844586</v>
      </c>
      <c r="J104" s="139">
        <f t="shared" si="17"/>
        <v>482980.18857161695</v>
      </c>
      <c r="K104" s="139">
        <f t="shared" si="18"/>
        <v>1082900.0929400628</v>
      </c>
      <c r="L104" s="139">
        <f t="shared" si="19"/>
        <v>-70546085.882190585</v>
      </c>
    </row>
    <row r="105" spans="3:12" x14ac:dyDescent="0.2">
      <c r="C105" s="112">
        <v>86</v>
      </c>
      <c r="D105" s="143">
        <f t="shared" si="12"/>
        <v>3019.3711870568172</v>
      </c>
      <c r="E105" s="143">
        <f t="shared" si="13"/>
        <v>2468.1322800177222</v>
      </c>
      <c r="F105" s="143">
        <f t="shared" si="14"/>
        <v>5487.503467074539</v>
      </c>
      <c r="G105" s="143">
        <f t="shared" si="15"/>
        <v>-355018.11542730941</v>
      </c>
      <c r="H105" s="139"/>
      <c r="I105" s="139">
        <f t="shared" si="16"/>
        <v>595840.59649396141</v>
      </c>
      <c r="J105" s="139">
        <f t="shared" si="17"/>
        <v>487059.49644610129</v>
      </c>
      <c r="K105" s="139">
        <f t="shared" si="18"/>
        <v>1082900.0929400628</v>
      </c>
      <c r="L105" s="139">
        <f t="shared" si="19"/>
        <v>-70059026.385744482</v>
      </c>
    </row>
    <row r="106" spans="3:12" x14ac:dyDescent="0.2">
      <c r="C106" s="112">
        <v>87</v>
      </c>
      <c r="D106" s="143">
        <f t="shared" si="12"/>
        <v>2998.5250495062855</v>
      </c>
      <c r="E106" s="143">
        <f t="shared" si="13"/>
        <v>2488.9784175682544</v>
      </c>
      <c r="F106" s="143">
        <f t="shared" si="14"/>
        <v>5487.5034670745399</v>
      </c>
      <c r="G106" s="143">
        <f t="shared" si="15"/>
        <v>-352529.13700974116</v>
      </c>
      <c r="H106" s="139"/>
      <c r="I106" s="139">
        <f t="shared" si="16"/>
        <v>591726.83430203574</v>
      </c>
      <c r="J106" s="139">
        <f t="shared" si="17"/>
        <v>491173.25863802707</v>
      </c>
      <c r="K106" s="139">
        <f t="shared" si="18"/>
        <v>1082900.0929400628</v>
      </c>
      <c r="L106" s="139">
        <f t="shared" si="19"/>
        <v>-69567853.127106458</v>
      </c>
    </row>
    <row r="107" spans="3:12" x14ac:dyDescent="0.2">
      <c r="C107" s="112">
        <v>88</v>
      </c>
      <c r="D107" s="143">
        <f t="shared" si="12"/>
        <v>2977.5028430090874</v>
      </c>
      <c r="E107" s="143">
        <f t="shared" si="13"/>
        <v>2510.0006240654516</v>
      </c>
      <c r="F107" s="143">
        <f t="shared" si="14"/>
        <v>5487.503467074539</v>
      </c>
      <c r="G107" s="143">
        <f t="shared" si="15"/>
        <v>-350019.13638567569</v>
      </c>
      <c r="H107" s="139"/>
      <c r="I107" s="139">
        <f t="shared" si="16"/>
        <v>587578.32678742323</v>
      </c>
      <c r="J107" s="139">
        <f t="shared" si="17"/>
        <v>495321.76615263941</v>
      </c>
      <c r="K107" s="139">
        <f t="shared" si="18"/>
        <v>1082900.0929400628</v>
      </c>
      <c r="L107" s="139">
        <f t="shared" si="19"/>
        <v>-69072531.360953823</v>
      </c>
    </row>
    <row r="108" spans="3:12" x14ac:dyDescent="0.2">
      <c r="C108" s="112">
        <v>89</v>
      </c>
      <c r="D108" s="143">
        <f t="shared" si="12"/>
        <v>2956.3030804660475</v>
      </c>
      <c r="E108" s="143">
        <f t="shared" si="13"/>
        <v>2531.2003866084924</v>
      </c>
      <c r="F108" s="143">
        <f t="shared" si="14"/>
        <v>5487.5034670745399</v>
      </c>
      <c r="G108" s="143">
        <f t="shared" si="15"/>
        <v>-347487.93599906721</v>
      </c>
      <c r="H108" s="139"/>
      <c r="I108" s="139">
        <f t="shared" si="16"/>
        <v>583394.78048701352</v>
      </c>
      <c r="J108" s="139">
        <f t="shared" si="17"/>
        <v>499505.31245304929</v>
      </c>
      <c r="K108" s="139">
        <f t="shared" si="18"/>
        <v>1082900.0929400628</v>
      </c>
      <c r="L108" s="139">
        <f t="shared" si="19"/>
        <v>-68573026.048500776</v>
      </c>
    </row>
    <row r="109" spans="3:12" x14ac:dyDescent="0.2">
      <c r="C109" s="112">
        <v>90</v>
      </c>
      <c r="D109" s="143">
        <f t="shared" si="12"/>
        <v>2934.9242622177721</v>
      </c>
      <c r="E109" s="143">
        <f t="shared" si="13"/>
        <v>2552.5792048567678</v>
      </c>
      <c r="F109" s="143">
        <f t="shared" si="14"/>
        <v>5487.5034670745399</v>
      </c>
      <c r="G109" s="143">
        <f t="shared" si="15"/>
        <v>-344935.35679421044</v>
      </c>
      <c r="H109" s="139"/>
      <c r="I109" s="139">
        <f t="shared" si="16"/>
        <v>579175.89945907157</v>
      </c>
      <c r="J109" s="139">
        <f t="shared" si="17"/>
        <v>503724.19348099118</v>
      </c>
      <c r="K109" s="139">
        <f t="shared" si="18"/>
        <v>1082900.0929400628</v>
      </c>
      <c r="L109" s="139">
        <f t="shared" si="19"/>
        <v>-68069301.855019778</v>
      </c>
    </row>
    <row r="110" spans="3:12" x14ac:dyDescent="0.2">
      <c r="C110" s="112">
        <v>91</v>
      </c>
      <c r="D110" s="143">
        <f t="shared" si="12"/>
        <v>2913.3648759385696</v>
      </c>
      <c r="E110" s="143">
        <f t="shared" si="13"/>
        <v>2574.1385911359703</v>
      </c>
      <c r="F110" s="143">
        <f t="shared" si="14"/>
        <v>5487.5034670745399</v>
      </c>
      <c r="G110" s="143">
        <f t="shared" si="15"/>
        <v>-342361.21820307447</v>
      </c>
      <c r="H110" s="139"/>
      <c r="I110" s="139">
        <f t="shared" si="16"/>
        <v>574921.38526230422</v>
      </c>
      <c r="J110" s="139">
        <f t="shared" si="17"/>
        <v>507978.70767775859</v>
      </c>
      <c r="K110" s="139">
        <f t="shared" si="18"/>
        <v>1082900.0929400628</v>
      </c>
      <c r="L110" s="139">
        <f t="shared" si="19"/>
        <v>-67561323.147342026</v>
      </c>
    </row>
    <row r="111" spans="3:12" x14ac:dyDescent="0.2">
      <c r="C111" s="112">
        <v>92</v>
      </c>
      <c r="D111" s="143">
        <f t="shared" si="12"/>
        <v>2891.6233965294655</v>
      </c>
      <c r="E111" s="143">
        <f t="shared" si="13"/>
        <v>2595.8800705450744</v>
      </c>
      <c r="F111" s="143">
        <f t="shared" si="14"/>
        <v>5487.5034670745399</v>
      </c>
      <c r="G111" s="143">
        <f t="shared" si="15"/>
        <v>-339765.3381325294</v>
      </c>
      <c r="H111" s="139"/>
      <c r="I111" s="139">
        <f t="shared" si="16"/>
        <v>570630.93693474715</v>
      </c>
      <c r="J111" s="139">
        <f t="shared" si="17"/>
        <v>512269.15600531566</v>
      </c>
      <c r="K111" s="139">
        <f t="shared" si="18"/>
        <v>1082900.0929400628</v>
      </c>
      <c r="L111" s="139">
        <f t="shared" si="19"/>
        <v>-67049053.991336711</v>
      </c>
    </row>
    <row r="112" spans="3:12" x14ac:dyDescent="0.2">
      <c r="C112" s="112">
        <v>93</v>
      </c>
      <c r="D112" s="143">
        <f t="shared" si="12"/>
        <v>2869.6982860103171</v>
      </c>
      <c r="E112" s="143">
        <f t="shared" si="13"/>
        <v>2617.8051810642228</v>
      </c>
      <c r="F112" s="143">
        <f t="shared" si="14"/>
        <v>5487.5034670745399</v>
      </c>
      <c r="G112" s="143">
        <f t="shared" si="15"/>
        <v>-337147.53295146517</v>
      </c>
      <c r="H112" s="139"/>
      <c r="I112" s="139">
        <f t="shared" si="16"/>
        <v>566304.25097247586</v>
      </c>
      <c r="J112" s="139">
        <f t="shared" si="17"/>
        <v>516595.84196758701</v>
      </c>
      <c r="K112" s="139">
        <f t="shared" si="18"/>
        <v>1082900.0929400628</v>
      </c>
      <c r="L112" s="139">
        <f t="shared" si="19"/>
        <v>-66532458.149369121</v>
      </c>
    </row>
    <row r="113" spans="3:12" x14ac:dyDescent="0.2">
      <c r="C113" s="112">
        <v>94</v>
      </c>
      <c r="D113" s="143">
        <f t="shared" si="12"/>
        <v>2847.5879934110208</v>
      </c>
      <c r="E113" s="143">
        <f t="shared" si="13"/>
        <v>2639.9154736635192</v>
      </c>
      <c r="F113" s="143">
        <f t="shared" si="14"/>
        <v>5487.5034670745399</v>
      </c>
      <c r="G113" s="143">
        <f t="shared" si="15"/>
        <v>-334507.61747780163</v>
      </c>
      <c r="H113" s="139"/>
      <c r="I113" s="139">
        <f t="shared" si="16"/>
        <v>561941.02130813547</v>
      </c>
      <c r="J113" s="139">
        <f t="shared" si="17"/>
        <v>520959.07163192733</v>
      </c>
      <c r="K113" s="139">
        <f t="shared" si="18"/>
        <v>1082900.0929400628</v>
      </c>
      <c r="L113" s="139">
        <f t="shared" si="19"/>
        <v>-66011499.07773719</v>
      </c>
    </row>
    <row r="114" spans="3:12" x14ac:dyDescent="0.2">
      <c r="C114" s="112">
        <v>95</v>
      </c>
      <c r="D114" s="143">
        <f t="shared" si="12"/>
        <v>2825.2909546617966</v>
      </c>
      <c r="E114" s="143">
        <f t="shared" si="13"/>
        <v>2662.2125124127433</v>
      </c>
      <c r="F114" s="143">
        <f t="shared" si="14"/>
        <v>5487.5034670745399</v>
      </c>
      <c r="G114" s="143">
        <f t="shared" si="15"/>
        <v>-331845.40496538888</v>
      </c>
      <c r="H114" s="139"/>
      <c r="I114" s="139">
        <f t="shared" si="16"/>
        <v>557540.93928929069</v>
      </c>
      <c r="J114" s="139">
        <f t="shared" si="17"/>
        <v>525359.15365077206</v>
      </c>
      <c r="K114" s="139">
        <f t="shared" si="18"/>
        <v>1082900.0929400628</v>
      </c>
      <c r="L114" s="139">
        <f t="shared" si="19"/>
        <v>-65486139.924086414</v>
      </c>
    </row>
    <row r="115" spans="3:12" x14ac:dyDescent="0.2">
      <c r="C115" s="112">
        <v>96</v>
      </c>
      <c r="D115" s="143">
        <f t="shared" si="12"/>
        <v>2802.8055924825444</v>
      </c>
      <c r="E115" s="143">
        <f t="shared" si="13"/>
        <v>2684.6978745919955</v>
      </c>
      <c r="F115" s="143">
        <f t="shared" si="14"/>
        <v>5487.5034670745399</v>
      </c>
      <c r="G115" s="143">
        <f t="shared" si="15"/>
        <v>-329160.7070907969</v>
      </c>
      <c r="H115" s="139"/>
      <c r="I115" s="139">
        <f t="shared" si="16"/>
        <v>553103.69365659065</v>
      </c>
      <c r="J115" s="139">
        <f t="shared" si="17"/>
        <v>529796.39928347222</v>
      </c>
      <c r="K115" s="139">
        <f t="shared" si="18"/>
        <v>1082900.0929400628</v>
      </c>
      <c r="L115" s="139">
        <f t="shared" si="19"/>
        <v>-64956343.524802946</v>
      </c>
    </row>
    <row r="116" spans="3:12" x14ac:dyDescent="0.2">
      <c r="C116" s="112">
        <v>97</v>
      </c>
      <c r="D116" s="143">
        <f t="shared" ref="D116:D147" si="20">IPMT($F$15,C116,$F$12,$F$11)</f>
        <v>2780.1303162712697</v>
      </c>
      <c r="E116" s="143">
        <f t="shared" ref="E116:E147" si="21">PPMT($F$15,C116,$F$12,$F$11)</f>
        <v>2707.3731508032702</v>
      </c>
      <c r="F116" s="143">
        <f t="shared" si="14"/>
        <v>5487.5034670745399</v>
      </c>
      <c r="G116" s="143">
        <f t="shared" si="15"/>
        <v>-326453.33393999364</v>
      </c>
      <c r="H116" s="139"/>
      <c r="I116" s="139">
        <f t="shared" ref="I116:I147" si="22">+D116*$F$7</f>
        <v>548628.97052175098</v>
      </c>
      <c r="J116" s="139">
        <f t="shared" ref="J116:J147" si="23">+E116*$F$7</f>
        <v>534271.12241831177</v>
      </c>
      <c r="K116" s="139">
        <f t="shared" si="18"/>
        <v>1082900.0929400628</v>
      </c>
      <c r="L116" s="139">
        <f t="shared" si="19"/>
        <v>-64422072.402384631</v>
      </c>
    </row>
    <row r="117" spans="3:12" x14ac:dyDescent="0.2">
      <c r="C117" s="112">
        <v>98</v>
      </c>
      <c r="D117" s="143">
        <f t="shared" si="20"/>
        <v>2757.263521991566</v>
      </c>
      <c r="E117" s="143">
        <f t="shared" si="21"/>
        <v>2730.2399450829739</v>
      </c>
      <c r="F117" s="143">
        <f t="shared" si="14"/>
        <v>5487.5034670745399</v>
      </c>
      <c r="G117" s="143">
        <f t="shared" si="15"/>
        <v>-323723.09399491065</v>
      </c>
      <c r="H117" s="139"/>
      <c r="I117" s="139">
        <f t="shared" si="22"/>
        <v>544116.45334535022</v>
      </c>
      <c r="J117" s="139">
        <f t="shared" si="23"/>
        <v>538783.63959471253</v>
      </c>
      <c r="K117" s="139">
        <f t="shared" si="18"/>
        <v>1082900.0929400628</v>
      </c>
      <c r="L117" s="139">
        <f t="shared" si="19"/>
        <v>-63883288.76278992</v>
      </c>
    </row>
    <row r="118" spans="3:12" x14ac:dyDescent="0.2">
      <c r="C118" s="112">
        <v>99</v>
      </c>
      <c r="D118" s="143">
        <f t="shared" si="20"/>
        <v>2734.2035920591447</v>
      </c>
      <c r="E118" s="143">
        <f t="shared" si="21"/>
        <v>2753.2998750153947</v>
      </c>
      <c r="F118" s="143">
        <f t="shared" si="14"/>
        <v>5487.503467074539</v>
      </c>
      <c r="G118" s="143">
        <f t="shared" si="15"/>
        <v>-320969.79411989526</v>
      </c>
      <c r="H118" s="139"/>
      <c r="I118" s="139">
        <f t="shared" si="22"/>
        <v>539565.82291443716</v>
      </c>
      <c r="J118" s="139">
        <f t="shared" si="23"/>
        <v>543334.27002562548</v>
      </c>
      <c r="K118" s="139">
        <f t="shared" si="18"/>
        <v>1082900.0929400628</v>
      </c>
      <c r="L118" s="139">
        <f t="shared" si="19"/>
        <v>-63339954.492764294</v>
      </c>
    </row>
    <row r="119" spans="3:12" x14ac:dyDescent="0.2">
      <c r="C119" s="112">
        <v>100</v>
      </c>
      <c r="D119" s="143">
        <f t="shared" si="20"/>
        <v>2710.9488952274091</v>
      </c>
      <c r="E119" s="143">
        <f t="shared" si="21"/>
        <v>2776.5545718471303</v>
      </c>
      <c r="F119" s="143">
        <f t="shared" si="14"/>
        <v>5487.503467074539</v>
      </c>
      <c r="G119" s="143">
        <f t="shared" si="15"/>
        <v>-318193.23954804812</v>
      </c>
      <c r="H119" s="139"/>
      <c r="I119" s="139">
        <f t="shared" si="22"/>
        <v>534976.75731995027</v>
      </c>
      <c r="J119" s="139">
        <f t="shared" si="23"/>
        <v>547923.33562011248</v>
      </c>
      <c r="K119" s="139">
        <f t="shared" si="18"/>
        <v>1082900.0929400628</v>
      </c>
      <c r="L119" s="139">
        <f t="shared" si="19"/>
        <v>-62792031.157144181</v>
      </c>
    </row>
    <row r="120" spans="3:12" x14ac:dyDescent="0.2">
      <c r="C120" s="112">
        <v>101</v>
      </c>
      <c r="D120" s="143">
        <f t="shared" si="20"/>
        <v>2687.4977864720609</v>
      </c>
      <c r="E120" s="143">
        <f t="shared" si="21"/>
        <v>2800.0056806024795</v>
      </c>
      <c r="F120" s="143">
        <f t="shared" si="14"/>
        <v>5487.5034670745408</v>
      </c>
      <c r="G120" s="143">
        <f t="shared" si="15"/>
        <v>-315393.23386744567</v>
      </c>
      <c r="H120" s="139"/>
      <c r="I120" s="139">
        <f t="shared" si="22"/>
        <v>530348.93193394598</v>
      </c>
      <c r="J120" s="139">
        <f t="shared" si="23"/>
        <v>552551.16100611689</v>
      </c>
      <c r="K120" s="139">
        <f t="shared" si="18"/>
        <v>1082900.0929400628</v>
      </c>
      <c r="L120" s="139">
        <f t="shared" si="19"/>
        <v>-62239479.996138066</v>
      </c>
    </row>
    <row r="121" spans="3:12" x14ac:dyDescent="0.2">
      <c r="C121" s="112">
        <v>102</v>
      </c>
      <c r="D121" s="143">
        <f t="shared" si="20"/>
        <v>2663.8486068747297</v>
      </c>
      <c r="E121" s="143">
        <f t="shared" si="21"/>
        <v>2823.6548601998106</v>
      </c>
      <c r="F121" s="143">
        <f t="shared" si="14"/>
        <v>5487.5034670745408</v>
      </c>
      <c r="G121" s="143">
        <f t="shared" si="15"/>
        <v>-312569.57900724583</v>
      </c>
      <c r="H121" s="139"/>
      <c r="I121" s="139">
        <f t="shared" si="22"/>
        <v>525682.01938663435</v>
      </c>
      <c r="J121" s="139">
        <f t="shared" si="23"/>
        <v>557218.07355342852</v>
      </c>
      <c r="K121" s="139">
        <f t="shared" si="18"/>
        <v>1082900.0929400628</v>
      </c>
      <c r="L121" s="139">
        <f t="shared" si="19"/>
        <v>-61682261.922584638</v>
      </c>
    </row>
    <row r="122" spans="3:12" x14ac:dyDescent="0.2">
      <c r="C122" s="112">
        <v>103</v>
      </c>
      <c r="D122" s="143">
        <f t="shared" si="20"/>
        <v>2639.9996835056268</v>
      </c>
      <c r="E122" s="143">
        <f t="shared" si="21"/>
        <v>2847.5037835689141</v>
      </c>
      <c r="F122" s="143">
        <f t="shared" si="14"/>
        <v>5487.5034670745408</v>
      </c>
      <c r="G122" s="143">
        <f t="shared" si="15"/>
        <v>-309722.07522367692</v>
      </c>
      <c r="H122" s="139"/>
      <c r="I122" s="139">
        <f t="shared" si="22"/>
        <v>520975.68954322196</v>
      </c>
      <c r="J122" s="139">
        <f t="shared" si="23"/>
        <v>561924.40339684102</v>
      </c>
      <c r="K122" s="139">
        <f t="shared" si="18"/>
        <v>1082900.092940063</v>
      </c>
      <c r="L122" s="139">
        <f t="shared" si="19"/>
        <v>-61120337.519187801</v>
      </c>
    </row>
    <row r="123" spans="3:12" x14ac:dyDescent="0.2">
      <c r="C123" s="112">
        <v>104</v>
      </c>
      <c r="D123" s="143">
        <f t="shared" si="20"/>
        <v>2615.9493293051978</v>
      </c>
      <c r="E123" s="143">
        <f t="shared" si="21"/>
        <v>2871.5541377693417</v>
      </c>
      <c r="F123" s="143">
        <f t="shared" si="14"/>
        <v>5487.503467074539</v>
      </c>
      <c r="G123" s="143">
        <f t="shared" si="15"/>
        <v>-306850.52108590759</v>
      </c>
      <c r="H123" s="139"/>
      <c r="I123" s="139">
        <f t="shared" si="22"/>
        <v>516229.60948055726</v>
      </c>
      <c r="J123" s="139">
        <f t="shared" si="23"/>
        <v>566670.48345950549</v>
      </c>
      <c r="K123" s="139">
        <f t="shared" si="18"/>
        <v>1082900.0929400628</v>
      </c>
      <c r="L123" s="139">
        <f t="shared" si="19"/>
        <v>-60553667.035728298</v>
      </c>
    </row>
    <row r="124" spans="3:12" x14ac:dyDescent="0.2">
      <c r="C124" s="112">
        <v>105</v>
      </c>
      <c r="D124" s="143">
        <f t="shared" si="20"/>
        <v>2591.6958429647871</v>
      </c>
      <c r="E124" s="143">
        <f t="shared" si="21"/>
        <v>2895.8076241097533</v>
      </c>
      <c r="F124" s="143">
        <f t="shared" si="14"/>
        <v>5487.5034670745408</v>
      </c>
      <c r="G124" s="143">
        <f t="shared" si="15"/>
        <v>-303954.71346179786</v>
      </c>
      <c r="H124" s="139"/>
      <c r="I124" s="139">
        <f t="shared" si="22"/>
        <v>511443.44346358103</v>
      </c>
      <c r="J124" s="139">
        <f t="shared" si="23"/>
        <v>571456.64947648183</v>
      </c>
      <c r="K124" s="139">
        <f t="shared" si="18"/>
        <v>1082900.0929400628</v>
      </c>
      <c r="L124" s="139">
        <f t="shared" si="19"/>
        <v>-59982210.386251815</v>
      </c>
    </row>
    <row r="125" spans="3:12" x14ac:dyDescent="0.2">
      <c r="C125" s="112">
        <v>106</v>
      </c>
      <c r="D125" s="143">
        <f t="shared" si="20"/>
        <v>2567.2375088062799</v>
      </c>
      <c r="E125" s="143">
        <f t="shared" si="21"/>
        <v>2920.2659582682595</v>
      </c>
      <c r="F125" s="143">
        <f t="shared" si="14"/>
        <v>5487.503467074539</v>
      </c>
      <c r="G125" s="143">
        <f t="shared" si="15"/>
        <v>-301034.44750352961</v>
      </c>
      <c r="H125" s="139"/>
      <c r="I125" s="139">
        <f t="shared" si="22"/>
        <v>506616.85292157513</v>
      </c>
      <c r="J125" s="139">
        <f t="shared" si="23"/>
        <v>576283.24001848756</v>
      </c>
      <c r="K125" s="139">
        <f t="shared" si="18"/>
        <v>1082900.0929400628</v>
      </c>
      <c r="L125" s="139">
        <f t="shared" si="19"/>
        <v>-59405927.146233328</v>
      </c>
    </row>
    <row r="126" spans="3:12" x14ac:dyDescent="0.2">
      <c r="C126" s="112">
        <v>107</v>
      </c>
      <c r="D126" s="143">
        <f t="shared" si="20"/>
        <v>2542.5725966607461</v>
      </c>
      <c r="E126" s="143">
        <f t="shared" si="21"/>
        <v>2944.9308704137943</v>
      </c>
      <c r="F126" s="143">
        <f t="shared" si="14"/>
        <v>5487.5034670745408</v>
      </c>
      <c r="G126" s="143">
        <f t="shared" si="15"/>
        <v>-298089.51663311583</v>
      </c>
      <c r="H126" s="139"/>
      <c r="I126" s="139">
        <f t="shared" si="22"/>
        <v>501749.49642421398</v>
      </c>
      <c r="J126" s="139">
        <f t="shared" si="23"/>
        <v>581150.59651584888</v>
      </c>
      <c r="K126" s="139">
        <f t="shared" si="18"/>
        <v>1082900.0929400628</v>
      </c>
      <c r="L126" s="139">
        <f t="shared" si="19"/>
        <v>-58824776.549717478</v>
      </c>
    </row>
    <row r="127" spans="3:12" x14ac:dyDescent="0.2">
      <c r="C127" s="112">
        <v>108</v>
      </c>
      <c r="D127" s="143">
        <f t="shared" si="20"/>
        <v>2517.6993617460389</v>
      </c>
      <c r="E127" s="143">
        <f t="shared" si="21"/>
        <v>2969.8041053285019</v>
      </c>
      <c r="F127" s="143">
        <f t="shared" si="14"/>
        <v>5487.5034670745408</v>
      </c>
      <c r="G127" s="143">
        <f t="shared" si="15"/>
        <v>-295119.71252778731</v>
      </c>
      <c r="H127" s="139"/>
      <c r="I127" s="139">
        <f t="shared" si="22"/>
        <v>496841.02965741011</v>
      </c>
      <c r="J127" s="139">
        <f t="shared" si="23"/>
        <v>586059.06328265287</v>
      </c>
      <c r="K127" s="139">
        <f t="shared" si="18"/>
        <v>1082900.092940063</v>
      </c>
      <c r="L127" s="139">
        <f t="shared" si="19"/>
        <v>-58238717.486434825</v>
      </c>
    </row>
    <row r="128" spans="3:12" x14ac:dyDescent="0.2">
      <c r="C128" s="112">
        <v>109</v>
      </c>
      <c r="D128" s="143">
        <f t="shared" si="20"/>
        <v>2492.6160445433775</v>
      </c>
      <c r="E128" s="143">
        <f t="shared" si="21"/>
        <v>2994.8874225311624</v>
      </c>
      <c r="F128" s="143">
        <f t="shared" si="14"/>
        <v>5487.5034670745399</v>
      </c>
      <c r="G128" s="143">
        <f t="shared" si="15"/>
        <v>-292124.82510525617</v>
      </c>
      <c r="H128" s="139"/>
      <c r="I128" s="139">
        <f t="shared" si="22"/>
        <v>491891.10539895896</v>
      </c>
      <c r="J128" s="139">
        <f t="shared" si="23"/>
        <v>591008.98754110385</v>
      </c>
      <c r="K128" s="139">
        <f t="shared" si="18"/>
        <v>1082900.0929400628</v>
      </c>
      <c r="L128" s="139">
        <f t="shared" si="19"/>
        <v>-57647708.498893723</v>
      </c>
    </row>
    <row r="129" spans="3:12" x14ac:dyDescent="0.2">
      <c r="C129" s="112">
        <v>110</v>
      </c>
      <c r="D129" s="143">
        <f t="shared" si="20"/>
        <v>2467.3208706728774</v>
      </c>
      <c r="E129" s="143">
        <f t="shared" si="21"/>
        <v>3020.1825964016621</v>
      </c>
      <c r="F129" s="143">
        <f t="shared" si="14"/>
        <v>5487.503467074539</v>
      </c>
      <c r="G129" s="143">
        <f t="shared" si="15"/>
        <v>-289104.64250885451</v>
      </c>
      <c r="H129" s="139"/>
      <c r="I129" s="139">
        <f t="shared" si="22"/>
        <v>486899.37349397619</v>
      </c>
      <c r="J129" s="139">
        <f t="shared" si="23"/>
        <v>596000.71944608656</v>
      </c>
      <c r="K129" s="139">
        <f t="shared" si="18"/>
        <v>1082900.0929400628</v>
      </c>
      <c r="L129" s="139">
        <f t="shared" si="19"/>
        <v>-57051707.779447637</v>
      </c>
    </row>
    <row r="130" spans="3:12" x14ac:dyDescent="0.2">
      <c r="C130" s="112">
        <v>111</v>
      </c>
      <c r="D130" s="143">
        <f t="shared" si="20"/>
        <v>2441.8120507680314</v>
      </c>
      <c r="E130" s="143">
        <f t="shared" si="21"/>
        <v>3045.6914163065089</v>
      </c>
      <c r="F130" s="143">
        <f t="shared" si="14"/>
        <v>5487.5034670745408</v>
      </c>
      <c r="G130" s="143">
        <f t="shared" si="15"/>
        <v>-286058.95109254797</v>
      </c>
      <c r="H130" s="139"/>
      <c r="I130" s="139">
        <f t="shared" si="22"/>
        <v>481865.48083012778</v>
      </c>
      <c r="J130" s="139">
        <f t="shared" si="23"/>
        <v>601034.61210993503</v>
      </c>
      <c r="K130" s="139">
        <f t="shared" si="18"/>
        <v>1082900.0929400628</v>
      </c>
      <c r="L130" s="139">
        <f t="shared" si="19"/>
        <v>-56450673.167337701</v>
      </c>
    </row>
    <row r="131" spans="3:12" x14ac:dyDescent="0.2">
      <c r="C131" s="112">
        <v>112</v>
      </c>
      <c r="D131" s="143">
        <f t="shared" si="20"/>
        <v>2416.0877803491289</v>
      </c>
      <c r="E131" s="143">
        <f t="shared" si="21"/>
        <v>3071.4156867254119</v>
      </c>
      <c r="F131" s="143">
        <f t="shared" si="14"/>
        <v>5487.5034670745408</v>
      </c>
      <c r="G131" s="143">
        <f t="shared" si="15"/>
        <v>-282987.53540582256</v>
      </c>
      <c r="H131" s="139"/>
      <c r="I131" s="139">
        <f t="shared" si="22"/>
        <v>476789.07131265086</v>
      </c>
      <c r="J131" s="139">
        <f t="shared" si="23"/>
        <v>606111.02162741206</v>
      </c>
      <c r="K131" s="139">
        <f t="shared" si="18"/>
        <v>1082900.092940063</v>
      </c>
      <c r="L131" s="139">
        <f t="shared" si="19"/>
        <v>-55844562.145710289</v>
      </c>
    </row>
    <row r="132" spans="3:12" x14ac:dyDescent="0.2">
      <c r="C132" s="112">
        <v>113</v>
      </c>
      <c r="D132" s="143">
        <f t="shared" si="20"/>
        <v>2390.1462396956108</v>
      </c>
      <c r="E132" s="143">
        <f t="shared" si="21"/>
        <v>3097.3572273789291</v>
      </c>
      <c r="F132" s="143">
        <f t="shared" si="14"/>
        <v>5487.5034670745399</v>
      </c>
      <c r="G132" s="143">
        <f t="shared" si="15"/>
        <v>-279890.17817844363</v>
      </c>
      <c r="H132" s="139"/>
      <c r="I132" s="139">
        <f t="shared" si="22"/>
        <v>471669.78583916405</v>
      </c>
      <c r="J132" s="139">
        <f t="shared" si="23"/>
        <v>611230.3071008987</v>
      </c>
      <c r="K132" s="139">
        <f t="shared" si="18"/>
        <v>1082900.0929400628</v>
      </c>
      <c r="L132" s="139">
        <f t="shared" si="19"/>
        <v>-55233331.83860939</v>
      </c>
    </row>
    <row r="133" spans="3:12" x14ac:dyDescent="0.2">
      <c r="C133" s="112">
        <v>114</v>
      </c>
      <c r="D133" s="143">
        <f t="shared" si="20"/>
        <v>2363.9855937173452</v>
      </c>
      <c r="E133" s="143">
        <f t="shared" si="21"/>
        <v>3123.5178733571952</v>
      </c>
      <c r="F133" s="143">
        <f t="shared" si="14"/>
        <v>5487.5034670745408</v>
      </c>
      <c r="G133" s="143">
        <f t="shared" si="15"/>
        <v>-276766.66030508647</v>
      </c>
      <c r="H133" s="139"/>
      <c r="I133" s="139">
        <f t="shared" si="22"/>
        <v>466507.26227426529</v>
      </c>
      <c r="J133" s="139">
        <f t="shared" si="23"/>
        <v>616392.83066579758</v>
      </c>
      <c r="K133" s="139">
        <f t="shared" si="18"/>
        <v>1082900.0929400628</v>
      </c>
      <c r="L133" s="139">
        <f t="shared" si="19"/>
        <v>-54616939.007943593</v>
      </c>
    </row>
    <row r="134" spans="3:12" x14ac:dyDescent="0.2">
      <c r="C134" s="112">
        <v>115</v>
      </c>
      <c r="D134" s="143">
        <f t="shared" si="20"/>
        <v>2337.6039918248071</v>
      </c>
      <c r="E134" s="143">
        <f t="shared" si="21"/>
        <v>3149.8994752497324</v>
      </c>
      <c r="F134" s="143">
        <f t="shared" si="14"/>
        <v>5487.503467074539</v>
      </c>
      <c r="G134" s="143">
        <f t="shared" si="15"/>
        <v>-273616.76082983671</v>
      </c>
      <c r="H134" s="139"/>
      <c r="I134" s="139">
        <f t="shared" si="22"/>
        <v>461301.13542391319</v>
      </c>
      <c r="J134" s="139">
        <f t="shared" si="23"/>
        <v>621598.9575161495</v>
      </c>
      <c r="K134" s="139">
        <f t="shared" si="18"/>
        <v>1082900.0929400628</v>
      </c>
      <c r="L134" s="139">
        <f t="shared" si="19"/>
        <v>-53995340.050427444</v>
      </c>
    </row>
    <row r="135" spans="3:12" x14ac:dyDescent="0.2">
      <c r="C135" s="112">
        <v>116</v>
      </c>
      <c r="D135" s="143">
        <f t="shared" si="20"/>
        <v>2310.9995677981778</v>
      </c>
      <c r="E135" s="143">
        <f t="shared" si="21"/>
        <v>3176.5038992763621</v>
      </c>
      <c r="F135" s="143">
        <f t="shared" si="14"/>
        <v>5487.5034670745399</v>
      </c>
      <c r="G135" s="143">
        <f t="shared" si="15"/>
        <v>-270440.25693056034</v>
      </c>
      <c r="H135" s="139"/>
      <c r="I135" s="139">
        <f t="shared" si="22"/>
        <v>456051.03700959496</v>
      </c>
      <c r="J135" s="139">
        <f t="shared" si="23"/>
        <v>626849.05593046779</v>
      </c>
      <c r="K135" s="139">
        <f t="shared" si="18"/>
        <v>1082900.0929400628</v>
      </c>
      <c r="L135" s="139">
        <f t="shared" si="19"/>
        <v>-53368490.994496979</v>
      </c>
    </row>
    <row r="136" spans="3:12" x14ac:dyDescent="0.2">
      <c r="C136" s="112">
        <v>117</v>
      </c>
      <c r="D136" s="143">
        <f t="shared" si="20"/>
        <v>2284.1704396553218</v>
      </c>
      <c r="E136" s="143">
        <f t="shared" si="21"/>
        <v>3203.3330274192181</v>
      </c>
      <c r="F136" s="143">
        <f t="shared" si="14"/>
        <v>5487.5034670745399</v>
      </c>
      <c r="G136" s="143">
        <f t="shared" si="15"/>
        <v>-267236.92390314111</v>
      </c>
      <c r="H136" s="139"/>
      <c r="I136" s="139">
        <f t="shared" si="22"/>
        <v>450756.59564227349</v>
      </c>
      <c r="J136" s="139">
        <f t="shared" si="23"/>
        <v>632143.49729778932</v>
      </c>
      <c r="K136" s="139">
        <f t="shared" si="18"/>
        <v>1082900.0929400628</v>
      </c>
      <c r="L136" s="139">
        <f t="shared" si="19"/>
        <v>-52736347.497199193</v>
      </c>
    </row>
    <row r="137" spans="3:12" x14ac:dyDescent="0.2">
      <c r="C137" s="112">
        <v>118</v>
      </c>
      <c r="D137" s="143">
        <f t="shared" si="20"/>
        <v>2257.1147095186611</v>
      </c>
      <c r="E137" s="143">
        <f t="shared" si="21"/>
        <v>3230.3887575558797</v>
      </c>
      <c r="F137" s="143">
        <f t="shared" si="14"/>
        <v>5487.5034670745408</v>
      </c>
      <c r="G137" s="143">
        <f t="shared" si="15"/>
        <v>-264006.53514558525</v>
      </c>
      <c r="H137" s="139"/>
      <c r="I137" s="139">
        <f t="shared" si="22"/>
        <v>445417.43679611594</v>
      </c>
      <c r="J137" s="139">
        <f t="shared" si="23"/>
        <v>637482.65614394704</v>
      </c>
      <c r="K137" s="139">
        <f t="shared" si="18"/>
        <v>1082900.092940063</v>
      </c>
      <c r="L137" s="139">
        <f t="shared" si="19"/>
        <v>-52098864.841055244</v>
      </c>
    </row>
    <row r="138" spans="3:12" x14ac:dyDescent="0.2">
      <c r="C138" s="112">
        <v>119</v>
      </c>
      <c r="D138" s="143">
        <f t="shared" si="20"/>
        <v>2229.8304634809169</v>
      </c>
      <c r="E138" s="143">
        <f t="shared" si="21"/>
        <v>3257.6730035936234</v>
      </c>
      <c r="F138" s="143">
        <f t="shared" si="14"/>
        <v>5487.5034670745408</v>
      </c>
      <c r="G138" s="143">
        <f t="shared" si="15"/>
        <v>-260748.86214199162</v>
      </c>
      <c r="H138" s="139"/>
      <c r="I138" s="139">
        <f t="shared" si="22"/>
        <v>440033.18278199976</v>
      </c>
      <c r="J138" s="139">
        <f t="shared" si="23"/>
        <v>642866.91015806317</v>
      </c>
      <c r="K138" s="139">
        <f t="shared" si="18"/>
        <v>1082900.092940063</v>
      </c>
      <c r="L138" s="139">
        <f t="shared" si="19"/>
        <v>-51455997.930897184</v>
      </c>
    </row>
    <row r="139" spans="3:12" x14ac:dyDescent="0.2">
      <c r="C139" s="112">
        <v>120</v>
      </c>
      <c r="D139" s="143">
        <f t="shared" si="20"/>
        <v>2202.3157714697259</v>
      </c>
      <c r="E139" s="143">
        <f t="shared" si="21"/>
        <v>3285.1876956048141</v>
      </c>
      <c r="F139" s="143">
        <f t="shared" si="14"/>
        <v>5487.5034670745399</v>
      </c>
      <c r="G139" s="143">
        <f t="shared" si="15"/>
        <v>-257463.67444638681</v>
      </c>
      <c r="H139" s="139"/>
      <c r="I139" s="139">
        <f t="shared" si="22"/>
        <v>434603.4527207957</v>
      </c>
      <c r="J139" s="139">
        <f t="shared" si="23"/>
        <v>648296.64021926711</v>
      </c>
      <c r="K139" s="139">
        <f t="shared" si="18"/>
        <v>1082900.0929400628</v>
      </c>
      <c r="L139" s="139">
        <f t="shared" si="19"/>
        <v>-50807701.29067792</v>
      </c>
    </row>
    <row r="140" spans="3:12" x14ac:dyDescent="0.2">
      <c r="C140" s="112">
        <v>121</v>
      </c>
      <c r="D140" s="143">
        <f t="shared" si="20"/>
        <v>2174.5686871111034</v>
      </c>
      <c r="E140" s="143">
        <f t="shared" si="21"/>
        <v>3312.9347799634365</v>
      </c>
      <c r="F140" s="143">
        <f t="shared" si="14"/>
        <v>5487.5034670745399</v>
      </c>
      <c r="G140" s="143">
        <f t="shared" si="15"/>
        <v>-254150.73966642338</v>
      </c>
      <c r="H140" s="139"/>
      <c r="I140" s="139">
        <f t="shared" si="22"/>
        <v>429127.86251642415</v>
      </c>
      <c r="J140" s="139">
        <f t="shared" si="23"/>
        <v>653772.2304236386</v>
      </c>
      <c r="K140" s="139">
        <f t="shared" si="18"/>
        <v>1082900.0929400628</v>
      </c>
      <c r="L140" s="139">
        <f t="shared" si="19"/>
        <v>-50153929.060254283</v>
      </c>
    </row>
    <row r="141" spans="3:12" x14ac:dyDescent="0.2">
      <c r="C141" s="112">
        <v>122</v>
      </c>
      <c r="D141" s="143">
        <f t="shared" si="20"/>
        <v>2146.587247591759</v>
      </c>
      <c r="E141" s="143">
        <f t="shared" si="21"/>
        <v>3340.9162194827818</v>
      </c>
      <c r="F141" s="143">
        <f t="shared" si="14"/>
        <v>5487.5034670745408</v>
      </c>
      <c r="G141" s="143">
        <f t="shared" si="15"/>
        <v>-250809.8234469406</v>
      </c>
      <c r="H141" s="139"/>
      <c r="I141" s="139">
        <f t="shared" si="22"/>
        <v>423606.02482868446</v>
      </c>
      <c r="J141" s="139">
        <f t="shared" si="23"/>
        <v>659294.06811137858</v>
      </c>
      <c r="K141" s="139">
        <f t="shared" si="18"/>
        <v>1082900.092940063</v>
      </c>
      <c r="L141" s="139">
        <f t="shared" si="19"/>
        <v>-49494634.992142908</v>
      </c>
    </row>
    <row r="142" spans="3:12" x14ac:dyDescent="0.2">
      <c r="C142" s="112">
        <v>123</v>
      </c>
      <c r="D142" s="143">
        <f t="shared" si="20"/>
        <v>2118.3694735202489</v>
      </c>
      <c r="E142" s="143">
        <f t="shared" si="21"/>
        <v>3369.1339935542915</v>
      </c>
      <c r="F142" s="143">
        <f t="shared" si="14"/>
        <v>5487.5034670745408</v>
      </c>
      <c r="G142" s="143">
        <f t="shared" si="15"/>
        <v>-247440.68945338632</v>
      </c>
      <c r="H142" s="139"/>
      <c r="I142" s="139">
        <f t="shared" si="22"/>
        <v>418037.54904585448</v>
      </c>
      <c r="J142" s="139">
        <f t="shared" si="23"/>
        <v>664862.54389420839</v>
      </c>
      <c r="K142" s="139">
        <f t="shared" si="18"/>
        <v>1082900.0929400628</v>
      </c>
      <c r="L142" s="139">
        <f t="shared" si="19"/>
        <v>-48829772.448248699</v>
      </c>
    </row>
    <row r="143" spans="3:12" x14ac:dyDescent="0.2">
      <c r="C143" s="112">
        <v>124</v>
      </c>
      <c r="D143" s="143">
        <f t="shared" si="20"/>
        <v>2089.9133687869567</v>
      </c>
      <c r="E143" s="143">
        <f t="shared" si="21"/>
        <v>3397.5900982875837</v>
      </c>
      <c r="F143" s="143">
        <f t="shared" si="14"/>
        <v>5487.5034670745408</v>
      </c>
      <c r="G143" s="143">
        <f t="shared" si="15"/>
        <v>-244043.09935509873</v>
      </c>
      <c r="H143" s="139"/>
      <c r="I143" s="139">
        <f t="shared" si="22"/>
        <v>412422.0412570599</v>
      </c>
      <c r="J143" s="139">
        <f t="shared" si="23"/>
        <v>670478.05168300297</v>
      </c>
      <c r="K143" s="139">
        <f t="shared" si="18"/>
        <v>1082900.0929400628</v>
      </c>
      <c r="L143" s="139">
        <f t="shared" si="19"/>
        <v>-48159294.396565698</v>
      </c>
    </row>
    <row r="144" spans="3:12" x14ac:dyDescent="0.2">
      <c r="C144" s="112">
        <v>125</v>
      </c>
      <c r="D144" s="143">
        <f t="shared" si="20"/>
        <v>2061.2169204228844</v>
      </c>
      <c r="E144" s="143">
        <f t="shared" si="21"/>
        <v>3426.286546651656</v>
      </c>
      <c r="F144" s="143">
        <f t="shared" si="14"/>
        <v>5487.5034670745408</v>
      </c>
      <c r="G144" s="143">
        <f t="shared" si="15"/>
        <v>-240616.81280844708</v>
      </c>
      <c r="H144" s="139"/>
      <c r="I144" s="139">
        <f t="shared" si="22"/>
        <v>406759.10422440775</v>
      </c>
      <c r="J144" s="139">
        <f t="shared" si="23"/>
        <v>676140.98871565517</v>
      </c>
      <c r="K144" s="139">
        <f t="shared" si="18"/>
        <v>1082900.092940063</v>
      </c>
      <c r="L144" s="139">
        <f t="shared" si="19"/>
        <v>-47483153.407850042</v>
      </c>
    </row>
    <row r="145" spans="3:12" x14ac:dyDescent="0.2">
      <c r="C145" s="112">
        <v>126</v>
      </c>
      <c r="D145" s="143">
        <f t="shared" si="20"/>
        <v>2032.278098457263</v>
      </c>
      <c r="E145" s="143">
        <f t="shared" si="21"/>
        <v>3455.2253686172771</v>
      </c>
      <c r="F145" s="143">
        <f t="shared" si="14"/>
        <v>5487.5034670745399</v>
      </c>
      <c r="G145" s="143">
        <f t="shared" si="15"/>
        <v>-237161.5874398298</v>
      </c>
      <c r="H145" s="139"/>
      <c r="I145" s="139">
        <f t="shared" si="22"/>
        <v>401048.33735488739</v>
      </c>
      <c r="J145" s="139">
        <f t="shared" si="23"/>
        <v>681851.75558517547</v>
      </c>
      <c r="K145" s="139">
        <f t="shared" si="18"/>
        <v>1082900.0929400628</v>
      </c>
      <c r="L145" s="139">
        <f t="shared" si="19"/>
        <v>-46801301.652264863</v>
      </c>
    </row>
    <row r="146" spans="3:12" x14ac:dyDescent="0.2">
      <c r="C146" s="112">
        <v>127</v>
      </c>
      <c r="D146" s="143">
        <f t="shared" si="20"/>
        <v>2003.0948557739475</v>
      </c>
      <c r="E146" s="143">
        <f t="shared" si="21"/>
        <v>3484.4086113005919</v>
      </c>
      <c r="F146" s="143">
        <f t="shared" si="14"/>
        <v>5487.503467074539</v>
      </c>
      <c r="G146" s="143">
        <f t="shared" si="15"/>
        <v>-233677.1788285292</v>
      </c>
      <c r="H146" s="139"/>
      <c r="I146" s="139">
        <f t="shared" si="22"/>
        <v>395289.33667203179</v>
      </c>
      <c r="J146" s="139">
        <f t="shared" si="23"/>
        <v>687610.75626803096</v>
      </c>
      <c r="K146" s="139">
        <f t="shared" si="18"/>
        <v>1082900.0929400628</v>
      </c>
      <c r="L146" s="139">
        <f t="shared" si="19"/>
        <v>-46113690.895996831</v>
      </c>
    </row>
    <row r="147" spans="3:12" x14ac:dyDescent="0.2">
      <c r="C147" s="112">
        <v>128</v>
      </c>
      <c r="D147" s="143">
        <f t="shared" si="20"/>
        <v>1973.6651279666082</v>
      </c>
      <c r="E147" s="143">
        <f t="shared" si="21"/>
        <v>3513.8383391079315</v>
      </c>
      <c r="F147" s="143">
        <f t="shared" si="14"/>
        <v>5487.5034670745399</v>
      </c>
      <c r="G147" s="143">
        <f t="shared" si="15"/>
        <v>-230163.34048942127</v>
      </c>
      <c r="H147" s="139"/>
      <c r="I147" s="139">
        <f t="shared" si="22"/>
        <v>389481.69478734088</v>
      </c>
      <c r="J147" s="139">
        <f t="shared" si="23"/>
        <v>693418.39815272181</v>
      </c>
      <c r="K147" s="139">
        <f t="shared" si="18"/>
        <v>1082900.0929400628</v>
      </c>
      <c r="L147" s="139">
        <f t="shared" si="19"/>
        <v>-45420272.497844107</v>
      </c>
    </row>
    <row r="148" spans="3:12" x14ac:dyDescent="0.2">
      <c r="C148" s="112">
        <v>129</v>
      </c>
      <c r="D148" s="143">
        <f t="shared" ref="D148:D179" si="24">IPMT($F$15,C148,$F$12,$F$11)</f>
        <v>1943.9868331926957</v>
      </c>
      <c r="E148" s="143">
        <f t="shared" ref="E148:E179" si="25">PPMT($F$15,C148,$F$12,$F$11)</f>
        <v>3543.5166338818444</v>
      </c>
      <c r="F148" s="143">
        <f t="shared" ref="F148:F197" si="26">+E148+D148</f>
        <v>5487.5034670745399</v>
      </c>
      <c r="G148" s="143">
        <f t="shared" ref="G148:G199" si="27">+G147+E148</f>
        <v>-226619.82385553943</v>
      </c>
      <c r="H148" s="139"/>
      <c r="I148" s="139">
        <f t="shared" ref="I148:I179" si="28">+D148*$F$7</f>
        <v>383625.00087146333</v>
      </c>
      <c r="J148" s="139">
        <f t="shared" ref="J148:J179" si="29">+E148*$F$7</f>
        <v>699275.09206859954</v>
      </c>
      <c r="K148" s="139">
        <f t="shared" ref="K148:K199" si="30">+J148+I148</f>
        <v>1082900.0929400628</v>
      </c>
      <c r="L148" s="139">
        <f t="shared" ref="L148:L199" si="31">+L147+J148</f>
        <v>-44720997.40577551</v>
      </c>
    </row>
    <row r="149" spans="3:12" x14ac:dyDescent="0.2">
      <c r="C149" s="112">
        <v>130</v>
      </c>
      <c r="D149" s="143">
        <f t="shared" si="24"/>
        <v>1914.0578720261703</v>
      </c>
      <c r="E149" s="143">
        <f t="shared" si="25"/>
        <v>3573.4455950483698</v>
      </c>
      <c r="F149" s="143">
        <f t="shared" si="26"/>
        <v>5487.5034670745399</v>
      </c>
      <c r="G149" s="143">
        <f t="shared" si="27"/>
        <v>-223046.37826049107</v>
      </c>
      <c r="H149" s="139"/>
      <c r="I149" s="139">
        <f t="shared" si="28"/>
        <v>377718.84062513406</v>
      </c>
      <c r="J149" s="139">
        <f t="shared" si="29"/>
        <v>705181.2523149288</v>
      </c>
      <c r="K149" s="139">
        <f t="shared" si="30"/>
        <v>1082900.0929400628</v>
      </c>
      <c r="L149" s="139">
        <f t="shared" si="31"/>
        <v>-44015816.153460585</v>
      </c>
    </row>
    <row r="150" spans="3:12" x14ac:dyDescent="0.2">
      <c r="C150" s="112">
        <v>131</v>
      </c>
      <c r="D150" s="143">
        <f t="shared" si="24"/>
        <v>1883.8761273089931</v>
      </c>
      <c r="E150" s="143">
        <f t="shared" si="25"/>
        <v>3603.6273397655468</v>
      </c>
      <c r="F150" s="143">
        <f t="shared" si="26"/>
        <v>5487.5034670745399</v>
      </c>
      <c r="G150" s="143">
        <f t="shared" si="27"/>
        <v>-219442.75092072552</v>
      </c>
      <c r="H150" s="139"/>
      <c r="I150" s="139">
        <f t="shared" si="28"/>
        <v>371762.79624986759</v>
      </c>
      <c r="J150" s="139">
        <f t="shared" si="29"/>
        <v>711137.29669019522</v>
      </c>
      <c r="K150" s="139">
        <f t="shared" si="30"/>
        <v>1082900.0929400628</v>
      </c>
      <c r="L150" s="139">
        <f t="shared" si="31"/>
        <v>-43304678.856770389</v>
      </c>
    </row>
    <row r="151" spans="3:12" x14ac:dyDescent="0.2">
      <c r="C151" s="112">
        <v>132</v>
      </c>
      <c r="D151" s="143">
        <f t="shared" si="24"/>
        <v>1853.4394640013568</v>
      </c>
      <c r="E151" s="143">
        <f t="shared" si="25"/>
        <v>3634.0640030731834</v>
      </c>
      <c r="F151" s="143">
        <f t="shared" si="26"/>
        <v>5487.5034670745399</v>
      </c>
      <c r="G151" s="143">
        <f t="shared" si="27"/>
        <v>-215808.68691765235</v>
      </c>
      <c r="H151" s="139"/>
      <c r="I151" s="139">
        <f t="shared" si="28"/>
        <v>365756.44641840295</v>
      </c>
      <c r="J151" s="139">
        <f t="shared" si="29"/>
        <v>717143.64652165992</v>
      </c>
      <c r="K151" s="139">
        <f t="shared" si="30"/>
        <v>1082900.0929400628</v>
      </c>
      <c r="L151" s="139">
        <f t="shared" si="31"/>
        <v>-42587535.210248731</v>
      </c>
    </row>
    <row r="152" spans="3:12" x14ac:dyDescent="0.2">
      <c r="C152" s="112">
        <v>133</v>
      </c>
      <c r="D152" s="143">
        <f t="shared" si="24"/>
        <v>1822.7457290306545</v>
      </c>
      <c r="E152" s="143">
        <f t="shared" si="25"/>
        <v>3664.7577380438856</v>
      </c>
      <c r="F152" s="143">
        <f t="shared" si="26"/>
        <v>5487.5034670745399</v>
      </c>
      <c r="G152" s="143">
        <f t="shared" si="27"/>
        <v>-212143.92917960847</v>
      </c>
      <c r="H152" s="139"/>
      <c r="I152" s="139">
        <f t="shared" si="28"/>
        <v>359699.36624489905</v>
      </c>
      <c r="J152" s="139">
        <f t="shared" si="29"/>
        <v>723200.72669516376</v>
      </c>
      <c r="K152" s="139">
        <f t="shared" si="30"/>
        <v>1082900.0929400628</v>
      </c>
      <c r="L152" s="139">
        <f t="shared" si="31"/>
        <v>-41864334.483553566</v>
      </c>
    </row>
    <row r="153" spans="3:12" x14ac:dyDescent="0.2">
      <c r="C153" s="112">
        <v>134</v>
      </c>
      <c r="D153" s="143">
        <f t="shared" si="24"/>
        <v>1791.7927511391738</v>
      </c>
      <c r="E153" s="143">
        <f t="shared" si="25"/>
        <v>3695.7107159353664</v>
      </c>
      <c r="F153" s="143">
        <f t="shared" si="26"/>
        <v>5487.5034670745399</v>
      </c>
      <c r="G153" s="143">
        <f t="shared" si="27"/>
        <v>-208448.21846367311</v>
      </c>
      <c r="H153" s="139"/>
      <c r="I153" s="139">
        <f t="shared" si="28"/>
        <v>353591.12725487875</v>
      </c>
      <c r="J153" s="139">
        <f t="shared" si="29"/>
        <v>729308.96568518411</v>
      </c>
      <c r="K153" s="139">
        <f t="shared" si="30"/>
        <v>1082900.0929400628</v>
      </c>
      <c r="L153" s="139">
        <f t="shared" si="31"/>
        <v>-41135025.517868385</v>
      </c>
    </row>
    <row r="154" spans="3:12" x14ac:dyDescent="0.2">
      <c r="C154" s="112">
        <v>135</v>
      </c>
      <c r="D154" s="143">
        <f t="shared" si="24"/>
        <v>1760.5783407305028</v>
      </c>
      <c r="E154" s="143">
        <f t="shared" si="25"/>
        <v>3726.9251263440374</v>
      </c>
      <c r="F154" s="143">
        <f t="shared" si="26"/>
        <v>5487.5034670745399</v>
      </c>
      <c r="G154" s="143">
        <f t="shared" si="27"/>
        <v>-204721.29333732909</v>
      </c>
      <c r="H154" s="139"/>
      <c r="I154" s="139">
        <f t="shared" si="28"/>
        <v>347431.2973549189</v>
      </c>
      <c r="J154" s="139">
        <f t="shared" si="29"/>
        <v>735468.79558514396</v>
      </c>
      <c r="K154" s="139">
        <f t="shared" si="30"/>
        <v>1082900.0929400628</v>
      </c>
      <c r="L154" s="139">
        <f t="shared" si="31"/>
        <v>-40399556.722283244</v>
      </c>
    </row>
    <row r="155" spans="3:12" x14ac:dyDescent="0.2">
      <c r="C155" s="112">
        <v>136</v>
      </c>
      <c r="D155" s="143">
        <f t="shared" si="24"/>
        <v>1729.1002897146377</v>
      </c>
      <c r="E155" s="143">
        <f t="shared" si="25"/>
        <v>3758.4031773599017</v>
      </c>
      <c r="F155" s="143">
        <f t="shared" si="26"/>
        <v>5487.503467074539</v>
      </c>
      <c r="G155" s="143">
        <f t="shared" si="27"/>
        <v>-200962.89015996919</v>
      </c>
      <c r="H155" s="139"/>
      <c r="I155" s="139">
        <f t="shared" si="28"/>
        <v>341219.44080208382</v>
      </c>
      <c r="J155" s="139">
        <f t="shared" si="29"/>
        <v>741680.65213797893</v>
      </c>
      <c r="K155" s="139">
        <f t="shared" si="30"/>
        <v>1082900.0929400628</v>
      </c>
      <c r="L155" s="139">
        <f t="shared" si="31"/>
        <v>-39657876.070145264</v>
      </c>
    </row>
    <row r="156" spans="3:12" x14ac:dyDescent="0.2">
      <c r="C156" s="112">
        <v>137</v>
      </c>
      <c r="D156" s="143">
        <f t="shared" si="24"/>
        <v>1697.3563713517872</v>
      </c>
      <c r="E156" s="143">
        <f t="shared" si="25"/>
        <v>3790.1470957227525</v>
      </c>
      <c r="F156" s="143">
        <f t="shared" si="26"/>
        <v>5487.5034670745399</v>
      </c>
      <c r="G156" s="143">
        <f t="shared" si="27"/>
        <v>-197172.74306424643</v>
      </c>
      <c r="H156" s="139"/>
      <c r="I156" s="139">
        <f t="shared" si="28"/>
        <v>334955.11817310174</v>
      </c>
      <c r="J156" s="139">
        <f t="shared" si="29"/>
        <v>747944.97476696095</v>
      </c>
      <c r="K156" s="139">
        <f t="shared" si="30"/>
        <v>1082900.0929400628</v>
      </c>
      <c r="L156" s="139">
        <f t="shared" si="31"/>
        <v>-38909931.095378302</v>
      </c>
    </row>
    <row r="157" spans="3:12" x14ac:dyDescent="0.2">
      <c r="C157" s="112">
        <v>138</v>
      </c>
      <c r="D157" s="143">
        <f t="shared" si="24"/>
        <v>1665.3443400948493</v>
      </c>
      <c r="E157" s="143">
        <f t="shared" si="25"/>
        <v>3822.1591269796909</v>
      </c>
      <c r="F157" s="143">
        <f t="shared" si="26"/>
        <v>5487.5034670745399</v>
      </c>
      <c r="G157" s="143">
        <f t="shared" si="27"/>
        <v>-193350.58393726675</v>
      </c>
      <c r="H157" s="139"/>
      <c r="I157" s="139">
        <f t="shared" si="28"/>
        <v>328637.88633327949</v>
      </c>
      <c r="J157" s="139">
        <f t="shared" si="29"/>
        <v>754262.20660678332</v>
      </c>
      <c r="K157" s="139">
        <f t="shared" si="30"/>
        <v>1082900.0929400628</v>
      </c>
      <c r="L157" s="139">
        <f t="shared" si="31"/>
        <v>-38155668.888771519</v>
      </c>
    </row>
    <row r="158" spans="3:12" x14ac:dyDescent="0.2">
      <c r="C158" s="112">
        <v>139</v>
      </c>
      <c r="D158" s="143">
        <f t="shared" si="24"/>
        <v>1633.0619314305673</v>
      </c>
      <c r="E158" s="143">
        <f t="shared" si="25"/>
        <v>3854.4415356439731</v>
      </c>
      <c r="F158" s="143">
        <f t="shared" si="26"/>
        <v>5487.5034670745408</v>
      </c>
      <c r="G158" s="143">
        <f t="shared" si="27"/>
        <v>-189496.14240162278</v>
      </c>
      <c r="H158" s="139"/>
      <c r="I158" s="139">
        <f t="shared" si="28"/>
        <v>322267.29840515618</v>
      </c>
      <c r="J158" s="139">
        <f t="shared" si="29"/>
        <v>760632.79453490674</v>
      </c>
      <c r="K158" s="139">
        <f t="shared" si="30"/>
        <v>1082900.092940063</v>
      </c>
      <c r="L158" s="139">
        <f t="shared" si="31"/>
        <v>-37395036.094236612</v>
      </c>
    </row>
    <row r="159" spans="3:12" x14ac:dyDescent="0.2">
      <c r="C159" s="112">
        <v>140</v>
      </c>
      <c r="D159" s="143">
        <f t="shared" si="24"/>
        <v>1600.5068617193363</v>
      </c>
      <c r="E159" s="143">
        <f t="shared" si="25"/>
        <v>3886.996605355203</v>
      </c>
      <c r="F159" s="143">
        <f t="shared" si="26"/>
        <v>5487.503467074539</v>
      </c>
      <c r="G159" s="143">
        <f t="shared" si="27"/>
        <v>-185609.14579626758</v>
      </c>
      <c r="H159" s="139"/>
      <c r="I159" s="139">
        <f t="shared" si="28"/>
        <v>315842.90373689064</v>
      </c>
      <c r="J159" s="139">
        <f t="shared" si="29"/>
        <v>767057.18920317199</v>
      </c>
      <c r="K159" s="139">
        <f t="shared" si="30"/>
        <v>1082900.0929400628</v>
      </c>
      <c r="L159" s="139">
        <f t="shared" si="31"/>
        <v>-36627978.905033439</v>
      </c>
    </row>
    <row r="160" spans="3:12" x14ac:dyDescent="0.2">
      <c r="C160" s="112">
        <v>141</v>
      </c>
      <c r="D160" s="143">
        <f t="shared" si="24"/>
        <v>1567.6768280336612</v>
      </c>
      <c r="E160" s="143">
        <f t="shared" si="25"/>
        <v>3919.8266390408785</v>
      </c>
      <c r="F160" s="143">
        <f t="shared" si="26"/>
        <v>5487.5034670745399</v>
      </c>
      <c r="G160" s="143">
        <f t="shared" si="27"/>
        <v>-181689.31915722671</v>
      </c>
      <c r="H160" s="139"/>
      <c r="I160" s="139">
        <f t="shared" si="28"/>
        <v>309364.24787038309</v>
      </c>
      <c r="J160" s="139">
        <f t="shared" si="29"/>
        <v>773535.84506967966</v>
      </c>
      <c r="K160" s="139">
        <f t="shared" si="30"/>
        <v>1082900.0929400628</v>
      </c>
      <c r="L160" s="139">
        <f t="shared" si="31"/>
        <v>-35854443.059963763</v>
      </c>
    </row>
    <row r="161" spans="3:12" x14ac:dyDescent="0.2">
      <c r="C161" s="112">
        <v>142</v>
      </c>
      <c r="D161" s="143">
        <f t="shared" si="24"/>
        <v>1534.5695079952482</v>
      </c>
      <c r="E161" s="143">
        <f t="shared" si="25"/>
        <v>3952.9339590792915</v>
      </c>
      <c r="F161" s="143">
        <f t="shared" si="26"/>
        <v>5487.5034670745399</v>
      </c>
      <c r="G161" s="143">
        <f t="shared" si="27"/>
        <v>-177736.38519814741</v>
      </c>
      <c r="H161" s="139"/>
      <c r="I161" s="139">
        <f t="shared" si="28"/>
        <v>302830.87250912667</v>
      </c>
      <c r="J161" s="139">
        <f t="shared" si="29"/>
        <v>780069.22043093608</v>
      </c>
      <c r="K161" s="139">
        <f t="shared" si="30"/>
        <v>1082900.0929400628</v>
      </c>
      <c r="L161" s="139">
        <f t="shared" si="31"/>
        <v>-35074373.83953283</v>
      </c>
    </row>
    <row r="162" spans="3:12" x14ac:dyDescent="0.2">
      <c r="C162" s="112">
        <v>143</v>
      </c>
      <c r="D162" s="143">
        <f t="shared" si="24"/>
        <v>1501.1825596107221</v>
      </c>
      <c r="E162" s="143">
        <f t="shared" si="25"/>
        <v>3986.320907463818</v>
      </c>
      <c r="F162" s="143">
        <f t="shared" si="26"/>
        <v>5487.5034670745399</v>
      </c>
      <c r="G162" s="143">
        <f t="shared" si="27"/>
        <v>-173750.0642906836</v>
      </c>
      <c r="H162" s="139"/>
      <c r="I162" s="139">
        <f t="shared" si="28"/>
        <v>296242.31548578822</v>
      </c>
      <c r="J162" s="139">
        <f t="shared" si="29"/>
        <v>786657.77745427471</v>
      </c>
      <c r="K162" s="139">
        <f t="shared" si="30"/>
        <v>1082900.092940063</v>
      </c>
      <c r="L162" s="139">
        <f t="shared" si="31"/>
        <v>-34287716.062078558</v>
      </c>
    </row>
    <row r="163" spans="3:12" x14ac:dyDescent="0.2">
      <c r="C163" s="112">
        <v>144</v>
      </c>
      <c r="D163" s="143">
        <f t="shared" si="24"/>
        <v>1467.5136211059537</v>
      </c>
      <c r="E163" s="143">
        <f t="shared" si="25"/>
        <v>4019.989845968586</v>
      </c>
      <c r="F163" s="143">
        <f t="shared" si="26"/>
        <v>5487.5034670745399</v>
      </c>
      <c r="G163" s="143">
        <f t="shared" si="27"/>
        <v>-169730.07444471502</v>
      </c>
      <c r="H163" s="139"/>
      <c r="I163" s="139">
        <f t="shared" si="28"/>
        <v>289598.11072951416</v>
      </c>
      <c r="J163" s="139">
        <f t="shared" si="29"/>
        <v>793301.98221054859</v>
      </c>
      <c r="K163" s="139">
        <f t="shared" si="30"/>
        <v>1082900.0929400628</v>
      </c>
      <c r="L163" s="139">
        <f t="shared" si="31"/>
        <v>-33494414.079868011</v>
      </c>
    </row>
    <row r="164" spans="3:12" x14ac:dyDescent="0.2">
      <c r="C164" s="112">
        <v>145</v>
      </c>
      <c r="D164" s="143">
        <f t="shared" si="24"/>
        <v>1433.5603107589895</v>
      </c>
      <c r="E164" s="143">
        <f t="shared" si="25"/>
        <v>4053.9431563155504</v>
      </c>
      <c r="F164" s="143">
        <f t="shared" si="26"/>
        <v>5487.5034670745399</v>
      </c>
      <c r="G164" s="143">
        <f t="shared" si="27"/>
        <v>-165676.13128839948</v>
      </c>
      <c r="H164" s="139"/>
      <c r="I164" s="139">
        <f t="shared" si="28"/>
        <v>282897.78823296149</v>
      </c>
      <c r="J164" s="139">
        <f t="shared" si="29"/>
        <v>800002.30470710131</v>
      </c>
      <c r="K164" s="139">
        <f t="shared" si="30"/>
        <v>1082900.0929400628</v>
      </c>
      <c r="L164" s="139">
        <f t="shared" si="31"/>
        <v>-32694411.775160909</v>
      </c>
    </row>
    <row r="165" spans="3:12" x14ac:dyDescent="0.2">
      <c r="C165" s="112">
        <v>146</v>
      </c>
      <c r="D165" s="143">
        <f t="shared" si="24"/>
        <v>1399.3202267315717</v>
      </c>
      <c r="E165" s="143">
        <f t="shared" si="25"/>
        <v>4088.1832403429685</v>
      </c>
      <c r="F165" s="143">
        <f t="shared" si="26"/>
        <v>5487.5034670745399</v>
      </c>
      <c r="G165" s="143">
        <f t="shared" si="27"/>
        <v>-161587.94804805651</v>
      </c>
      <c r="H165" s="139"/>
      <c r="I165" s="139">
        <f t="shared" si="28"/>
        <v>276140.87401904963</v>
      </c>
      <c r="J165" s="139">
        <f t="shared" si="29"/>
        <v>806759.21892101318</v>
      </c>
      <c r="K165" s="139">
        <f t="shared" si="30"/>
        <v>1082900.0929400628</v>
      </c>
      <c r="L165" s="139">
        <f t="shared" si="31"/>
        <v>-31887652.556239896</v>
      </c>
    </row>
    <row r="166" spans="3:12" x14ac:dyDescent="0.2">
      <c r="C166" s="112">
        <v>147</v>
      </c>
      <c r="D166" s="143">
        <f t="shared" si="24"/>
        <v>1364.7909468992295</v>
      </c>
      <c r="E166" s="143">
        <f t="shared" si="25"/>
        <v>4122.7125201753106</v>
      </c>
      <c r="F166" s="143">
        <f t="shared" si="26"/>
        <v>5487.5034670745399</v>
      </c>
      <c r="G166" s="143">
        <f t="shared" si="27"/>
        <v>-157465.23552788119</v>
      </c>
      <c r="H166" s="139"/>
      <c r="I166" s="139">
        <f t="shared" si="28"/>
        <v>269326.89010743116</v>
      </c>
      <c r="J166" s="139">
        <f t="shared" si="29"/>
        <v>813573.20283263165</v>
      </c>
      <c r="K166" s="139">
        <f t="shared" si="30"/>
        <v>1082900.0929400628</v>
      </c>
      <c r="L166" s="139">
        <f t="shared" si="31"/>
        <v>-31074079.353407264</v>
      </c>
    </row>
    <row r="167" spans="3:12" x14ac:dyDescent="0.2">
      <c r="C167" s="112">
        <v>148</v>
      </c>
      <c r="D167" s="143">
        <f t="shared" si="24"/>
        <v>1329.9700286799452</v>
      </c>
      <c r="E167" s="143">
        <f t="shared" si="25"/>
        <v>4157.5334383945947</v>
      </c>
      <c r="F167" s="143">
        <f t="shared" si="26"/>
        <v>5487.5034670745399</v>
      </c>
      <c r="G167" s="143">
        <f t="shared" si="27"/>
        <v>-153307.70208948659</v>
      </c>
      <c r="H167" s="139"/>
      <c r="I167" s="139">
        <f t="shared" si="28"/>
        <v>262455.35448068031</v>
      </c>
      <c r="J167" s="139">
        <f t="shared" si="29"/>
        <v>820444.73845938244</v>
      </c>
      <c r="K167" s="139">
        <f t="shared" si="30"/>
        <v>1082900.0929400628</v>
      </c>
      <c r="L167" s="139">
        <f t="shared" si="31"/>
        <v>-30253634.614947882</v>
      </c>
    </row>
    <row r="168" spans="3:12" x14ac:dyDescent="0.2">
      <c r="C168" s="112">
        <v>149</v>
      </c>
      <c r="D168" s="143">
        <f t="shared" si="24"/>
        <v>1294.8550088613615</v>
      </c>
      <c r="E168" s="143">
        <f t="shared" si="25"/>
        <v>4192.6484582131789</v>
      </c>
      <c r="F168" s="143">
        <f t="shared" si="26"/>
        <v>5487.5034670745408</v>
      </c>
      <c r="G168" s="143">
        <f t="shared" si="27"/>
        <v>-149115.05363127342</v>
      </c>
      <c r="H168" s="139"/>
      <c r="I168" s="139">
        <f t="shared" si="28"/>
        <v>255525.7810501949</v>
      </c>
      <c r="J168" s="139">
        <f t="shared" si="29"/>
        <v>827374.311889868</v>
      </c>
      <c r="K168" s="139">
        <f t="shared" si="30"/>
        <v>1082900.092940063</v>
      </c>
      <c r="L168" s="139">
        <f t="shared" si="31"/>
        <v>-29426260.303058013</v>
      </c>
    </row>
    <row r="169" spans="3:12" x14ac:dyDescent="0.2">
      <c r="C169" s="112">
        <v>150</v>
      </c>
      <c r="D169" s="143">
        <f t="shared" si="24"/>
        <v>1259.4434034265389</v>
      </c>
      <c r="E169" s="143">
        <f t="shared" si="25"/>
        <v>4228.0600636480012</v>
      </c>
      <c r="F169" s="143">
        <f t="shared" si="26"/>
        <v>5487.5034670745399</v>
      </c>
      <c r="G169" s="143">
        <f t="shared" si="27"/>
        <v>-144886.99356762541</v>
      </c>
      <c r="H169" s="139"/>
      <c r="I169" s="139">
        <f t="shared" si="28"/>
        <v>248537.67962181079</v>
      </c>
      <c r="J169" s="139">
        <f t="shared" si="29"/>
        <v>834362.41331825207</v>
      </c>
      <c r="K169" s="139">
        <f t="shared" si="30"/>
        <v>1082900.0929400628</v>
      </c>
      <c r="L169" s="139">
        <f t="shared" si="31"/>
        <v>-28591897.889739763</v>
      </c>
    </row>
    <row r="170" spans="3:12" x14ac:dyDescent="0.2">
      <c r="C170" s="112">
        <v>151</v>
      </c>
      <c r="D170" s="143">
        <f t="shared" si="24"/>
        <v>1223.7327073782374</v>
      </c>
      <c r="E170" s="143">
        <f t="shared" si="25"/>
        <v>4263.7707596963028</v>
      </c>
      <c r="F170" s="143">
        <f t="shared" si="26"/>
        <v>5487.5034670745399</v>
      </c>
      <c r="G170" s="143">
        <f t="shared" si="27"/>
        <v>-140623.22280792909</v>
      </c>
      <c r="H170" s="139"/>
      <c r="I170" s="139">
        <f t="shared" si="28"/>
        <v>241490.55586112619</v>
      </c>
      <c r="J170" s="139">
        <f t="shared" si="29"/>
        <v>841409.53707893658</v>
      </c>
      <c r="K170" s="139">
        <f t="shared" si="30"/>
        <v>1082900.0929400628</v>
      </c>
      <c r="L170" s="139">
        <f t="shared" si="31"/>
        <v>-27750488.352660827</v>
      </c>
    </row>
    <row r="171" spans="3:12" x14ac:dyDescent="0.2">
      <c r="C171" s="112">
        <v>152</v>
      </c>
      <c r="D171" s="143">
        <f t="shared" si="24"/>
        <v>1187.7203945617111</v>
      </c>
      <c r="E171" s="143">
        <f t="shared" si="25"/>
        <v>4299.7830725128297</v>
      </c>
      <c r="F171" s="143">
        <f t="shared" si="26"/>
        <v>5487.5034670745408</v>
      </c>
      <c r="G171" s="143">
        <f t="shared" si="27"/>
        <v>-136323.43973541626</v>
      </c>
      <c r="H171" s="139"/>
      <c r="I171" s="139">
        <f t="shared" si="28"/>
        <v>234383.91125853191</v>
      </c>
      <c r="J171" s="139">
        <f t="shared" si="29"/>
        <v>848516.18168153113</v>
      </c>
      <c r="K171" s="139">
        <f t="shared" si="30"/>
        <v>1082900.092940063</v>
      </c>
      <c r="L171" s="139">
        <f t="shared" si="31"/>
        <v>-26901972.170979295</v>
      </c>
    </row>
    <row r="172" spans="3:12" x14ac:dyDescent="0.2">
      <c r="C172" s="112">
        <v>153</v>
      </c>
      <c r="D172" s="143">
        <f t="shared" si="24"/>
        <v>1151.4039174860147</v>
      </c>
      <c r="E172" s="143">
        <f t="shared" si="25"/>
        <v>4336.0995495885254</v>
      </c>
      <c r="F172" s="143">
        <f t="shared" si="26"/>
        <v>5487.5034670745399</v>
      </c>
      <c r="G172" s="143">
        <f t="shared" si="27"/>
        <v>-131987.34018582775</v>
      </c>
      <c r="H172" s="139"/>
      <c r="I172" s="139">
        <f t="shared" si="28"/>
        <v>227217.24309394791</v>
      </c>
      <c r="J172" s="139">
        <f t="shared" si="29"/>
        <v>855682.84984611499</v>
      </c>
      <c r="K172" s="139">
        <f t="shared" si="30"/>
        <v>1082900.092940063</v>
      </c>
      <c r="L172" s="139">
        <f t="shared" si="31"/>
        <v>-26046289.321133181</v>
      </c>
    </row>
    <row r="173" spans="3:12" x14ac:dyDescent="0.2">
      <c r="C173" s="112">
        <v>154</v>
      </c>
      <c r="D173" s="143">
        <f t="shared" si="24"/>
        <v>1114.7807071437912</v>
      </c>
      <c r="E173" s="143">
        <f t="shared" si="25"/>
        <v>4372.7227599307489</v>
      </c>
      <c r="F173" s="143">
        <f t="shared" si="26"/>
        <v>5487.5034670745399</v>
      </c>
      <c r="G173" s="143">
        <f t="shared" si="27"/>
        <v>-127614.617425897</v>
      </c>
      <c r="H173" s="139"/>
      <c r="I173" s="139">
        <f t="shared" si="28"/>
        <v>219990.04440126076</v>
      </c>
      <c r="J173" s="139">
        <f t="shared" si="29"/>
        <v>862910.04853880208</v>
      </c>
      <c r="K173" s="139">
        <f t="shared" si="30"/>
        <v>1082900.0929400628</v>
      </c>
      <c r="L173" s="139">
        <f t="shared" si="31"/>
        <v>-25183379.272594381</v>
      </c>
    </row>
    <row r="174" spans="3:12" x14ac:dyDescent="0.2">
      <c r="C174" s="112">
        <v>155</v>
      </c>
      <c r="D174" s="143">
        <f t="shared" si="24"/>
        <v>1077.8481728295437</v>
      </c>
      <c r="E174" s="143">
        <f t="shared" si="25"/>
        <v>4409.6552942449962</v>
      </c>
      <c r="F174" s="143">
        <f t="shared" si="26"/>
        <v>5487.5034670745399</v>
      </c>
      <c r="G174" s="143">
        <f t="shared" si="27"/>
        <v>-123204.96213165201</v>
      </c>
      <c r="H174" s="139"/>
      <c r="I174" s="139">
        <f t="shared" si="28"/>
        <v>212701.80393246119</v>
      </c>
      <c r="J174" s="139">
        <f t="shared" si="29"/>
        <v>870198.28900760156</v>
      </c>
      <c r="K174" s="139">
        <f t="shared" si="30"/>
        <v>1082900.0929400628</v>
      </c>
      <c r="L174" s="139">
        <f t="shared" si="31"/>
        <v>-24313180.983586781</v>
      </c>
    </row>
    <row r="175" spans="3:12" x14ac:dyDescent="0.2">
      <c r="C175" s="112">
        <v>156</v>
      </c>
      <c r="D175" s="143">
        <f t="shared" si="24"/>
        <v>1040.6037019563696</v>
      </c>
      <c r="E175" s="143">
        <f t="shared" si="25"/>
        <v>4446.8997651181708</v>
      </c>
      <c r="F175" s="143">
        <f t="shared" si="26"/>
        <v>5487.5034670745408</v>
      </c>
      <c r="G175" s="143">
        <f t="shared" si="27"/>
        <v>-118758.06236653384</v>
      </c>
      <c r="H175" s="139"/>
      <c r="I175" s="139">
        <f t="shared" si="28"/>
        <v>205352.00612147863</v>
      </c>
      <c r="J175" s="139">
        <f t="shared" si="29"/>
        <v>877548.08681858424</v>
      </c>
      <c r="K175" s="139">
        <f t="shared" si="30"/>
        <v>1082900.0929400628</v>
      </c>
      <c r="L175" s="139">
        <f t="shared" si="31"/>
        <v>-23435632.896768197</v>
      </c>
    </row>
    <row r="176" spans="3:12" x14ac:dyDescent="0.2">
      <c r="C176" s="112">
        <v>157</v>
      </c>
      <c r="D176" s="143">
        <f t="shared" si="24"/>
        <v>1003.0446598711476</v>
      </c>
      <c r="E176" s="143">
        <f t="shared" si="25"/>
        <v>4484.4588072033921</v>
      </c>
      <c r="F176" s="143">
        <f t="shared" si="26"/>
        <v>5487.5034670745399</v>
      </c>
      <c r="G176" s="143">
        <f t="shared" si="27"/>
        <v>-114273.60355933044</v>
      </c>
      <c r="H176" s="139"/>
      <c r="I176" s="139">
        <f t="shared" si="28"/>
        <v>197940.13104771037</v>
      </c>
      <c r="J176" s="139">
        <f t="shared" si="29"/>
        <v>884959.96189235244</v>
      </c>
      <c r="K176" s="139">
        <f t="shared" si="30"/>
        <v>1082900.0929400628</v>
      </c>
      <c r="L176" s="139">
        <f t="shared" si="31"/>
        <v>-22550672.934875846</v>
      </c>
    </row>
    <row r="177" spans="3:12" x14ac:dyDescent="0.2">
      <c r="C177" s="112">
        <v>158</v>
      </c>
      <c r="D177" s="143">
        <f t="shared" si="24"/>
        <v>965.16838966816522</v>
      </c>
      <c r="E177" s="143">
        <f t="shared" si="25"/>
        <v>4522.3350774063738</v>
      </c>
      <c r="F177" s="143">
        <f t="shared" si="26"/>
        <v>5487.503467074539</v>
      </c>
      <c r="G177" s="143">
        <f t="shared" si="27"/>
        <v>-109751.26848192407</v>
      </c>
      <c r="H177" s="139"/>
      <c r="I177" s="139">
        <f t="shared" si="28"/>
        <v>190465.65439924295</v>
      </c>
      <c r="J177" s="139">
        <f t="shared" si="29"/>
        <v>892434.43854081968</v>
      </c>
      <c r="K177" s="139">
        <f t="shared" si="30"/>
        <v>1082900.0929400628</v>
      </c>
      <c r="L177" s="139">
        <f t="shared" si="31"/>
        <v>-21658238.496335026</v>
      </c>
    </row>
    <row r="178" spans="3:12" x14ac:dyDescent="0.2">
      <c r="C178" s="112">
        <v>159</v>
      </c>
      <c r="D178" s="143">
        <f t="shared" si="24"/>
        <v>926.97221200116826</v>
      </c>
      <c r="E178" s="143">
        <f t="shared" si="25"/>
        <v>4560.5312550733724</v>
      </c>
      <c r="F178" s="143">
        <f t="shared" si="26"/>
        <v>5487.5034670745408</v>
      </c>
      <c r="G178" s="143">
        <f t="shared" si="27"/>
        <v>-105190.7372268507</v>
      </c>
      <c r="H178" s="139"/>
      <c r="I178" s="139">
        <f t="shared" si="28"/>
        <v>182928.04743576216</v>
      </c>
      <c r="J178" s="139">
        <f t="shared" si="29"/>
        <v>899972.04550430086</v>
      </c>
      <c r="K178" s="139">
        <f t="shared" si="30"/>
        <v>1082900.092940063</v>
      </c>
      <c r="L178" s="139">
        <f t="shared" si="31"/>
        <v>-20758266.450830724</v>
      </c>
    </row>
    <row r="179" spans="3:12" x14ac:dyDescent="0.2">
      <c r="C179" s="112">
        <v>160</v>
      </c>
      <c r="D179" s="143">
        <f t="shared" si="24"/>
        <v>888.45342489382745</v>
      </c>
      <c r="E179" s="143">
        <f t="shared" si="25"/>
        <v>4599.0500421807128</v>
      </c>
      <c r="F179" s="143">
        <f t="shared" si="26"/>
        <v>5487.5034670745399</v>
      </c>
      <c r="G179" s="143">
        <f t="shared" si="27"/>
        <v>-100591.68718466999</v>
      </c>
      <c r="H179" s="139"/>
      <c r="I179" s="139">
        <f t="shared" si="28"/>
        <v>175326.7769511505</v>
      </c>
      <c r="J179" s="139">
        <f t="shared" si="29"/>
        <v>907573.31598891236</v>
      </c>
      <c r="K179" s="139">
        <f t="shared" si="30"/>
        <v>1082900.0929400628</v>
      </c>
      <c r="L179" s="139">
        <f t="shared" si="31"/>
        <v>-19850693.134841811</v>
      </c>
    </row>
    <row r="180" spans="3:12" x14ac:dyDescent="0.2">
      <c r="C180" s="112">
        <v>161</v>
      </c>
      <c r="D180" s="143">
        <f t="shared" ref="D180:D199" si="32">IPMT($F$15,C180,$F$12,$F$11)</f>
        <v>849.60930354860147</v>
      </c>
      <c r="E180" s="143">
        <f t="shared" ref="E180:E199" si="33">PPMT($F$15,C180,$F$12,$F$11)</f>
        <v>4637.8941635259389</v>
      </c>
      <c r="F180" s="143">
        <f t="shared" si="26"/>
        <v>5487.5034670745408</v>
      </c>
      <c r="G180" s="143">
        <f t="shared" si="27"/>
        <v>-95953.793021144054</v>
      </c>
      <c r="H180" s="139"/>
      <c r="I180" s="139">
        <f t="shared" ref="I180:I199" si="34">+D180*$F$7</f>
        <v>167661.30523576855</v>
      </c>
      <c r="J180" s="139">
        <f t="shared" ref="J180:J199" si="35">+E180*$F$7</f>
        <v>915238.78770429431</v>
      </c>
      <c r="K180" s="139">
        <f t="shared" si="30"/>
        <v>1082900.0929400628</v>
      </c>
      <c r="L180" s="139">
        <f t="shared" si="31"/>
        <v>-18935454.347137518</v>
      </c>
    </row>
    <row r="181" spans="3:12" x14ac:dyDescent="0.2">
      <c r="C181" s="112">
        <v>162</v>
      </c>
      <c r="D181" s="143">
        <f t="shared" si="32"/>
        <v>810.43710015398631</v>
      </c>
      <c r="E181" s="143">
        <f t="shared" si="33"/>
        <v>4677.0663669205533</v>
      </c>
      <c r="F181" s="143">
        <f t="shared" si="26"/>
        <v>5487.5034670745399</v>
      </c>
      <c r="G181" s="143">
        <f t="shared" si="27"/>
        <v>-91276.726654223501</v>
      </c>
      <c r="H181" s="139"/>
      <c r="I181" s="139">
        <f t="shared" si="34"/>
        <v>159931.09003841755</v>
      </c>
      <c r="J181" s="139">
        <f t="shared" si="35"/>
        <v>922969.00290164514</v>
      </c>
      <c r="K181" s="139">
        <f t="shared" si="30"/>
        <v>1082900.0929400628</v>
      </c>
      <c r="L181" s="139">
        <f t="shared" si="31"/>
        <v>-18012485.344235875</v>
      </c>
    </row>
    <row r="182" spans="3:12" x14ac:dyDescent="0.2">
      <c r="C182" s="112">
        <v>163</v>
      </c>
      <c r="D182" s="143">
        <f t="shared" si="32"/>
        <v>770.93404369013638</v>
      </c>
      <c r="E182" s="143">
        <f t="shared" si="33"/>
        <v>4716.5694233844042</v>
      </c>
      <c r="F182" s="143">
        <f t="shared" si="26"/>
        <v>5487.5034670745408</v>
      </c>
      <c r="G182" s="143">
        <f t="shared" si="27"/>
        <v>-86560.157230839104</v>
      </c>
      <c r="H182" s="139"/>
      <c r="I182" s="139">
        <f t="shared" si="34"/>
        <v>152135.58452798094</v>
      </c>
      <c r="J182" s="139">
        <f t="shared" si="35"/>
        <v>930764.50841208198</v>
      </c>
      <c r="K182" s="139">
        <f t="shared" si="30"/>
        <v>1082900.092940063</v>
      </c>
      <c r="L182" s="139">
        <f t="shared" si="31"/>
        <v>-17081720.835823793</v>
      </c>
    </row>
    <row r="183" spans="3:12" x14ac:dyDescent="0.2">
      <c r="C183" s="112">
        <v>164</v>
      </c>
      <c r="D183" s="143">
        <f t="shared" si="32"/>
        <v>731.09733973284392</v>
      </c>
      <c r="E183" s="143">
        <f t="shared" si="33"/>
        <v>4756.4061273416955</v>
      </c>
      <c r="F183" s="143">
        <f t="shared" si="26"/>
        <v>5487.503467074539</v>
      </c>
      <c r="G183" s="143">
        <f t="shared" si="27"/>
        <v>-81803.751103497401</v>
      </c>
      <c r="H183" s="139"/>
      <c r="I183" s="139">
        <f t="shared" si="34"/>
        <v>144274.2372547416</v>
      </c>
      <c r="J183" s="139">
        <f t="shared" si="35"/>
        <v>938625.85568532115</v>
      </c>
      <c r="K183" s="139">
        <f t="shared" si="30"/>
        <v>1082900.0929400628</v>
      </c>
      <c r="L183" s="139">
        <f t="shared" si="31"/>
        <v>-16143094.980138471</v>
      </c>
    </row>
    <row r="184" spans="3:12" x14ac:dyDescent="0.2">
      <c r="C184" s="112">
        <v>165</v>
      </c>
      <c r="D184" s="143">
        <f t="shared" si="32"/>
        <v>690.9241702558644</v>
      </c>
      <c r="E184" s="143">
        <f t="shared" si="33"/>
        <v>4796.5792968186752</v>
      </c>
      <c r="F184" s="143">
        <f t="shared" si="26"/>
        <v>5487.5034670745399</v>
      </c>
      <c r="G184" s="143">
        <f t="shared" si="27"/>
        <v>-77007.171806678729</v>
      </c>
      <c r="H184" s="139"/>
      <c r="I184" s="139">
        <f t="shared" si="34"/>
        <v>136346.49211137311</v>
      </c>
      <c r="J184" s="139">
        <f t="shared" si="35"/>
        <v>946553.60082868964</v>
      </c>
      <c r="K184" s="139">
        <f t="shared" si="30"/>
        <v>1082900.0929400628</v>
      </c>
      <c r="L184" s="139">
        <f t="shared" si="31"/>
        <v>-15196541.379309781</v>
      </c>
    </row>
    <row r="185" spans="3:12" x14ac:dyDescent="0.2">
      <c r="C185" s="112">
        <v>166</v>
      </c>
      <c r="D185" s="143">
        <f t="shared" si="32"/>
        <v>650.41169343156866</v>
      </c>
      <c r="E185" s="143">
        <f t="shared" si="33"/>
        <v>4837.091773642971</v>
      </c>
      <c r="F185" s="143">
        <f t="shared" si="26"/>
        <v>5487.5034670745399</v>
      </c>
      <c r="G185" s="143">
        <f t="shared" si="27"/>
        <v>-72170.08003303576</v>
      </c>
      <c r="H185" s="139"/>
      <c r="I185" s="139">
        <f t="shared" si="34"/>
        <v>128351.78829360036</v>
      </c>
      <c r="J185" s="139">
        <f t="shared" si="35"/>
        <v>954548.30464646243</v>
      </c>
      <c r="K185" s="139">
        <f t="shared" si="30"/>
        <v>1082900.0929400628</v>
      </c>
      <c r="L185" s="139">
        <f t="shared" si="31"/>
        <v>-14241993.074663319</v>
      </c>
    </row>
    <row r="186" spans="3:12" x14ac:dyDescent="0.2">
      <c r="C186" s="112">
        <v>167</v>
      </c>
      <c r="D186" s="143">
        <f t="shared" si="32"/>
        <v>609.55704342991544</v>
      </c>
      <c r="E186" s="143">
        <f t="shared" si="33"/>
        <v>4877.9464236446238</v>
      </c>
      <c r="F186" s="143">
        <f t="shared" si="26"/>
        <v>5487.503467074539</v>
      </c>
      <c r="G186" s="143">
        <f t="shared" si="27"/>
        <v>-67292.133609391138</v>
      </c>
      <c r="H186" s="139"/>
      <c r="I186" s="139">
        <f t="shared" si="34"/>
        <v>120289.56026052912</v>
      </c>
      <c r="J186" s="139">
        <f t="shared" si="35"/>
        <v>962610.53267953359</v>
      </c>
      <c r="K186" s="139">
        <f t="shared" si="30"/>
        <v>1082900.0929400628</v>
      </c>
      <c r="L186" s="139">
        <f t="shared" si="31"/>
        <v>-13279382.541983785</v>
      </c>
    </row>
    <row r="187" spans="3:12" x14ac:dyDescent="0.2">
      <c r="C187" s="112">
        <v>168</v>
      </c>
      <c r="D187" s="143">
        <f t="shared" si="32"/>
        <v>568.35733021572355</v>
      </c>
      <c r="E187" s="143">
        <f t="shared" si="33"/>
        <v>4919.1461368588161</v>
      </c>
      <c r="F187" s="143">
        <f t="shared" si="26"/>
        <v>5487.5034670745399</v>
      </c>
      <c r="G187" s="143">
        <f t="shared" si="27"/>
        <v>-62372.987472532324</v>
      </c>
      <c r="H187" s="139"/>
      <c r="I187" s="139">
        <f t="shared" si="34"/>
        <v>112159.23769463974</v>
      </c>
      <c r="J187" s="139">
        <f t="shared" si="35"/>
        <v>970740.85524542304</v>
      </c>
      <c r="K187" s="139">
        <f t="shared" si="30"/>
        <v>1082900.0929400628</v>
      </c>
      <c r="L187" s="139">
        <f t="shared" si="31"/>
        <v>-12308641.686738363</v>
      </c>
    </row>
    <row r="188" spans="3:12" x14ac:dyDescent="0.2">
      <c r="C188" s="112">
        <v>169</v>
      </c>
      <c r="D188" s="143">
        <f t="shared" si="32"/>
        <v>526.80963934423232</v>
      </c>
      <c r="E188" s="143">
        <f t="shared" si="33"/>
        <v>4960.693827730307</v>
      </c>
      <c r="F188" s="143">
        <f t="shared" si="26"/>
        <v>5487.503467074539</v>
      </c>
      <c r="G188" s="143">
        <f t="shared" si="27"/>
        <v>-57412.293644802019</v>
      </c>
      <c r="H188" s="139"/>
      <c r="I188" s="139">
        <f t="shared" si="34"/>
        <v>103960.24546144326</v>
      </c>
      <c r="J188" s="139">
        <f t="shared" si="35"/>
        <v>978939.84747861943</v>
      </c>
      <c r="K188" s="139">
        <f t="shared" si="30"/>
        <v>1082900.0929400628</v>
      </c>
      <c r="L188" s="139">
        <f t="shared" si="31"/>
        <v>-11329701.839259744</v>
      </c>
    </row>
    <row r="189" spans="3:12" x14ac:dyDescent="0.2">
      <c r="C189" s="112">
        <v>170</v>
      </c>
      <c r="D189" s="143">
        <f t="shared" si="32"/>
        <v>484.91103175493549</v>
      </c>
      <c r="E189" s="143">
        <f t="shared" si="33"/>
        <v>5002.5924353196042</v>
      </c>
      <c r="F189" s="143">
        <f t="shared" si="26"/>
        <v>5487.5034670745399</v>
      </c>
      <c r="G189" s="143">
        <f t="shared" si="27"/>
        <v>-52409.701209482417</v>
      </c>
      <c r="H189" s="139"/>
      <c r="I189" s="139">
        <f t="shared" si="34"/>
        <v>95692.003568796747</v>
      </c>
      <c r="J189" s="139">
        <f t="shared" si="35"/>
        <v>987208.08937126596</v>
      </c>
      <c r="K189" s="139">
        <f t="shared" si="30"/>
        <v>1082900.0929400628</v>
      </c>
      <c r="L189" s="139">
        <f t="shared" si="31"/>
        <v>-10342493.749888478</v>
      </c>
    </row>
    <row r="190" spans="3:12" x14ac:dyDescent="0.2">
      <c r="C190" s="112">
        <v>171</v>
      </c>
      <c r="D190" s="143">
        <f t="shared" si="32"/>
        <v>442.6585435636735</v>
      </c>
      <c r="E190" s="143">
        <f t="shared" si="33"/>
        <v>5044.8449235108665</v>
      </c>
      <c r="F190" s="143">
        <f t="shared" si="26"/>
        <v>5487.5034670745399</v>
      </c>
      <c r="G190" s="143">
        <f t="shared" si="27"/>
        <v>-47364.856285971553</v>
      </c>
      <c r="H190" s="139"/>
      <c r="I190" s="139">
        <f t="shared" si="34"/>
        <v>87353.927125874834</v>
      </c>
      <c r="J190" s="139">
        <f t="shared" si="35"/>
        <v>995546.16581418796</v>
      </c>
      <c r="K190" s="139">
        <f t="shared" si="30"/>
        <v>1082900.0929400628</v>
      </c>
      <c r="L190" s="139">
        <f t="shared" si="31"/>
        <v>-9346947.5840742905</v>
      </c>
    </row>
    <row r="191" spans="3:12" x14ac:dyDescent="0.2">
      <c r="C191" s="112">
        <v>172</v>
      </c>
      <c r="D191" s="143">
        <f t="shared" si="32"/>
        <v>400.04918585297025</v>
      </c>
      <c r="E191" s="143">
        <f t="shared" si="33"/>
        <v>5087.4542812215695</v>
      </c>
      <c r="F191" s="143">
        <f t="shared" si="26"/>
        <v>5487.5034670745399</v>
      </c>
      <c r="G191" s="143">
        <f t="shared" si="27"/>
        <v>-42277.40200474998</v>
      </c>
      <c r="H191" s="139"/>
      <c r="I191" s="139">
        <f t="shared" si="34"/>
        <v>78945.426301795058</v>
      </c>
      <c r="J191" s="139">
        <f t="shared" si="35"/>
        <v>1003954.6666382677</v>
      </c>
      <c r="K191" s="139">
        <f t="shared" si="30"/>
        <v>1082900.0929400628</v>
      </c>
      <c r="L191" s="139">
        <f t="shared" si="31"/>
        <v>-8342992.9174360223</v>
      </c>
    </row>
    <row r="192" spans="3:12" x14ac:dyDescent="0.2">
      <c r="C192" s="112">
        <v>173</v>
      </c>
      <c r="D192" s="143">
        <f t="shared" si="32"/>
        <v>357.07994446059871</v>
      </c>
      <c r="E192" s="143">
        <f t="shared" si="33"/>
        <v>5130.4235226139417</v>
      </c>
      <c r="F192" s="143">
        <f t="shared" si="26"/>
        <v>5487.5034670745408</v>
      </c>
      <c r="G192" s="143">
        <f t="shared" si="27"/>
        <v>-37146.978482136037</v>
      </c>
      <c r="H192" s="139"/>
      <c r="I192" s="139">
        <f t="shared" si="34"/>
        <v>70465.906283893433</v>
      </c>
      <c r="J192" s="139">
        <f t="shared" si="35"/>
        <v>1012434.1866561695</v>
      </c>
      <c r="K192" s="139">
        <f t="shared" si="30"/>
        <v>1082900.092940063</v>
      </c>
      <c r="L192" s="139">
        <f t="shared" si="31"/>
        <v>-7330558.7307798527</v>
      </c>
    </row>
    <row r="193" spans="2:12" x14ac:dyDescent="0.2">
      <c r="C193" s="112">
        <v>174</v>
      </c>
      <c r="D193" s="143">
        <f t="shared" si="32"/>
        <v>313.74777976636074</v>
      </c>
      <c r="E193" s="143">
        <f t="shared" si="33"/>
        <v>5173.7556873081794</v>
      </c>
      <c r="F193" s="143">
        <f t="shared" si="26"/>
        <v>5487.5034670745399</v>
      </c>
      <c r="G193" s="143">
        <f t="shared" si="27"/>
        <v>-31973.22279482786</v>
      </c>
      <c r="H193" s="139"/>
      <c r="I193" s="139">
        <f t="shared" si="34"/>
        <v>61914.767235647792</v>
      </c>
      <c r="J193" s="139">
        <f t="shared" si="35"/>
        <v>1020985.3257044151</v>
      </c>
      <c r="K193" s="139">
        <f t="shared" si="30"/>
        <v>1082900.092940063</v>
      </c>
      <c r="L193" s="139">
        <f t="shared" si="31"/>
        <v>-6309573.4050754374</v>
      </c>
    </row>
    <row r="194" spans="2:12" x14ac:dyDescent="0.2">
      <c r="C194" s="112">
        <v>175</v>
      </c>
      <c r="D194" s="143">
        <f t="shared" si="32"/>
        <v>270.04962647706577</v>
      </c>
      <c r="E194" s="143">
        <f t="shared" si="33"/>
        <v>5217.4538405974745</v>
      </c>
      <c r="F194" s="143">
        <f t="shared" si="26"/>
        <v>5487.5034670745399</v>
      </c>
      <c r="G194" s="143">
        <f t="shared" si="27"/>
        <v>-26755.768954230385</v>
      </c>
      <c r="H194" s="139"/>
      <c r="I194" s="139">
        <f t="shared" si="34"/>
        <v>53291.40425424563</v>
      </c>
      <c r="J194" s="139">
        <f t="shared" si="35"/>
        <v>1029608.6886858173</v>
      </c>
      <c r="K194" s="139">
        <f t="shared" si="30"/>
        <v>1082900.092940063</v>
      </c>
      <c r="L194" s="139">
        <f t="shared" si="31"/>
        <v>-5279964.7163896197</v>
      </c>
    </row>
    <row r="195" spans="2:12" x14ac:dyDescent="0.2">
      <c r="B195" s="112" t="s">
        <v>261</v>
      </c>
      <c r="C195" s="112">
        <v>176</v>
      </c>
      <c r="D195" s="143">
        <f t="shared" si="32"/>
        <v>225.98239340969411</v>
      </c>
      <c r="E195" s="143">
        <f t="shared" si="33"/>
        <v>5261.521073664846</v>
      </c>
      <c r="F195" s="143">
        <f t="shared" si="26"/>
        <v>5487.5034670745399</v>
      </c>
      <c r="G195" s="143">
        <f t="shared" si="27"/>
        <v>-21494.247880565541</v>
      </c>
      <c r="H195" s="139"/>
      <c r="I195" s="139">
        <f t="shared" si="34"/>
        <v>44595.207327793651</v>
      </c>
      <c r="J195" s="139">
        <f t="shared" si="35"/>
        <v>1038304.8856122692</v>
      </c>
      <c r="K195" s="139">
        <f t="shared" si="30"/>
        <v>1082900.0929400628</v>
      </c>
      <c r="L195" s="139">
        <f t="shared" si="31"/>
        <v>-4241659.8307773508</v>
      </c>
    </row>
    <row r="196" spans="2:12" x14ac:dyDescent="0.2">
      <c r="C196" s="112">
        <v>177</v>
      </c>
      <c r="D196" s="143">
        <f t="shared" si="32"/>
        <v>181.54296327272814</v>
      </c>
      <c r="E196" s="143">
        <f t="shared" si="33"/>
        <v>5305.9605038018126</v>
      </c>
      <c r="F196" s="143">
        <f t="shared" si="26"/>
        <v>5487.5034670745408</v>
      </c>
      <c r="G196" s="143">
        <f t="shared" si="27"/>
        <v>-16188.287376763728</v>
      </c>
      <c r="H196" s="139"/>
      <c r="I196" s="139">
        <f t="shared" si="34"/>
        <v>35825.561292165883</v>
      </c>
      <c r="J196" s="139">
        <f t="shared" si="35"/>
        <v>1047074.5316478971</v>
      </c>
      <c r="K196" s="139">
        <f t="shared" si="30"/>
        <v>1082900.092940063</v>
      </c>
      <c r="L196" s="139">
        <f t="shared" si="31"/>
        <v>-3194585.2991294535</v>
      </c>
    </row>
    <row r="197" spans="2:12" x14ac:dyDescent="0.2">
      <c r="C197" s="112">
        <v>178</v>
      </c>
      <c r="D197" s="143">
        <f t="shared" si="32"/>
        <v>136.72819244563684</v>
      </c>
      <c r="E197" s="143">
        <f t="shared" si="33"/>
        <v>5350.7752746289034</v>
      </c>
      <c r="F197" s="143">
        <f t="shared" si="26"/>
        <v>5487.5034670745399</v>
      </c>
      <c r="G197" s="143">
        <f t="shared" si="27"/>
        <v>-10837.512102134824</v>
      </c>
      <c r="H197" s="139"/>
      <c r="I197" s="139">
        <f t="shared" si="34"/>
        <v>26981.845787487262</v>
      </c>
      <c r="J197" s="139">
        <f t="shared" si="35"/>
        <v>1055918.2471525755</v>
      </c>
      <c r="K197" s="139">
        <f t="shared" si="30"/>
        <v>1082900.0929400628</v>
      </c>
      <c r="L197" s="139">
        <f t="shared" si="31"/>
        <v>-2138667.0519768782</v>
      </c>
    </row>
    <row r="198" spans="2:12" x14ac:dyDescent="0.2">
      <c r="B198" s="112" t="s">
        <v>903</v>
      </c>
      <c r="C198" s="112">
        <v>179</v>
      </c>
      <c r="D198" s="143">
        <f t="shared" si="32"/>
        <v>91.534910756497879</v>
      </c>
      <c r="E198" s="143">
        <f t="shared" si="33"/>
        <v>5395.9685563180419</v>
      </c>
      <c r="F198" s="143">
        <f>+E198+D198</f>
        <v>5487.5034670745399</v>
      </c>
      <c r="G198" s="143">
        <f t="shared" si="27"/>
        <v>-5441.5435458167822</v>
      </c>
      <c r="H198" s="139"/>
      <c r="I198" s="139">
        <f t="shared" si="34"/>
        <v>18063.435214249763</v>
      </c>
      <c r="J198" s="139">
        <f t="shared" si="35"/>
        <v>1064836.6577258131</v>
      </c>
      <c r="K198" s="139">
        <f t="shared" si="30"/>
        <v>1082900.0929400628</v>
      </c>
      <c r="L198" s="139">
        <f t="shared" si="31"/>
        <v>-1073830.3942510651</v>
      </c>
    </row>
    <row r="199" spans="2:12" x14ac:dyDescent="0.2">
      <c r="C199" s="112">
        <v>180</v>
      </c>
      <c r="D199" s="143">
        <f t="shared" si="32"/>
        <v>45.959921257741478</v>
      </c>
      <c r="E199" s="143">
        <f t="shared" si="33"/>
        <v>5441.5435458167985</v>
      </c>
      <c r="F199" s="143">
        <f>+E199+D199</f>
        <v>5487.5034670745399</v>
      </c>
      <c r="G199" s="143">
        <f t="shared" si="27"/>
        <v>1.6370904631912708E-11</v>
      </c>
      <c r="H199" s="139"/>
      <c r="I199" s="139">
        <f t="shared" si="34"/>
        <v>9069.6986890578228</v>
      </c>
      <c r="J199" s="139">
        <f t="shared" si="35"/>
        <v>1073830.394251005</v>
      </c>
      <c r="K199" s="139">
        <f t="shared" si="30"/>
        <v>1082900.0929400628</v>
      </c>
      <c r="L199" s="139">
        <f t="shared" si="31"/>
        <v>-6.0070306062698364E-8</v>
      </c>
    </row>
  </sheetData>
  <mergeCells count="3">
    <mergeCell ref="D1:G2"/>
    <mergeCell ref="B3:L3"/>
    <mergeCell ref="H4:L4"/>
  </mergeCells>
  <hyperlinks>
    <hyperlink ref="B1" location="'Indice '!A1" display="INDICE" xr:uid="{00000000-0004-0000-3700-000000000000}"/>
  </hyperlinks>
  <pageMargins left="0.75" right="0.75" top="1" bottom="1" header="0" footer="0"/>
  <pageSetup orientation="portrait" r:id="rId1"/>
  <headerFooter alignWithMargins="0"/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rgb="FFFF0000"/>
  </sheetPr>
  <dimension ref="B1:L26"/>
  <sheetViews>
    <sheetView showGridLines="0" workbookViewId="0">
      <selection activeCell="C7" sqref="C7:I27"/>
    </sheetView>
  </sheetViews>
  <sheetFormatPr baseColWidth="10" defaultRowHeight="12.75" x14ac:dyDescent="0.2"/>
  <cols>
    <col min="1" max="1" width="3.5703125" customWidth="1"/>
    <col min="2" max="2" width="4.140625" customWidth="1"/>
    <col min="3" max="3" width="32.85546875" customWidth="1"/>
    <col min="4" max="4" width="24.28515625" customWidth="1"/>
    <col min="5" max="5" width="29" customWidth="1"/>
    <col min="6" max="6" width="32.85546875" customWidth="1"/>
    <col min="7" max="7" width="21.7109375" customWidth="1"/>
    <col min="8" max="8" width="16.85546875" customWidth="1"/>
    <col min="9" max="9" width="13.85546875" customWidth="1"/>
  </cols>
  <sheetData>
    <row r="1" spans="2:12" x14ac:dyDescent="0.2">
      <c r="C1" s="676" t="s">
        <v>863</v>
      </c>
    </row>
    <row r="4" spans="2:12" ht="95.25" customHeight="1" x14ac:dyDescent="0.2">
      <c r="B4" s="851" t="s">
        <v>904</v>
      </c>
      <c r="C4" s="852"/>
      <c r="D4" s="852"/>
      <c r="E4" s="852"/>
      <c r="F4" s="852"/>
      <c r="G4" s="852"/>
      <c r="H4" s="852"/>
      <c r="I4" s="852"/>
      <c r="J4" s="852"/>
      <c r="K4" s="852"/>
      <c r="L4" s="853"/>
    </row>
    <row r="7" spans="2:12" ht="25.5" customHeight="1" x14ac:dyDescent="0.25">
      <c r="C7" s="848" t="s">
        <v>513</v>
      </c>
      <c r="D7" s="848"/>
      <c r="E7" s="128"/>
      <c r="F7" s="848" t="s">
        <v>520</v>
      </c>
      <c r="G7" s="848"/>
      <c r="H7" s="424"/>
    </row>
    <row r="8" spans="2:12" ht="15.75" x14ac:dyDescent="0.25">
      <c r="C8" s="87" t="s">
        <v>514</v>
      </c>
      <c r="D8" s="428">
        <v>-7500000</v>
      </c>
      <c r="E8" s="128"/>
      <c r="F8" s="87" t="s">
        <v>514</v>
      </c>
      <c r="G8" s="428">
        <v>-2350000</v>
      </c>
      <c r="H8" s="33"/>
    </row>
    <row r="9" spans="2:12" ht="15.75" x14ac:dyDescent="0.25">
      <c r="C9" s="87" t="s">
        <v>515</v>
      </c>
      <c r="D9" s="432">
        <v>24</v>
      </c>
      <c r="E9" s="128"/>
      <c r="F9" s="87" t="s">
        <v>515</v>
      </c>
      <c r="G9" s="432">
        <v>12</v>
      </c>
      <c r="H9" s="425"/>
    </row>
    <row r="10" spans="2:12" ht="15.75" x14ac:dyDescent="0.25">
      <c r="C10" s="87" t="s">
        <v>516</v>
      </c>
      <c r="D10" s="420">
        <v>2.3300000000000001E-2</v>
      </c>
      <c r="E10" s="128"/>
      <c r="F10" s="87" t="s">
        <v>516</v>
      </c>
      <c r="G10" s="420">
        <v>2.3800000000000002E-2</v>
      </c>
      <c r="H10" s="426"/>
    </row>
    <row r="11" spans="2:12" ht="15.75" x14ac:dyDescent="0.25">
      <c r="C11" s="87" t="s">
        <v>517</v>
      </c>
      <c r="D11" s="421">
        <f>(1+D10)^(12)-1</f>
        <v>0.31836507493097277</v>
      </c>
      <c r="E11" s="128"/>
      <c r="F11" s="87" t="s">
        <v>517</v>
      </c>
      <c r="G11" s="421">
        <f>(1+G10)^(12)-1</f>
        <v>0.32611596208956373</v>
      </c>
      <c r="H11" s="427"/>
    </row>
    <row r="12" spans="2:12" ht="15.75" x14ac:dyDescent="0.25">
      <c r="C12" s="422" t="s">
        <v>518</v>
      </c>
      <c r="D12" s="423">
        <f>PMT(D10,D9,D8)</f>
        <v>411510.8768267011</v>
      </c>
      <c r="E12" s="433" t="s">
        <v>524</v>
      </c>
      <c r="F12" s="422" t="s">
        <v>518</v>
      </c>
      <c r="G12" s="423">
        <f>PMT(G10,G9,G8)</f>
        <v>227433.41136825361</v>
      </c>
      <c r="H12" s="62" t="s">
        <v>525</v>
      </c>
    </row>
    <row r="13" spans="2:12" ht="15.75" x14ac:dyDescent="0.25">
      <c r="C13" s="422" t="s">
        <v>519</v>
      </c>
      <c r="D13" s="428">
        <v>40000</v>
      </c>
      <c r="E13" s="128"/>
      <c r="F13" s="422" t="s">
        <v>519</v>
      </c>
      <c r="G13" s="428">
        <v>0</v>
      </c>
    </row>
    <row r="14" spans="2:12" ht="15.75" x14ac:dyDescent="0.25">
      <c r="C14" s="430" t="s">
        <v>527</v>
      </c>
      <c r="D14" s="431">
        <f>+D13+D12</f>
        <v>451510.8768267011</v>
      </c>
      <c r="E14" s="128"/>
      <c r="F14" s="430" t="s">
        <v>527</v>
      </c>
      <c r="G14" s="431">
        <f>+G13+G12</f>
        <v>227433.41136825361</v>
      </c>
    </row>
    <row r="15" spans="2:12" s="327" customFormat="1" x14ac:dyDescent="0.2"/>
    <row r="16" spans="2:12" s="327" customFormat="1" x14ac:dyDescent="0.2">
      <c r="D16" s="849" t="s">
        <v>521</v>
      </c>
      <c r="E16" s="849"/>
      <c r="F16" s="850">
        <f>+G14+D14</f>
        <v>678944.28819495474</v>
      </c>
    </row>
    <row r="17" spans="4:6" s="327" customFormat="1" x14ac:dyDescent="0.2">
      <c r="D17" s="849"/>
      <c r="E17" s="849"/>
      <c r="F17" s="814"/>
    </row>
    <row r="18" spans="4:6" s="327" customFormat="1" x14ac:dyDescent="0.2"/>
    <row r="19" spans="4:6" s="327" customFormat="1" ht="32.25" customHeight="1" x14ac:dyDescent="0.25">
      <c r="E19" s="848" t="s">
        <v>526</v>
      </c>
      <c r="F19" s="848"/>
    </row>
    <row r="20" spans="4:6" s="327" customFormat="1" ht="15.75" x14ac:dyDescent="0.25">
      <c r="E20" s="87" t="s">
        <v>522</v>
      </c>
      <c r="F20" s="428">
        <f>+D8+G8</f>
        <v>-9850000</v>
      </c>
    </row>
    <row r="21" spans="4:6" s="327" customFormat="1" ht="15.75" x14ac:dyDescent="0.25">
      <c r="E21" s="87" t="s">
        <v>515</v>
      </c>
      <c r="F21" s="429">
        <v>24</v>
      </c>
    </row>
    <row r="22" spans="4:6" s="327" customFormat="1" ht="15.75" x14ac:dyDescent="0.25">
      <c r="E22" s="87" t="s">
        <v>516</v>
      </c>
      <c r="F22" s="420">
        <v>1.4999999999999999E-2</v>
      </c>
    </row>
    <row r="23" spans="4:6" s="327" customFormat="1" ht="15.75" x14ac:dyDescent="0.25">
      <c r="E23" s="87" t="s">
        <v>517</v>
      </c>
      <c r="F23" s="421">
        <f>(1+F22)^(12)-1</f>
        <v>0.19561817146153326</v>
      </c>
    </row>
    <row r="24" spans="4:6" s="327" customFormat="1" ht="15.75" x14ac:dyDescent="0.25">
      <c r="E24" s="422" t="s">
        <v>518</v>
      </c>
      <c r="F24" s="423">
        <f>PMT(F22,F21,F20)</f>
        <v>491752.40439966088</v>
      </c>
    </row>
    <row r="25" spans="4:6" s="327" customFormat="1" ht="15.75" x14ac:dyDescent="0.25">
      <c r="E25" s="422" t="s">
        <v>519</v>
      </c>
      <c r="F25" s="428">
        <v>0</v>
      </c>
    </row>
    <row r="26" spans="4:6" s="327" customFormat="1" ht="15.75" x14ac:dyDescent="0.25">
      <c r="E26" s="430" t="s">
        <v>523</v>
      </c>
      <c r="F26" s="431">
        <f>+F25+F24</f>
        <v>491752.40439966088</v>
      </c>
    </row>
  </sheetData>
  <mergeCells count="6">
    <mergeCell ref="E19:F19"/>
    <mergeCell ref="D16:E17"/>
    <mergeCell ref="F16:F17"/>
    <mergeCell ref="B4:L4"/>
    <mergeCell ref="C7:D7"/>
    <mergeCell ref="F7:G7"/>
  </mergeCells>
  <hyperlinks>
    <hyperlink ref="C1" location="'Indice '!A1" display="INDICE" xr:uid="{00000000-0004-0000-3800-000000000000}"/>
  </hyperlinks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27">
    <tabColor rgb="FFC00000"/>
  </sheetPr>
  <dimension ref="A1:H93"/>
  <sheetViews>
    <sheetView showGridLines="0" topLeftCell="A15" workbookViewId="0">
      <selection activeCell="B20" sqref="B20:G94"/>
    </sheetView>
  </sheetViews>
  <sheetFormatPr baseColWidth="10" defaultRowHeight="12.75" x14ac:dyDescent="0.2"/>
  <cols>
    <col min="1" max="1" width="4.7109375" style="112" customWidth="1"/>
    <col min="2" max="2" width="23.85546875" style="112" customWidth="1"/>
    <col min="3" max="3" width="23.5703125" style="112" customWidth="1"/>
    <col min="4" max="4" width="22.85546875" style="112" customWidth="1"/>
    <col min="5" max="5" width="15.42578125" style="112" bestFit="1" customWidth="1"/>
    <col min="6" max="6" width="18.5703125" style="112" customWidth="1"/>
    <col min="7" max="7" width="11.42578125" style="112"/>
    <col min="8" max="8" width="16.5703125" style="112" bestFit="1" customWidth="1"/>
    <col min="9" max="256" width="11.42578125" style="112"/>
    <col min="257" max="257" width="4.7109375" style="112" customWidth="1"/>
    <col min="258" max="258" width="23.85546875" style="112" customWidth="1"/>
    <col min="259" max="259" width="23.5703125" style="112" customWidth="1"/>
    <col min="260" max="260" width="22.85546875" style="112" customWidth="1"/>
    <col min="261" max="261" width="14.42578125" style="112" bestFit="1" customWidth="1"/>
    <col min="262" max="262" width="18.5703125" style="112" customWidth="1"/>
    <col min="263" max="263" width="11.42578125" style="112"/>
    <col min="264" max="264" width="16.5703125" style="112" bestFit="1" customWidth="1"/>
    <col min="265" max="512" width="11.42578125" style="112"/>
    <col min="513" max="513" width="4.7109375" style="112" customWidth="1"/>
    <col min="514" max="514" width="23.85546875" style="112" customWidth="1"/>
    <col min="515" max="515" width="23.5703125" style="112" customWidth="1"/>
    <col min="516" max="516" width="22.85546875" style="112" customWidth="1"/>
    <col min="517" max="517" width="14.42578125" style="112" bestFit="1" customWidth="1"/>
    <col min="518" max="518" width="18.5703125" style="112" customWidth="1"/>
    <col min="519" max="519" width="11.42578125" style="112"/>
    <col min="520" max="520" width="16.5703125" style="112" bestFit="1" customWidth="1"/>
    <col min="521" max="768" width="11.42578125" style="112"/>
    <col min="769" max="769" width="4.7109375" style="112" customWidth="1"/>
    <col min="770" max="770" width="23.85546875" style="112" customWidth="1"/>
    <col min="771" max="771" width="23.5703125" style="112" customWidth="1"/>
    <col min="772" max="772" width="22.85546875" style="112" customWidth="1"/>
    <col min="773" max="773" width="14.42578125" style="112" bestFit="1" customWidth="1"/>
    <col min="774" max="774" width="18.5703125" style="112" customWidth="1"/>
    <col min="775" max="775" width="11.42578125" style="112"/>
    <col min="776" max="776" width="16.5703125" style="112" bestFit="1" customWidth="1"/>
    <col min="777" max="1024" width="11.42578125" style="112"/>
    <col min="1025" max="1025" width="4.7109375" style="112" customWidth="1"/>
    <col min="1026" max="1026" width="23.85546875" style="112" customWidth="1"/>
    <col min="1027" max="1027" width="23.5703125" style="112" customWidth="1"/>
    <col min="1028" max="1028" width="22.85546875" style="112" customWidth="1"/>
    <col min="1029" max="1029" width="14.42578125" style="112" bestFit="1" customWidth="1"/>
    <col min="1030" max="1030" width="18.5703125" style="112" customWidth="1"/>
    <col min="1031" max="1031" width="11.42578125" style="112"/>
    <col min="1032" max="1032" width="16.5703125" style="112" bestFit="1" customWidth="1"/>
    <col min="1033" max="1280" width="11.42578125" style="112"/>
    <col min="1281" max="1281" width="4.7109375" style="112" customWidth="1"/>
    <col min="1282" max="1282" width="23.85546875" style="112" customWidth="1"/>
    <col min="1283" max="1283" width="23.5703125" style="112" customWidth="1"/>
    <col min="1284" max="1284" width="22.85546875" style="112" customWidth="1"/>
    <col min="1285" max="1285" width="14.42578125" style="112" bestFit="1" customWidth="1"/>
    <col min="1286" max="1286" width="18.5703125" style="112" customWidth="1"/>
    <col min="1287" max="1287" width="11.42578125" style="112"/>
    <col min="1288" max="1288" width="16.5703125" style="112" bestFit="1" customWidth="1"/>
    <col min="1289" max="1536" width="11.42578125" style="112"/>
    <col min="1537" max="1537" width="4.7109375" style="112" customWidth="1"/>
    <col min="1538" max="1538" width="23.85546875" style="112" customWidth="1"/>
    <col min="1539" max="1539" width="23.5703125" style="112" customWidth="1"/>
    <col min="1540" max="1540" width="22.85546875" style="112" customWidth="1"/>
    <col min="1541" max="1541" width="14.42578125" style="112" bestFit="1" customWidth="1"/>
    <col min="1542" max="1542" width="18.5703125" style="112" customWidth="1"/>
    <col min="1543" max="1543" width="11.42578125" style="112"/>
    <col min="1544" max="1544" width="16.5703125" style="112" bestFit="1" customWidth="1"/>
    <col min="1545" max="1792" width="11.42578125" style="112"/>
    <col min="1793" max="1793" width="4.7109375" style="112" customWidth="1"/>
    <col min="1794" max="1794" width="23.85546875" style="112" customWidth="1"/>
    <col min="1795" max="1795" width="23.5703125" style="112" customWidth="1"/>
    <col min="1796" max="1796" width="22.85546875" style="112" customWidth="1"/>
    <col min="1797" max="1797" width="14.42578125" style="112" bestFit="1" customWidth="1"/>
    <col min="1798" max="1798" width="18.5703125" style="112" customWidth="1"/>
    <col min="1799" max="1799" width="11.42578125" style="112"/>
    <col min="1800" max="1800" width="16.5703125" style="112" bestFit="1" customWidth="1"/>
    <col min="1801" max="2048" width="11.42578125" style="112"/>
    <col min="2049" max="2049" width="4.7109375" style="112" customWidth="1"/>
    <col min="2050" max="2050" width="23.85546875" style="112" customWidth="1"/>
    <col min="2051" max="2051" width="23.5703125" style="112" customWidth="1"/>
    <col min="2052" max="2052" width="22.85546875" style="112" customWidth="1"/>
    <col min="2053" max="2053" width="14.42578125" style="112" bestFit="1" customWidth="1"/>
    <col min="2054" max="2054" width="18.5703125" style="112" customWidth="1"/>
    <col min="2055" max="2055" width="11.42578125" style="112"/>
    <col min="2056" max="2056" width="16.5703125" style="112" bestFit="1" customWidth="1"/>
    <col min="2057" max="2304" width="11.42578125" style="112"/>
    <col min="2305" max="2305" width="4.7109375" style="112" customWidth="1"/>
    <col min="2306" max="2306" width="23.85546875" style="112" customWidth="1"/>
    <col min="2307" max="2307" width="23.5703125" style="112" customWidth="1"/>
    <col min="2308" max="2308" width="22.85546875" style="112" customWidth="1"/>
    <col min="2309" max="2309" width="14.42578125" style="112" bestFit="1" customWidth="1"/>
    <col min="2310" max="2310" width="18.5703125" style="112" customWidth="1"/>
    <col min="2311" max="2311" width="11.42578125" style="112"/>
    <col min="2312" max="2312" width="16.5703125" style="112" bestFit="1" customWidth="1"/>
    <col min="2313" max="2560" width="11.42578125" style="112"/>
    <col min="2561" max="2561" width="4.7109375" style="112" customWidth="1"/>
    <col min="2562" max="2562" width="23.85546875" style="112" customWidth="1"/>
    <col min="2563" max="2563" width="23.5703125" style="112" customWidth="1"/>
    <col min="2564" max="2564" width="22.85546875" style="112" customWidth="1"/>
    <col min="2565" max="2565" width="14.42578125" style="112" bestFit="1" customWidth="1"/>
    <col min="2566" max="2566" width="18.5703125" style="112" customWidth="1"/>
    <col min="2567" max="2567" width="11.42578125" style="112"/>
    <col min="2568" max="2568" width="16.5703125" style="112" bestFit="1" customWidth="1"/>
    <col min="2569" max="2816" width="11.42578125" style="112"/>
    <col min="2817" max="2817" width="4.7109375" style="112" customWidth="1"/>
    <col min="2818" max="2818" width="23.85546875" style="112" customWidth="1"/>
    <col min="2819" max="2819" width="23.5703125" style="112" customWidth="1"/>
    <col min="2820" max="2820" width="22.85546875" style="112" customWidth="1"/>
    <col min="2821" max="2821" width="14.42578125" style="112" bestFit="1" customWidth="1"/>
    <col min="2822" max="2822" width="18.5703125" style="112" customWidth="1"/>
    <col min="2823" max="2823" width="11.42578125" style="112"/>
    <col min="2824" max="2824" width="16.5703125" style="112" bestFit="1" customWidth="1"/>
    <col min="2825" max="3072" width="11.42578125" style="112"/>
    <col min="3073" max="3073" width="4.7109375" style="112" customWidth="1"/>
    <col min="3074" max="3074" width="23.85546875" style="112" customWidth="1"/>
    <col min="3075" max="3075" width="23.5703125" style="112" customWidth="1"/>
    <col min="3076" max="3076" width="22.85546875" style="112" customWidth="1"/>
    <col min="3077" max="3077" width="14.42578125" style="112" bestFit="1" customWidth="1"/>
    <col min="3078" max="3078" width="18.5703125" style="112" customWidth="1"/>
    <col min="3079" max="3079" width="11.42578125" style="112"/>
    <col min="3080" max="3080" width="16.5703125" style="112" bestFit="1" customWidth="1"/>
    <col min="3081" max="3328" width="11.42578125" style="112"/>
    <col min="3329" max="3329" width="4.7109375" style="112" customWidth="1"/>
    <col min="3330" max="3330" width="23.85546875" style="112" customWidth="1"/>
    <col min="3331" max="3331" width="23.5703125" style="112" customWidth="1"/>
    <col min="3332" max="3332" width="22.85546875" style="112" customWidth="1"/>
    <col min="3333" max="3333" width="14.42578125" style="112" bestFit="1" customWidth="1"/>
    <col min="3334" max="3334" width="18.5703125" style="112" customWidth="1"/>
    <col min="3335" max="3335" width="11.42578125" style="112"/>
    <col min="3336" max="3336" width="16.5703125" style="112" bestFit="1" customWidth="1"/>
    <col min="3337" max="3584" width="11.42578125" style="112"/>
    <col min="3585" max="3585" width="4.7109375" style="112" customWidth="1"/>
    <col min="3586" max="3586" width="23.85546875" style="112" customWidth="1"/>
    <col min="3587" max="3587" width="23.5703125" style="112" customWidth="1"/>
    <col min="3588" max="3588" width="22.85546875" style="112" customWidth="1"/>
    <col min="3589" max="3589" width="14.42578125" style="112" bestFit="1" customWidth="1"/>
    <col min="3590" max="3590" width="18.5703125" style="112" customWidth="1"/>
    <col min="3591" max="3591" width="11.42578125" style="112"/>
    <col min="3592" max="3592" width="16.5703125" style="112" bestFit="1" customWidth="1"/>
    <col min="3593" max="3840" width="11.42578125" style="112"/>
    <col min="3841" max="3841" width="4.7109375" style="112" customWidth="1"/>
    <col min="3842" max="3842" width="23.85546875" style="112" customWidth="1"/>
    <col min="3843" max="3843" width="23.5703125" style="112" customWidth="1"/>
    <col min="3844" max="3844" width="22.85546875" style="112" customWidth="1"/>
    <col min="3845" max="3845" width="14.42578125" style="112" bestFit="1" customWidth="1"/>
    <col min="3846" max="3846" width="18.5703125" style="112" customWidth="1"/>
    <col min="3847" max="3847" width="11.42578125" style="112"/>
    <col min="3848" max="3848" width="16.5703125" style="112" bestFit="1" customWidth="1"/>
    <col min="3849" max="4096" width="11.42578125" style="112"/>
    <col min="4097" max="4097" width="4.7109375" style="112" customWidth="1"/>
    <col min="4098" max="4098" width="23.85546875" style="112" customWidth="1"/>
    <col min="4099" max="4099" width="23.5703125" style="112" customWidth="1"/>
    <col min="4100" max="4100" width="22.85546875" style="112" customWidth="1"/>
    <col min="4101" max="4101" width="14.42578125" style="112" bestFit="1" customWidth="1"/>
    <col min="4102" max="4102" width="18.5703125" style="112" customWidth="1"/>
    <col min="4103" max="4103" width="11.42578125" style="112"/>
    <col min="4104" max="4104" width="16.5703125" style="112" bestFit="1" customWidth="1"/>
    <col min="4105" max="4352" width="11.42578125" style="112"/>
    <col min="4353" max="4353" width="4.7109375" style="112" customWidth="1"/>
    <col min="4354" max="4354" width="23.85546875" style="112" customWidth="1"/>
    <col min="4355" max="4355" width="23.5703125" style="112" customWidth="1"/>
    <col min="4356" max="4356" width="22.85546875" style="112" customWidth="1"/>
    <col min="4357" max="4357" width="14.42578125" style="112" bestFit="1" customWidth="1"/>
    <col min="4358" max="4358" width="18.5703125" style="112" customWidth="1"/>
    <col min="4359" max="4359" width="11.42578125" style="112"/>
    <col min="4360" max="4360" width="16.5703125" style="112" bestFit="1" customWidth="1"/>
    <col min="4361" max="4608" width="11.42578125" style="112"/>
    <col min="4609" max="4609" width="4.7109375" style="112" customWidth="1"/>
    <col min="4610" max="4610" width="23.85546875" style="112" customWidth="1"/>
    <col min="4611" max="4611" width="23.5703125" style="112" customWidth="1"/>
    <col min="4612" max="4612" width="22.85546875" style="112" customWidth="1"/>
    <col min="4613" max="4613" width="14.42578125" style="112" bestFit="1" customWidth="1"/>
    <col min="4614" max="4614" width="18.5703125" style="112" customWidth="1"/>
    <col min="4615" max="4615" width="11.42578125" style="112"/>
    <col min="4616" max="4616" width="16.5703125" style="112" bestFit="1" customWidth="1"/>
    <col min="4617" max="4864" width="11.42578125" style="112"/>
    <col min="4865" max="4865" width="4.7109375" style="112" customWidth="1"/>
    <col min="4866" max="4866" width="23.85546875" style="112" customWidth="1"/>
    <col min="4867" max="4867" width="23.5703125" style="112" customWidth="1"/>
    <col min="4868" max="4868" width="22.85546875" style="112" customWidth="1"/>
    <col min="4869" max="4869" width="14.42578125" style="112" bestFit="1" customWidth="1"/>
    <col min="4870" max="4870" width="18.5703125" style="112" customWidth="1"/>
    <col min="4871" max="4871" width="11.42578125" style="112"/>
    <col min="4872" max="4872" width="16.5703125" style="112" bestFit="1" customWidth="1"/>
    <col min="4873" max="5120" width="11.42578125" style="112"/>
    <col min="5121" max="5121" width="4.7109375" style="112" customWidth="1"/>
    <col min="5122" max="5122" width="23.85546875" style="112" customWidth="1"/>
    <col min="5123" max="5123" width="23.5703125" style="112" customWidth="1"/>
    <col min="5124" max="5124" width="22.85546875" style="112" customWidth="1"/>
    <col min="5125" max="5125" width="14.42578125" style="112" bestFit="1" customWidth="1"/>
    <col min="5126" max="5126" width="18.5703125" style="112" customWidth="1"/>
    <col min="5127" max="5127" width="11.42578125" style="112"/>
    <col min="5128" max="5128" width="16.5703125" style="112" bestFit="1" customWidth="1"/>
    <col min="5129" max="5376" width="11.42578125" style="112"/>
    <col min="5377" max="5377" width="4.7109375" style="112" customWidth="1"/>
    <col min="5378" max="5378" width="23.85546875" style="112" customWidth="1"/>
    <col min="5379" max="5379" width="23.5703125" style="112" customWidth="1"/>
    <col min="5380" max="5380" width="22.85546875" style="112" customWidth="1"/>
    <col min="5381" max="5381" width="14.42578125" style="112" bestFit="1" customWidth="1"/>
    <col min="5382" max="5382" width="18.5703125" style="112" customWidth="1"/>
    <col min="5383" max="5383" width="11.42578125" style="112"/>
    <col min="5384" max="5384" width="16.5703125" style="112" bestFit="1" customWidth="1"/>
    <col min="5385" max="5632" width="11.42578125" style="112"/>
    <col min="5633" max="5633" width="4.7109375" style="112" customWidth="1"/>
    <col min="5634" max="5634" width="23.85546875" style="112" customWidth="1"/>
    <col min="5635" max="5635" width="23.5703125" style="112" customWidth="1"/>
    <col min="5636" max="5636" width="22.85546875" style="112" customWidth="1"/>
    <col min="5637" max="5637" width="14.42578125" style="112" bestFit="1" customWidth="1"/>
    <col min="5638" max="5638" width="18.5703125" style="112" customWidth="1"/>
    <col min="5639" max="5639" width="11.42578125" style="112"/>
    <col min="5640" max="5640" width="16.5703125" style="112" bestFit="1" customWidth="1"/>
    <col min="5641" max="5888" width="11.42578125" style="112"/>
    <col min="5889" max="5889" width="4.7109375" style="112" customWidth="1"/>
    <col min="5890" max="5890" width="23.85546875" style="112" customWidth="1"/>
    <col min="5891" max="5891" width="23.5703125" style="112" customWidth="1"/>
    <col min="5892" max="5892" width="22.85546875" style="112" customWidth="1"/>
    <col min="5893" max="5893" width="14.42578125" style="112" bestFit="1" customWidth="1"/>
    <col min="5894" max="5894" width="18.5703125" style="112" customWidth="1"/>
    <col min="5895" max="5895" width="11.42578125" style="112"/>
    <col min="5896" max="5896" width="16.5703125" style="112" bestFit="1" customWidth="1"/>
    <col min="5897" max="6144" width="11.42578125" style="112"/>
    <col min="6145" max="6145" width="4.7109375" style="112" customWidth="1"/>
    <col min="6146" max="6146" width="23.85546875" style="112" customWidth="1"/>
    <col min="6147" max="6147" width="23.5703125" style="112" customWidth="1"/>
    <col min="6148" max="6148" width="22.85546875" style="112" customWidth="1"/>
    <col min="6149" max="6149" width="14.42578125" style="112" bestFit="1" customWidth="1"/>
    <col min="6150" max="6150" width="18.5703125" style="112" customWidth="1"/>
    <col min="6151" max="6151" width="11.42578125" style="112"/>
    <col min="6152" max="6152" width="16.5703125" style="112" bestFit="1" customWidth="1"/>
    <col min="6153" max="6400" width="11.42578125" style="112"/>
    <col min="6401" max="6401" width="4.7109375" style="112" customWidth="1"/>
    <col min="6402" max="6402" width="23.85546875" style="112" customWidth="1"/>
    <col min="6403" max="6403" width="23.5703125" style="112" customWidth="1"/>
    <col min="6404" max="6404" width="22.85546875" style="112" customWidth="1"/>
    <col min="6405" max="6405" width="14.42578125" style="112" bestFit="1" customWidth="1"/>
    <col min="6406" max="6406" width="18.5703125" style="112" customWidth="1"/>
    <col min="6407" max="6407" width="11.42578125" style="112"/>
    <col min="6408" max="6408" width="16.5703125" style="112" bestFit="1" customWidth="1"/>
    <col min="6409" max="6656" width="11.42578125" style="112"/>
    <col min="6657" max="6657" width="4.7109375" style="112" customWidth="1"/>
    <col min="6658" max="6658" width="23.85546875" style="112" customWidth="1"/>
    <col min="6659" max="6659" width="23.5703125" style="112" customWidth="1"/>
    <col min="6660" max="6660" width="22.85546875" style="112" customWidth="1"/>
    <col min="6661" max="6661" width="14.42578125" style="112" bestFit="1" customWidth="1"/>
    <col min="6662" max="6662" width="18.5703125" style="112" customWidth="1"/>
    <col min="6663" max="6663" width="11.42578125" style="112"/>
    <col min="6664" max="6664" width="16.5703125" style="112" bestFit="1" customWidth="1"/>
    <col min="6665" max="6912" width="11.42578125" style="112"/>
    <col min="6913" max="6913" width="4.7109375" style="112" customWidth="1"/>
    <col min="6914" max="6914" width="23.85546875" style="112" customWidth="1"/>
    <col min="6915" max="6915" width="23.5703125" style="112" customWidth="1"/>
    <col min="6916" max="6916" width="22.85546875" style="112" customWidth="1"/>
    <col min="6917" max="6917" width="14.42578125" style="112" bestFit="1" customWidth="1"/>
    <col min="6918" max="6918" width="18.5703125" style="112" customWidth="1"/>
    <col min="6919" max="6919" width="11.42578125" style="112"/>
    <col min="6920" max="6920" width="16.5703125" style="112" bestFit="1" customWidth="1"/>
    <col min="6921" max="7168" width="11.42578125" style="112"/>
    <col min="7169" max="7169" width="4.7109375" style="112" customWidth="1"/>
    <col min="7170" max="7170" width="23.85546875" style="112" customWidth="1"/>
    <col min="7171" max="7171" width="23.5703125" style="112" customWidth="1"/>
    <col min="7172" max="7172" width="22.85546875" style="112" customWidth="1"/>
    <col min="7173" max="7173" width="14.42578125" style="112" bestFit="1" customWidth="1"/>
    <col min="7174" max="7174" width="18.5703125" style="112" customWidth="1"/>
    <col min="7175" max="7175" width="11.42578125" style="112"/>
    <col min="7176" max="7176" width="16.5703125" style="112" bestFit="1" customWidth="1"/>
    <col min="7177" max="7424" width="11.42578125" style="112"/>
    <col min="7425" max="7425" width="4.7109375" style="112" customWidth="1"/>
    <col min="7426" max="7426" width="23.85546875" style="112" customWidth="1"/>
    <col min="7427" max="7427" width="23.5703125" style="112" customWidth="1"/>
    <col min="7428" max="7428" width="22.85546875" style="112" customWidth="1"/>
    <col min="7429" max="7429" width="14.42578125" style="112" bestFit="1" customWidth="1"/>
    <col min="7430" max="7430" width="18.5703125" style="112" customWidth="1"/>
    <col min="7431" max="7431" width="11.42578125" style="112"/>
    <col min="7432" max="7432" width="16.5703125" style="112" bestFit="1" customWidth="1"/>
    <col min="7433" max="7680" width="11.42578125" style="112"/>
    <col min="7681" max="7681" width="4.7109375" style="112" customWidth="1"/>
    <col min="7682" max="7682" width="23.85546875" style="112" customWidth="1"/>
    <col min="7683" max="7683" width="23.5703125" style="112" customWidth="1"/>
    <col min="7684" max="7684" width="22.85546875" style="112" customWidth="1"/>
    <col min="7685" max="7685" width="14.42578125" style="112" bestFit="1" customWidth="1"/>
    <col min="7686" max="7686" width="18.5703125" style="112" customWidth="1"/>
    <col min="7687" max="7687" width="11.42578125" style="112"/>
    <col min="7688" max="7688" width="16.5703125" style="112" bestFit="1" customWidth="1"/>
    <col min="7689" max="7936" width="11.42578125" style="112"/>
    <col min="7937" max="7937" width="4.7109375" style="112" customWidth="1"/>
    <col min="7938" max="7938" width="23.85546875" style="112" customWidth="1"/>
    <col min="7939" max="7939" width="23.5703125" style="112" customWidth="1"/>
    <col min="7940" max="7940" width="22.85546875" style="112" customWidth="1"/>
    <col min="7941" max="7941" width="14.42578125" style="112" bestFit="1" customWidth="1"/>
    <col min="7942" max="7942" width="18.5703125" style="112" customWidth="1"/>
    <col min="7943" max="7943" width="11.42578125" style="112"/>
    <col min="7944" max="7944" width="16.5703125" style="112" bestFit="1" customWidth="1"/>
    <col min="7945" max="8192" width="11.42578125" style="112"/>
    <col min="8193" max="8193" width="4.7109375" style="112" customWidth="1"/>
    <col min="8194" max="8194" width="23.85546875" style="112" customWidth="1"/>
    <col min="8195" max="8195" width="23.5703125" style="112" customWidth="1"/>
    <col min="8196" max="8196" width="22.85546875" style="112" customWidth="1"/>
    <col min="8197" max="8197" width="14.42578125" style="112" bestFit="1" customWidth="1"/>
    <col min="8198" max="8198" width="18.5703125" style="112" customWidth="1"/>
    <col min="8199" max="8199" width="11.42578125" style="112"/>
    <col min="8200" max="8200" width="16.5703125" style="112" bestFit="1" customWidth="1"/>
    <col min="8201" max="8448" width="11.42578125" style="112"/>
    <col min="8449" max="8449" width="4.7109375" style="112" customWidth="1"/>
    <col min="8450" max="8450" width="23.85546875" style="112" customWidth="1"/>
    <col min="8451" max="8451" width="23.5703125" style="112" customWidth="1"/>
    <col min="8452" max="8452" width="22.85546875" style="112" customWidth="1"/>
    <col min="8453" max="8453" width="14.42578125" style="112" bestFit="1" customWidth="1"/>
    <col min="8454" max="8454" width="18.5703125" style="112" customWidth="1"/>
    <col min="8455" max="8455" width="11.42578125" style="112"/>
    <col min="8456" max="8456" width="16.5703125" style="112" bestFit="1" customWidth="1"/>
    <col min="8457" max="8704" width="11.42578125" style="112"/>
    <col min="8705" max="8705" width="4.7109375" style="112" customWidth="1"/>
    <col min="8706" max="8706" width="23.85546875" style="112" customWidth="1"/>
    <col min="8707" max="8707" width="23.5703125" style="112" customWidth="1"/>
    <col min="8708" max="8708" width="22.85546875" style="112" customWidth="1"/>
    <col min="8709" max="8709" width="14.42578125" style="112" bestFit="1" customWidth="1"/>
    <col min="8710" max="8710" width="18.5703125" style="112" customWidth="1"/>
    <col min="8711" max="8711" width="11.42578125" style="112"/>
    <col min="8712" max="8712" width="16.5703125" style="112" bestFit="1" customWidth="1"/>
    <col min="8713" max="8960" width="11.42578125" style="112"/>
    <col min="8961" max="8961" width="4.7109375" style="112" customWidth="1"/>
    <col min="8962" max="8962" width="23.85546875" style="112" customWidth="1"/>
    <col min="8963" max="8963" width="23.5703125" style="112" customWidth="1"/>
    <col min="8964" max="8964" width="22.85546875" style="112" customWidth="1"/>
    <col min="8965" max="8965" width="14.42578125" style="112" bestFit="1" customWidth="1"/>
    <col min="8966" max="8966" width="18.5703125" style="112" customWidth="1"/>
    <col min="8967" max="8967" width="11.42578125" style="112"/>
    <col min="8968" max="8968" width="16.5703125" style="112" bestFit="1" customWidth="1"/>
    <col min="8969" max="9216" width="11.42578125" style="112"/>
    <col min="9217" max="9217" width="4.7109375" style="112" customWidth="1"/>
    <col min="9218" max="9218" width="23.85546875" style="112" customWidth="1"/>
    <col min="9219" max="9219" width="23.5703125" style="112" customWidth="1"/>
    <col min="9220" max="9220" width="22.85546875" style="112" customWidth="1"/>
    <col min="9221" max="9221" width="14.42578125" style="112" bestFit="1" customWidth="1"/>
    <col min="9222" max="9222" width="18.5703125" style="112" customWidth="1"/>
    <col min="9223" max="9223" width="11.42578125" style="112"/>
    <col min="9224" max="9224" width="16.5703125" style="112" bestFit="1" customWidth="1"/>
    <col min="9225" max="9472" width="11.42578125" style="112"/>
    <col min="9473" max="9473" width="4.7109375" style="112" customWidth="1"/>
    <col min="9474" max="9474" width="23.85546875" style="112" customWidth="1"/>
    <col min="9475" max="9475" width="23.5703125" style="112" customWidth="1"/>
    <col min="9476" max="9476" width="22.85546875" style="112" customWidth="1"/>
    <col min="9477" max="9477" width="14.42578125" style="112" bestFit="1" customWidth="1"/>
    <col min="9478" max="9478" width="18.5703125" style="112" customWidth="1"/>
    <col min="9479" max="9479" width="11.42578125" style="112"/>
    <col min="9480" max="9480" width="16.5703125" style="112" bestFit="1" customWidth="1"/>
    <col min="9481" max="9728" width="11.42578125" style="112"/>
    <col min="9729" max="9729" width="4.7109375" style="112" customWidth="1"/>
    <col min="9730" max="9730" width="23.85546875" style="112" customWidth="1"/>
    <col min="9731" max="9731" width="23.5703125" style="112" customWidth="1"/>
    <col min="9732" max="9732" width="22.85546875" style="112" customWidth="1"/>
    <col min="9733" max="9733" width="14.42578125" style="112" bestFit="1" customWidth="1"/>
    <col min="9734" max="9734" width="18.5703125" style="112" customWidth="1"/>
    <col min="9735" max="9735" width="11.42578125" style="112"/>
    <col min="9736" max="9736" width="16.5703125" style="112" bestFit="1" customWidth="1"/>
    <col min="9737" max="9984" width="11.42578125" style="112"/>
    <col min="9985" max="9985" width="4.7109375" style="112" customWidth="1"/>
    <col min="9986" max="9986" width="23.85546875" style="112" customWidth="1"/>
    <col min="9987" max="9987" width="23.5703125" style="112" customWidth="1"/>
    <col min="9988" max="9988" width="22.85546875" style="112" customWidth="1"/>
    <col min="9989" max="9989" width="14.42578125" style="112" bestFit="1" customWidth="1"/>
    <col min="9990" max="9990" width="18.5703125" style="112" customWidth="1"/>
    <col min="9991" max="9991" width="11.42578125" style="112"/>
    <col min="9992" max="9992" width="16.5703125" style="112" bestFit="1" customWidth="1"/>
    <col min="9993" max="10240" width="11.42578125" style="112"/>
    <col min="10241" max="10241" width="4.7109375" style="112" customWidth="1"/>
    <col min="10242" max="10242" width="23.85546875" style="112" customWidth="1"/>
    <col min="10243" max="10243" width="23.5703125" style="112" customWidth="1"/>
    <col min="10244" max="10244" width="22.85546875" style="112" customWidth="1"/>
    <col min="10245" max="10245" width="14.42578125" style="112" bestFit="1" customWidth="1"/>
    <col min="10246" max="10246" width="18.5703125" style="112" customWidth="1"/>
    <col min="10247" max="10247" width="11.42578125" style="112"/>
    <col min="10248" max="10248" width="16.5703125" style="112" bestFit="1" customWidth="1"/>
    <col min="10249" max="10496" width="11.42578125" style="112"/>
    <col min="10497" max="10497" width="4.7109375" style="112" customWidth="1"/>
    <col min="10498" max="10498" width="23.85546875" style="112" customWidth="1"/>
    <col min="10499" max="10499" width="23.5703125" style="112" customWidth="1"/>
    <col min="10500" max="10500" width="22.85546875" style="112" customWidth="1"/>
    <col min="10501" max="10501" width="14.42578125" style="112" bestFit="1" customWidth="1"/>
    <col min="10502" max="10502" width="18.5703125" style="112" customWidth="1"/>
    <col min="10503" max="10503" width="11.42578125" style="112"/>
    <col min="10504" max="10504" width="16.5703125" style="112" bestFit="1" customWidth="1"/>
    <col min="10505" max="10752" width="11.42578125" style="112"/>
    <col min="10753" max="10753" width="4.7109375" style="112" customWidth="1"/>
    <col min="10754" max="10754" width="23.85546875" style="112" customWidth="1"/>
    <col min="10755" max="10755" width="23.5703125" style="112" customWidth="1"/>
    <col min="10756" max="10756" width="22.85546875" style="112" customWidth="1"/>
    <col min="10757" max="10757" width="14.42578125" style="112" bestFit="1" customWidth="1"/>
    <col min="10758" max="10758" width="18.5703125" style="112" customWidth="1"/>
    <col min="10759" max="10759" width="11.42578125" style="112"/>
    <col min="10760" max="10760" width="16.5703125" style="112" bestFit="1" customWidth="1"/>
    <col min="10761" max="11008" width="11.42578125" style="112"/>
    <col min="11009" max="11009" width="4.7109375" style="112" customWidth="1"/>
    <col min="11010" max="11010" width="23.85546875" style="112" customWidth="1"/>
    <col min="11011" max="11011" width="23.5703125" style="112" customWidth="1"/>
    <col min="11012" max="11012" width="22.85546875" style="112" customWidth="1"/>
    <col min="11013" max="11013" width="14.42578125" style="112" bestFit="1" customWidth="1"/>
    <col min="11014" max="11014" width="18.5703125" style="112" customWidth="1"/>
    <col min="11015" max="11015" width="11.42578125" style="112"/>
    <col min="11016" max="11016" width="16.5703125" style="112" bestFit="1" customWidth="1"/>
    <col min="11017" max="11264" width="11.42578125" style="112"/>
    <col min="11265" max="11265" width="4.7109375" style="112" customWidth="1"/>
    <col min="11266" max="11266" width="23.85546875" style="112" customWidth="1"/>
    <col min="11267" max="11267" width="23.5703125" style="112" customWidth="1"/>
    <col min="11268" max="11268" width="22.85546875" style="112" customWidth="1"/>
    <col min="11269" max="11269" width="14.42578125" style="112" bestFit="1" customWidth="1"/>
    <col min="11270" max="11270" width="18.5703125" style="112" customWidth="1"/>
    <col min="11271" max="11271" width="11.42578125" style="112"/>
    <col min="11272" max="11272" width="16.5703125" style="112" bestFit="1" customWidth="1"/>
    <col min="11273" max="11520" width="11.42578125" style="112"/>
    <col min="11521" max="11521" width="4.7109375" style="112" customWidth="1"/>
    <col min="11522" max="11522" width="23.85546875" style="112" customWidth="1"/>
    <col min="11523" max="11523" width="23.5703125" style="112" customWidth="1"/>
    <col min="11524" max="11524" width="22.85546875" style="112" customWidth="1"/>
    <col min="11525" max="11525" width="14.42578125" style="112" bestFit="1" customWidth="1"/>
    <col min="11526" max="11526" width="18.5703125" style="112" customWidth="1"/>
    <col min="11527" max="11527" width="11.42578125" style="112"/>
    <col min="11528" max="11528" width="16.5703125" style="112" bestFit="1" customWidth="1"/>
    <col min="11529" max="11776" width="11.42578125" style="112"/>
    <col min="11777" max="11777" width="4.7109375" style="112" customWidth="1"/>
    <col min="11778" max="11778" width="23.85546875" style="112" customWidth="1"/>
    <col min="11779" max="11779" width="23.5703125" style="112" customWidth="1"/>
    <col min="11780" max="11780" width="22.85546875" style="112" customWidth="1"/>
    <col min="11781" max="11781" width="14.42578125" style="112" bestFit="1" customWidth="1"/>
    <col min="11782" max="11782" width="18.5703125" style="112" customWidth="1"/>
    <col min="11783" max="11783" width="11.42578125" style="112"/>
    <col min="11784" max="11784" width="16.5703125" style="112" bestFit="1" customWidth="1"/>
    <col min="11785" max="12032" width="11.42578125" style="112"/>
    <col min="12033" max="12033" width="4.7109375" style="112" customWidth="1"/>
    <col min="12034" max="12034" width="23.85546875" style="112" customWidth="1"/>
    <col min="12035" max="12035" width="23.5703125" style="112" customWidth="1"/>
    <col min="12036" max="12036" width="22.85546875" style="112" customWidth="1"/>
    <col min="12037" max="12037" width="14.42578125" style="112" bestFit="1" customWidth="1"/>
    <col min="12038" max="12038" width="18.5703125" style="112" customWidth="1"/>
    <col min="12039" max="12039" width="11.42578125" style="112"/>
    <col min="12040" max="12040" width="16.5703125" style="112" bestFit="1" customWidth="1"/>
    <col min="12041" max="12288" width="11.42578125" style="112"/>
    <col min="12289" max="12289" width="4.7109375" style="112" customWidth="1"/>
    <col min="12290" max="12290" width="23.85546875" style="112" customWidth="1"/>
    <col min="12291" max="12291" width="23.5703125" style="112" customWidth="1"/>
    <col min="12292" max="12292" width="22.85546875" style="112" customWidth="1"/>
    <col min="12293" max="12293" width="14.42578125" style="112" bestFit="1" customWidth="1"/>
    <col min="12294" max="12294" width="18.5703125" style="112" customWidth="1"/>
    <col min="12295" max="12295" width="11.42578125" style="112"/>
    <col min="12296" max="12296" width="16.5703125" style="112" bestFit="1" customWidth="1"/>
    <col min="12297" max="12544" width="11.42578125" style="112"/>
    <col min="12545" max="12545" width="4.7109375" style="112" customWidth="1"/>
    <col min="12546" max="12546" width="23.85546875" style="112" customWidth="1"/>
    <col min="12547" max="12547" width="23.5703125" style="112" customWidth="1"/>
    <col min="12548" max="12548" width="22.85546875" style="112" customWidth="1"/>
    <col min="12549" max="12549" width="14.42578125" style="112" bestFit="1" customWidth="1"/>
    <col min="12550" max="12550" width="18.5703125" style="112" customWidth="1"/>
    <col min="12551" max="12551" width="11.42578125" style="112"/>
    <col min="12552" max="12552" width="16.5703125" style="112" bestFit="1" customWidth="1"/>
    <col min="12553" max="12800" width="11.42578125" style="112"/>
    <col min="12801" max="12801" width="4.7109375" style="112" customWidth="1"/>
    <col min="12802" max="12802" width="23.85546875" style="112" customWidth="1"/>
    <col min="12803" max="12803" width="23.5703125" style="112" customWidth="1"/>
    <col min="12804" max="12804" width="22.85546875" style="112" customWidth="1"/>
    <col min="12805" max="12805" width="14.42578125" style="112" bestFit="1" customWidth="1"/>
    <col min="12806" max="12806" width="18.5703125" style="112" customWidth="1"/>
    <col min="12807" max="12807" width="11.42578125" style="112"/>
    <col min="12808" max="12808" width="16.5703125" style="112" bestFit="1" customWidth="1"/>
    <col min="12809" max="13056" width="11.42578125" style="112"/>
    <col min="13057" max="13057" width="4.7109375" style="112" customWidth="1"/>
    <col min="13058" max="13058" width="23.85546875" style="112" customWidth="1"/>
    <col min="13059" max="13059" width="23.5703125" style="112" customWidth="1"/>
    <col min="13060" max="13060" width="22.85546875" style="112" customWidth="1"/>
    <col min="13061" max="13061" width="14.42578125" style="112" bestFit="1" customWidth="1"/>
    <col min="13062" max="13062" width="18.5703125" style="112" customWidth="1"/>
    <col min="13063" max="13063" width="11.42578125" style="112"/>
    <col min="13064" max="13064" width="16.5703125" style="112" bestFit="1" customWidth="1"/>
    <col min="13065" max="13312" width="11.42578125" style="112"/>
    <col min="13313" max="13313" width="4.7109375" style="112" customWidth="1"/>
    <col min="13314" max="13314" width="23.85546875" style="112" customWidth="1"/>
    <col min="13315" max="13315" width="23.5703125" style="112" customWidth="1"/>
    <col min="13316" max="13316" width="22.85546875" style="112" customWidth="1"/>
    <col min="13317" max="13317" width="14.42578125" style="112" bestFit="1" customWidth="1"/>
    <col min="13318" max="13318" width="18.5703125" style="112" customWidth="1"/>
    <col min="13319" max="13319" width="11.42578125" style="112"/>
    <col min="13320" max="13320" width="16.5703125" style="112" bestFit="1" customWidth="1"/>
    <col min="13321" max="13568" width="11.42578125" style="112"/>
    <col min="13569" max="13569" width="4.7109375" style="112" customWidth="1"/>
    <col min="13570" max="13570" width="23.85546875" style="112" customWidth="1"/>
    <col min="13571" max="13571" width="23.5703125" style="112" customWidth="1"/>
    <col min="13572" max="13572" width="22.85546875" style="112" customWidth="1"/>
    <col min="13573" max="13573" width="14.42578125" style="112" bestFit="1" customWidth="1"/>
    <col min="13574" max="13574" width="18.5703125" style="112" customWidth="1"/>
    <col min="13575" max="13575" width="11.42578125" style="112"/>
    <col min="13576" max="13576" width="16.5703125" style="112" bestFit="1" customWidth="1"/>
    <col min="13577" max="13824" width="11.42578125" style="112"/>
    <col min="13825" max="13825" width="4.7109375" style="112" customWidth="1"/>
    <col min="13826" max="13826" width="23.85546875" style="112" customWidth="1"/>
    <col min="13827" max="13827" width="23.5703125" style="112" customWidth="1"/>
    <col min="13828" max="13828" width="22.85546875" style="112" customWidth="1"/>
    <col min="13829" max="13829" width="14.42578125" style="112" bestFit="1" customWidth="1"/>
    <col min="13830" max="13830" width="18.5703125" style="112" customWidth="1"/>
    <col min="13831" max="13831" width="11.42578125" style="112"/>
    <col min="13832" max="13832" width="16.5703125" style="112" bestFit="1" customWidth="1"/>
    <col min="13833" max="14080" width="11.42578125" style="112"/>
    <col min="14081" max="14081" width="4.7109375" style="112" customWidth="1"/>
    <col min="14082" max="14082" width="23.85546875" style="112" customWidth="1"/>
    <col min="14083" max="14083" width="23.5703125" style="112" customWidth="1"/>
    <col min="14084" max="14084" width="22.85546875" style="112" customWidth="1"/>
    <col min="14085" max="14085" width="14.42578125" style="112" bestFit="1" customWidth="1"/>
    <col min="14086" max="14086" width="18.5703125" style="112" customWidth="1"/>
    <col min="14087" max="14087" width="11.42578125" style="112"/>
    <col min="14088" max="14088" width="16.5703125" style="112" bestFit="1" customWidth="1"/>
    <col min="14089" max="14336" width="11.42578125" style="112"/>
    <col min="14337" max="14337" width="4.7109375" style="112" customWidth="1"/>
    <col min="14338" max="14338" width="23.85546875" style="112" customWidth="1"/>
    <col min="14339" max="14339" width="23.5703125" style="112" customWidth="1"/>
    <col min="14340" max="14340" width="22.85546875" style="112" customWidth="1"/>
    <col min="14341" max="14341" width="14.42578125" style="112" bestFit="1" customWidth="1"/>
    <col min="14342" max="14342" width="18.5703125" style="112" customWidth="1"/>
    <col min="14343" max="14343" width="11.42578125" style="112"/>
    <col min="14344" max="14344" width="16.5703125" style="112" bestFit="1" customWidth="1"/>
    <col min="14345" max="14592" width="11.42578125" style="112"/>
    <col min="14593" max="14593" width="4.7109375" style="112" customWidth="1"/>
    <col min="14594" max="14594" width="23.85546875" style="112" customWidth="1"/>
    <col min="14595" max="14595" width="23.5703125" style="112" customWidth="1"/>
    <col min="14596" max="14596" width="22.85546875" style="112" customWidth="1"/>
    <col min="14597" max="14597" width="14.42578125" style="112" bestFit="1" customWidth="1"/>
    <col min="14598" max="14598" width="18.5703125" style="112" customWidth="1"/>
    <col min="14599" max="14599" width="11.42578125" style="112"/>
    <col min="14600" max="14600" width="16.5703125" style="112" bestFit="1" customWidth="1"/>
    <col min="14601" max="14848" width="11.42578125" style="112"/>
    <col min="14849" max="14849" width="4.7109375" style="112" customWidth="1"/>
    <col min="14850" max="14850" width="23.85546875" style="112" customWidth="1"/>
    <col min="14851" max="14851" width="23.5703125" style="112" customWidth="1"/>
    <col min="14852" max="14852" width="22.85546875" style="112" customWidth="1"/>
    <col min="14853" max="14853" width="14.42578125" style="112" bestFit="1" customWidth="1"/>
    <col min="14854" max="14854" width="18.5703125" style="112" customWidth="1"/>
    <col min="14855" max="14855" width="11.42578125" style="112"/>
    <col min="14856" max="14856" width="16.5703125" style="112" bestFit="1" customWidth="1"/>
    <col min="14857" max="15104" width="11.42578125" style="112"/>
    <col min="15105" max="15105" width="4.7109375" style="112" customWidth="1"/>
    <col min="15106" max="15106" width="23.85546875" style="112" customWidth="1"/>
    <col min="15107" max="15107" width="23.5703125" style="112" customWidth="1"/>
    <col min="15108" max="15108" width="22.85546875" style="112" customWidth="1"/>
    <col min="15109" max="15109" width="14.42578125" style="112" bestFit="1" customWidth="1"/>
    <col min="15110" max="15110" width="18.5703125" style="112" customWidth="1"/>
    <col min="15111" max="15111" width="11.42578125" style="112"/>
    <col min="15112" max="15112" width="16.5703125" style="112" bestFit="1" customWidth="1"/>
    <col min="15113" max="15360" width="11.42578125" style="112"/>
    <col min="15361" max="15361" width="4.7109375" style="112" customWidth="1"/>
    <col min="15362" max="15362" width="23.85546875" style="112" customWidth="1"/>
    <col min="15363" max="15363" width="23.5703125" style="112" customWidth="1"/>
    <col min="15364" max="15364" width="22.85546875" style="112" customWidth="1"/>
    <col min="15365" max="15365" width="14.42578125" style="112" bestFit="1" customWidth="1"/>
    <col min="15366" max="15366" width="18.5703125" style="112" customWidth="1"/>
    <col min="15367" max="15367" width="11.42578125" style="112"/>
    <col min="15368" max="15368" width="16.5703125" style="112" bestFit="1" customWidth="1"/>
    <col min="15369" max="15616" width="11.42578125" style="112"/>
    <col min="15617" max="15617" width="4.7109375" style="112" customWidth="1"/>
    <col min="15618" max="15618" width="23.85546875" style="112" customWidth="1"/>
    <col min="15619" max="15619" width="23.5703125" style="112" customWidth="1"/>
    <col min="15620" max="15620" width="22.85546875" style="112" customWidth="1"/>
    <col min="15621" max="15621" width="14.42578125" style="112" bestFit="1" customWidth="1"/>
    <col min="15622" max="15622" width="18.5703125" style="112" customWidth="1"/>
    <col min="15623" max="15623" width="11.42578125" style="112"/>
    <col min="15624" max="15624" width="16.5703125" style="112" bestFit="1" customWidth="1"/>
    <col min="15625" max="15872" width="11.42578125" style="112"/>
    <col min="15873" max="15873" width="4.7109375" style="112" customWidth="1"/>
    <col min="15874" max="15874" width="23.85546875" style="112" customWidth="1"/>
    <col min="15875" max="15875" width="23.5703125" style="112" customWidth="1"/>
    <col min="15876" max="15876" width="22.85546875" style="112" customWidth="1"/>
    <col min="15877" max="15877" width="14.42578125" style="112" bestFit="1" customWidth="1"/>
    <col min="15878" max="15878" width="18.5703125" style="112" customWidth="1"/>
    <col min="15879" max="15879" width="11.42578125" style="112"/>
    <col min="15880" max="15880" width="16.5703125" style="112" bestFit="1" customWidth="1"/>
    <col min="15881" max="16128" width="11.42578125" style="112"/>
    <col min="16129" max="16129" width="4.7109375" style="112" customWidth="1"/>
    <col min="16130" max="16130" width="23.85546875" style="112" customWidth="1"/>
    <col min="16131" max="16131" width="23.5703125" style="112" customWidth="1"/>
    <col min="16132" max="16132" width="22.85546875" style="112" customWidth="1"/>
    <col min="16133" max="16133" width="14.42578125" style="112" bestFit="1" customWidth="1"/>
    <col min="16134" max="16134" width="18.5703125" style="112" customWidth="1"/>
    <col min="16135" max="16135" width="11.42578125" style="112"/>
    <col min="16136" max="16136" width="16.5703125" style="112" bestFit="1" customWidth="1"/>
    <col min="16137" max="16384" width="11.42578125" style="112"/>
  </cols>
  <sheetData>
    <row r="1" spans="1:7" x14ac:dyDescent="0.2">
      <c r="A1" s="676" t="s">
        <v>863</v>
      </c>
      <c r="C1" s="854" t="s">
        <v>545</v>
      </c>
      <c r="D1" s="854"/>
      <c r="E1" s="854"/>
      <c r="F1" s="854"/>
    </row>
    <row r="2" spans="1:7" x14ac:dyDescent="0.2">
      <c r="C2" s="854"/>
      <c r="D2" s="854"/>
      <c r="E2" s="854"/>
      <c r="F2" s="854"/>
    </row>
    <row r="3" spans="1:7" ht="112.5" customHeight="1" x14ac:dyDescent="0.2">
      <c r="A3" s="765" t="s">
        <v>544</v>
      </c>
      <c r="B3" s="766"/>
      <c r="C3" s="766"/>
      <c r="D3" s="766"/>
      <c r="E3" s="766"/>
      <c r="F3" s="766"/>
      <c r="G3" s="766"/>
    </row>
    <row r="4" spans="1:7" ht="10.5" customHeight="1" x14ac:dyDescent="0.2">
      <c r="A4" s="270"/>
      <c r="B4" s="270"/>
      <c r="C4" s="270"/>
      <c r="D4" s="270"/>
      <c r="E4" s="270"/>
      <c r="F4" s="270"/>
      <c r="G4" s="270"/>
    </row>
    <row r="5" spans="1:7" ht="18.75" customHeight="1" x14ac:dyDescent="0.2">
      <c r="A5" s="270"/>
      <c r="B5" s="270"/>
      <c r="C5" s="462"/>
      <c r="D5" s="270"/>
      <c r="E5" s="270"/>
      <c r="F5" s="270"/>
      <c r="G5" s="270"/>
    </row>
    <row r="20" spans="1:8" ht="17.25" customHeight="1" x14ac:dyDescent="0.25">
      <c r="C20" s="467" t="s">
        <v>531</v>
      </c>
      <c r="D20" s="468" t="s">
        <v>87</v>
      </c>
    </row>
    <row r="21" spans="1:8" ht="15.75" x14ac:dyDescent="0.25">
      <c r="C21" s="396" t="s">
        <v>532</v>
      </c>
      <c r="D21" s="400">
        <v>234000000</v>
      </c>
    </row>
    <row r="22" spans="1:8" ht="15.75" x14ac:dyDescent="0.25">
      <c r="C22" s="396" t="s">
        <v>533</v>
      </c>
      <c r="D22" s="400">
        <v>90000000</v>
      </c>
    </row>
    <row r="23" spans="1:8" ht="15.75" x14ac:dyDescent="0.25">
      <c r="C23" s="396" t="s">
        <v>534</v>
      </c>
      <c r="D23" s="396">
        <v>60</v>
      </c>
      <c r="H23" s="463"/>
    </row>
    <row r="24" spans="1:8" ht="15.75" x14ac:dyDescent="0.25">
      <c r="C24" s="396" t="s">
        <v>535</v>
      </c>
      <c r="D24" s="399">
        <v>4.7199999999999999E-2</v>
      </c>
    </row>
    <row r="25" spans="1:8" ht="15.75" x14ac:dyDescent="0.25">
      <c r="C25" s="396" t="s">
        <v>536</v>
      </c>
      <c r="D25" s="399">
        <v>0.12</v>
      </c>
    </row>
    <row r="26" spans="1:8" ht="15.75" x14ac:dyDescent="0.25">
      <c r="C26" s="396" t="s">
        <v>537</v>
      </c>
      <c r="D26" s="398">
        <f>((1+D24)*(1+D25))-1</f>
        <v>0.17286399999999991</v>
      </c>
      <c r="E26" s="112" t="s">
        <v>546</v>
      </c>
    </row>
    <row r="27" spans="1:8" ht="15.75" x14ac:dyDescent="0.25">
      <c r="C27" s="396" t="s">
        <v>538</v>
      </c>
      <c r="D27" s="398">
        <f>NOMINAL(D26,12)</f>
        <v>0.16051265605886389</v>
      </c>
      <c r="E27" s="112" t="s">
        <v>547</v>
      </c>
    </row>
    <row r="28" spans="1:8" ht="15.75" x14ac:dyDescent="0.25">
      <c r="C28" s="396" t="s">
        <v>539</v>
      </c>
      <c r="D28" s="398">
        <f>+D27/12</f>
        <v>1.3376054671571991E-2</v>
      </c>
      <c r="E28" s="469" t="s">
        <v>548</v>
      </c>
    </row>
    <row r="29" spans="1:8" hidden="1" x14ac:dyDescent="0.2">
      <c r="C29" s="464" t="s">
        <v>540</v>
      </c>
      <c r="D29" s="466">
        <f>PMT(D28,D23,F33)</f>
        <v>-3505723.8612931576</v>
      </c>
    </row>
    <row r="30" spans="1:8" x14ac:dyDescent="0.2">
      <c r="A30" s="135"/>
    </row>
    <row r="32" spans="1:8" ht="15.75" x14ac:dyDescent="0.25">
      <c r="B32" s="465" t="s">
        <v>1</v>
      </c>
      <c r="C32" s="465" t="s">
        <v>541</v>
      </c>
      <c r="D32" s="465" t="s">
        <v>542</v>
      </c>
      <c r="E32" s="465" t="s">
        <v>543</v>
      </c>
      <c r="F32" s="465" t="s">
        <v>41</v>
      </c>
    </row>
    <row r="33" spans="2:6" ht="14.25" x14ac:dyDescent="0.2">
      <c r="B33" s="713">
        <v>0</v>
      </c>
      <c r="C33" s="713"/>
      <c r="D33" s="714"/>
      <c r="E33" s="713"/>
      <c r="F33" s="715">
        <f>+D21-D22</f>
        <v>144000000</v>
      </c>
    </row>
    <row r="34" spans="2:6" ht="14.25" x14ac:dyDescent="0.2">
      <c r="B34" s="713">
        <v>1</v>
      </c>
      <c r="C34" s="716">
        <v>0</v>
      </c>
      <c r="D34" s="716">
        <f t="shared" ref="D34:D65" si="0">PPMT($D$28,B34,$D$23,$F$33)</f>
        <v>-1579571.9885867909</v>
      </c>
      <c r="E34" s="716">
        <f t="shared" ref="E34:E93" si="1">+D34+C34</f>
        <v>-1579571.9885867909</v>
      </c>
      <c r="F34" s="716">
        <f t="shared" ref="F34:F93" si="2">+F33+D34</f>
        <v>142420428.01141322</v>
      </c>
    </row>
    <row r="35" spans="2:6" ht="14.25" x14ac:dyDescent="0.2">
      <c r="B35" s="713">
        <v>2</v>
      </c>
      <c r="C35" s="716">
        <v>0</v>
      </c>
      <c r="D35" s="716">
        <f t="shared" si="0"/>
        <v>-1600700.4298638115</v>
      </c>
      <c r="E35" s="716">
        <f t="shared" si="1"/>
        <v>-1600700.4298638115</v>
      </c>
      <c r="F35" s="716">
        <f t="shared" si="2"/>
        <v>140819727.58154941</v>
      </c>
    </row>
    <row r="36" spans="2:6" ht="14.25" x14ac:dyDescent="0.2">
      <c r="B36" s="713">
        <v>3</v>
      </c>
      <c r="C36" s="716">
        <v>0</v>
      </c>
      <c r="D36" s="716">
        <f t="shared" si="0"/>
        <v>-1622111.4863264789</v>
      </c>
      <c r="E36" s="716">
        <f t="shared" si="1"/>
        <v>-1622111.4863264789</v>
      </c>
      <c r="F36" s="716">
        <f t="shared" si="2"/>
        <v>139197616.09522292</v>
      </c>
    </row>
    <row r="37" spans="2:6" ht="14.25" x14ac:dyDescent="0.2">
      <c r="B37" s="713">
        <v>4</v>
      </c>
      <c r="C37" s="716">
        <v>0</v>
      </c>
      <c r="D37" s="716">
        <f t="shared" si="0"/>
        <v>-1643808.9382509666</v>
      </c>
      <c r="E37" s="716">
        <f t="shared" si="1"/>
        <v>-1643808.9382509666</v>
      </c>
      <c r="F37" s="716">
        <f t="shared" si="2"/>
        <v>137553807.15697196</v>
      </c>
    </row>
    <row r="38" spans="2:6" ht="14.25" x14ac:dyDescent="0.2">
      <c r="B38" s="713">
        <v>5</v>
      </c>
      <c r="C38" s="716">
        <v>0</v>
      </c>
      <c r="D38" s="716">
        <f t="shared" si="0"/>
        <v>-1665796.6164786301</v>
      </c>
      <c r="E38" s="716">
        <f t="shared" si="1"/>
        <v>-1665796.6164786301</v>
      </c>
      <c r="F38" s="716">
        <f t="shared" si="2"/>
        <v>135888010.54049334</v>
      </c>
    </row>
    <row r="39" spans="2:6" ht="14.25" x14ac:dyDescent="0.2">
      <c r="B39" s="713">
        <v>6</v>
      </c>
      <c r="C39" s="716">
        <v>0</v>
      </c>
      <c r="D39" s="716">
        <f t="shared" si="0"/>
        <v>-1688078.403092368</v>
      </c>
      <c r="E39" s="716">
        <f t="shared" si="1"/>
        <v>-1688078.403092368</v>
      </c>
      <c r="F39" s="716">
        <f t="shared" si="2"/>
        <v>134199932.13740097</v>
      </c>
    </row>
    <row r="40" spans="2:6" ht="14.25" x14ac:dyDescent="0.2">
      <c r="B40" s="713">
        <v>7</v>
      </c>
      <c r="C40" s="716">
        <f t="shared" ref="C40:C71" si="3">IPMT($D$28,B40,$D$23,$F$33)</f>
        <v>-1795065.629191126</v>
      </c>
      <c r="D40" s="716">
        <f t="shared" si="0"/>
        <v>-1710658.2321020314</v>
      </c>
      <c r="E40" s="716">
        <f t="shared" si="1"/>
        <v>-3505723.8612931576</v>
      </c>
      <c r="F40" s="716">
        <f t="shared" si="2"/>
        <v>132489273.90529893</v>
      </c>
    </row>
    <row r="41" spans="2:6" ht="14.25" hidden="1" x14ac:dyDescent="0.2">
      <c r="B41" s="713">
        <v>8</v>
      </c>
      <c r="C41" s="716">
        <f t="shared" si="3"/>
        <v>-1772183.7711541546</v>
      </c>
      <c r="D41" s="716">
        <f t="shared" si="0"/>
        <v>-1733540.090139003</v>
      </c>
      <c r="E41" s="716">
        <f t="shared" si="1"/>
        <v>-3505723.8612931576</v>
      </c>
      <c r="F41" s="716">
        <f t="shared" si="2"/>
        <v>130755733.81515993</v>
      </c>
    </row>
    <row r="42" spans="2:6" ht="14.25" hidden="1" x14ac:dyDescent="0.2">
      <c r="B42" s="713">
        <v>9</v>
      </c>
      <c r="C42" s="716">
        <f t="shared" si="3"/>
        <v>-1748995.8441330933</v>
      </c>
      <c r="D42" s="716">
        <f t="shared" si="0"/>
        <v>-1756728.0171600641</v>
      </c>
      <c r="E42" s="716">
        <f t="shared" si="1"/>
        <v>-3505723.8612931576</v>
      </c>
      <c r="F42" s="716">
        <f t="shared" si="2"/>
        <v>128999005.79799987</v>
      </c>
    </row>
    <row r="43" spans="2:6" ht="14.25" hidden="1" x14ac:dyDescent="0.2">
      <c r="B43" s="713">
        <v>10</v>
      </c>
      <c r="C43" s="716">
        <f t="shared" si="3"/>
        <v>-1725497.7541324783</v>
      </c>
      <c r="D43" s="716">
        <f t="shared" si="0"/>
        <v>-1780226.1071606795</v>
      </c>
      <c r="E43" s="716">
        <f t="shared" si="1"/>
        <v>-3505723.8612931576</v>
      </c>
      <c r="F43" s="716">
        <f t="shared" si="2"/>
        <v>127218779.6908392</v>
      </c>
    </row>
    <row r="44" spans="2:6" ht="14.25" hidden="1" x14ac:dyDescent="0.2">
      <c r="B44" s="713">
        <v>11</v>
      </c>
      <c r="C44" s="716">
        <f t="shared" si="3"/>
        <v>-1701685.3523953373</v>
      </c>
      <c r="D44" s="716">
        <f t="shared" si="0"/>
        <v>-1804038.5088978203</v>
      </c>
      <c r="E44" s="716">
        <f t="shared" si="1"/>
        <v>-3505723.8612931576</v>
      </c>
      <c r="F44" s="716">
        <f t="shared" si="2"/>
        <v>125414741.18194138</v>
      </c>
    </row>
    <row r="45" spans="2:6" ht="14.25" hidden="1" x14ac:dyDescent="0.2">
      <c r="B45" s="713">
        <v>12</v>
      </c>
      <c r="C45" s="716">
        <f t="shared" si="3"/>
        <v>-1677554.4346706988</v>
      </c>
      <c r="D45" s="716">
        <f t="shared" si="0"/>
        <v>-1828169.426622459</v>
      </c>
      <c r="E45" s="716">
        <f t="shared" si="1"/>
        <v>-3505723.8612931576</v>
      </c>
      <c r="F45" s="716">
        <f t="shared" si="2"/>
        <v>123586571.75531891</v>
      </c>
    </row>
    <row r="46" spans="2:6" ht="14.25" hidden="1" x14ac:dyDescent="0.2">
      <c r="B46" s="713">
        <v>13</v>
      </c>
      <c r="C46" s="716">
        <f t="shared" si="3"/>
        <v>-1653100.7404713004</v>
      </c>
      <c r="D46" s="716">
        <f t="shared" si="0"/>
        <v>-1852623.1208218569</v>
      </c>
      <c r="E46" s="716">
        <f t="shared" si="1"/>
        <v>-3505723.8612931576</v>
      </c>
      <c r="F46" s="716">
        <f t="shared" si="2"/>
        <v>121733948.63449705</v>
      </c>
    </row>
    <row r="47" spans="2:6" ht="14.25" hidden="1" x14ac:dyDescent="0.2">
      <c r="B47" s="713">
        <v>14</v>
      </c>
      <c r="C47" s="716">
        <f t="shared" si="3"/>
        <v>-1628319.9523213687</v>
      </c>
      <c r="D47" s="716">
        <f t="shared" si="0"/>
        <v>-1877403.9089717888</v>
      </c>
      <c r="E47" s="716">
        <f t="shared" si="1"/>
        <v>-3505723.8612931576</v>
      </c>
      <c r="F47" s="716">
        <f t="shared" si="2"/>
        <v>119856544.72552526</v>
      </c>
    </row>
    <row r="48" spans="2:6" ht="14.25" hidden="1" x14ac:dyDescent="0.2">
      <c r="B48" s="713">
        <v>15</v>
      </c>
      <c r="C48" s="716">
        <f t="shared" si="3"/>
        <v>-1603207.6949943395</v>
      </c>
      <c r="D48" s="716">
        <f t="shared" si="0"/>
        <v>-1902516.1662988185</v>
      </c>
      <c r="E48" s="716">
        <f t="shared" si="1"/>
        <v>-3505723.861293158</v>
      </c>
      <c r="F48" s="716">
        <f t="shared" si="2"/>
        <v>117954028.55922644</v>
      </c>
    </row>
    <row r="49" spans="2:6" ht="14.25" hidden="1" x14ac:dyDescent="0.2">
      <c r="B49" s="713">
        <v>16</v>
      </c>
      <c r="C49" s="716">
        <f t="shared" si="3"/>
        <v>-1577759.5347403765</v>
      </c>
      <c r="D49" s="716">
        <f t="shared" si="0"/>
        <v>-1927964.3265527803</v>
      </c>
      <c r="E49" s="716">
        <f t="shared" si="1"/>
        <v>-3505723.8612931566</v>
      </c>
      <c r="F49" s="716">
        <f t="shared" si="2"/>
        <v>116026064.23267366</v>
      </c>
    </row>
    <row r="50" spans="2:6" ht="14.25" hidden="1" x14ac:dyDescent="0.2">
      <c r="B50" s="713">
        <v>17</v>
      </c>
      <c r="C50" s="716">
        <f t="shared" si="3"/>
        <v>-1551970.9785035662</v>
      </c>
      <c r="D50" s="716">
        <f t="shared" si="0"/>
        <v>-1953752.8827895909</v>
      </c>
      <c r="E50" s="716">
        <f t="shared" si="1"/>
        <v>-3505723.8612931571</v>
      </c>
      <c r="F50" s="716">
        <f t="shared" si="2"/>
        <v>114072311.34988406</v>
      </c>
    </row>
    <row r="51" spans="2:6" ht="14.25" hidden="1" x14ac:dyDescent="0.2">
      <c r="B51" s="713">
        <v>18</v>
      </c>
      <c r="C51" s="716">
        <f t="shared" si="3"/>
        <v>-1525837.4731286312</v>
      </c>
      <c r="D51" s="716">
        <f t="shared" si="0"/>
        <v>-1979886.3881645261</v>
      </c>
      <c r="E51" s="716">
        <f t="shared" si="1"/>
        <v>-3505723.8612931576</v>
      </c>
      <c r="F51" s="716">
        <f t="shared" si="2"/>
        <v>112092424.96171954</v>
      </c>
    </row>
    <row r="52" spans="2:6" ht="14.25" hidden="1" x14ac:dyDescent="0.2">
      <c r="B52" s="713">
        <v>19</v>
      </c>
      <c r="C52" s="716">
        <f t="shared" si="3"/>
        <v>-1499354.4045570416</v>
      </c>
      <c r="D52" s="716">
        <f t="shared" si="0"/>
        <v>-2006369.4567361164</v>
      </c>
      <c r="E52" s="716">
        <f t="shared" si="1"/>
        <v>-3505723.861293158</v>
      </c>
      <c r="F52" s="716">
        <f t="shared" si="2"/>
        <v>110086055.50498343</v>
      </c>
    </row>
    <row r="53" spans="2:6" ht="14.25" hidden="1" x14ac:dyDescent="0.2">
      <c r="B53" s="713">
        <v>20</v>
      </c>
      <c r="C53" s="716">
        <f t="shared" si="3"/>
        <v>-1472517.0970123666</v>
      </c>
      <c r="D53" s="716">
        <f t="shared" si="0"/>
        <v>-2033206.7642807905</v>
      </c>
      <c r="E53" s="716">
        <f t="shared" si="1"/>
        <v>-3505723.8612931571</v>
      </c>
      <c r="F53" s="716">
        <f t="shared" si="2"/>
        <v>108052848.74070263</v>
      </c>
    </row>
    <row r="54" spans="2:6" ht="14.25" hidden="1" x14ac:dyDescent="0.2">
      <c r="B54" s="713">
        <v>21</v>
      </c>
      <c r="C54" s="716">
        <f t="shared" si="3"/>
        <v>-1445320.8121747368</v>
      </c>
      <c r="D54" s="716">
        <f t="shared" si="0"/>
        <v>-2060403.0491184203</v>
      </c>
      <c r="E54" s="716">
        <f t="shared" si="1"/>
        <v>-3505723.8612931571</v>
      </c>
      <c r="F54" s="716">
        <f t="shared" si="2"/>
        <v>105992445.69158421</v>
      </c>
    </row>
    <row r="55" spans="2:6" ht="14.25" hidden="1" x14ac:dyDescent="0.2">
      <c r="B55" s="713">
        <v>22</v>
      </c>
      <c r="C55" s="716">
        <f t="shared" si="3"/>
        <v>-1417760.7483442556</v>
      </c>
      <c r="D55" s="716">
        <f t="shared" si="0"/>
        <v>-2087963.1129489022</v>
      </c>
      <c r="E55" s="716">
        <f t="shared" si="1"/>
        <v>-3505723.8612931576</v>
      </c>
      <c r="F55" s="716">
        <f t="shared" si="2"/>
        <v>103904482.57863531</v>
      </c>
    </row>
    <row r="56" spans="2:6" ht="14.25" hidden="1" x14ac:dyDescent="0.2">
      <c r="B56" s="713">
        <v>23</v>
      </c>
      <c r="C56" s="716">
        <f t="shared" si="3"/>
        <v>-1389832.0395932253</v>
      </c>
      <c r="D56" s="716">
        <f t="shared" si="0"/>
        <v>-2115891.8216999322</v>
      </c>
      <c r="E56" s="716">
        <f t="shared" si="1"/>
        <v>-3505723.8612931576</v>
      </c>
      <c r="F56" s="716">
        <f t="shared" si="2"/>
        <v>101788590.75693537</v>
      </c>
    </row>
    <row r="57" spans="2:6" ht="14.25" hidden="1" x14ac:dyDescent="0.2">
      <c r="B57" s="713">
        <v>24</v>
      </c>
      <c r="C57" s="716">
        <f t="shared" si="3"/>
        <v>-1361529.754907035</v>
      </c>
      <c r="D57" s="716">
        <f t="shared" si="0"/>
        <v>-2144194.1063861223</v>
      </c>
      <c r="E57" s="716">
        <f t="shared" si="1"/>
        <v>-3505723.8612931576</v>
      </c>
      <c r="F57" s="716">
        <f t="shared" si="2"/>
        <v>99644396.650549248</v>
      </c>
    </row>
    <row r="58" spans="2:6" ht="14.25" hidden="1" x14ac:dyDescent="0.2">
      <c r="B58" s="713">
        <v>25</v>
      </c>
      <c r="C58" s="716">
        <f t="shared" si="3"/>
        <v>-1332848.8973135517</v>
      </c>
      <c r="D58" s="716">
        <f t="shared" si="0"/>
        <v>-2172874.9639796061</v>
      </c>
      <c r="E58" s="716">
        <f t="shared" si="1"/>
        <v>-3505723.8612931576</v>
      </c>
      <c r="F58" s="716">
        <f t="shared" si="2"/>
        <v>97471521.686569646</v>
      </c>
    </row>
    <row r="59" spans="2:6" ht="14.25" hidden="1" x14ac:dyDescent="0.2">
      <c r="B59" s="713">
        <v>26</v>
      </c>
      <c r="C59" s="716">
        <f t="shared" si="3"/>
        <v>-1303784.4030008707</v>
      </c>
      <c r="D59" s="716">
        <f t="shared" si="0"/>
        <v>-2201939.4582922868</v>
      </c>
      <c r="E59" s="716">
        <f t="shared" si="1"/>
        <v>-3505723.8612931576</v>
      </c>
      <c r="F59" s="716">
        <f t="shared" si="2"/>
        <v>95269582.228277355</v>
      </c>
    </row>
    <row r="60" spans="2:6" ht="14.25" hidden="1" x14ac:dyDescent="0.2">
      <c r="B60" s="713">
        <v>27</v>
      </c>
      <c r="C60" s="716">
        <f t="shared" si="3"/>
        <v>-1274331.1404232613</v>
      </c>
      <c r="D60" s="716">
        <f t="shared" si="0"/>
        <v>-2231392.720869896</v>
      </c>
      <c r="E60" s="716">
        <f t="shared" si="1"/>
        <v>-3505723.8612931576</v>
      </c>
      <c r="F60" s="716">
        <f t="shared" si="2"/>
        <v>93038189.507407457</v>
      </c>
    </row>
    <row r="61" spans="2:6" ht="14.25" hidden="1" x14ac:dyDescent="0.2">
      <c r="B61" s="713">
        <v>28</v>
      </c>
      <c r="C61" s="716">
        <f t="shared" si="3"/>
        <v>-1244483.9093951578</v>
      </c>
      <c r="D61" s="716">
        <f t="shared" si="0"/>
        <v>-2261239.9518979997</v>
      </c>
      <c r="E61" s="716">
        <f t="shared" si="1"/>
        <v>-3505723.8612931576</v>
      </c>
      <c r="F61" s="716">
        <f t="shared" si="2"/>
        <v>90776949.555509463</v>
      </c>
    </row>
    <row r="62" spans="2:6" ht="14.25" hidden="1" x14ac:dyDescent="0.2">
      <c r="B62" s="713">
        <v>29</v>
      </c>
      <c r="C62" s="716">
        <f t="shared" si="3"/>
        <v>-1214237.4401730273</v>
      </c>
      <c r="D62" s="716">
        <f t="shared" si="0"/>
        <v>-2291486.4211201305</v>
      </c>
      <c r="E62" s="716">
        <f t="shared" si="1"/>
        <v>-3505723.8612931576</v>
      </c>
      <c r="F62" s="716">
        <f t="shared" si="2"/>
        <v>88485463.134389326</v>
      </c>
    </row>
    <row r="63" spans="2:6" ht="14.25" hidden="1" x14ac:dyDescent="0.2">
      <c r="B63" s="713">
        <v>30</v>
      </c>
      <c r="C63" s="716">
        <f t="shared" si="3"/>
        <v>-1183586.3925249595</v>
      </c>
      <c r="D63" s="716">
        <f t="shared" si="0"/>
        <v>-2322137.4687681976</v>
      </c>
      <c r="E63" s="716">
        <f t="shared" si="1"/>
        <v>-3505723.8612931571</v>
      </c>
      <c r="F63" s="716">
        <f t="shared" si="2"/>
        <v>86163325.665621132</v>
      </c>
    </row>
    <row r="64" spans="2:6" ht="14.25" hidden="1" x14ac:dyDescent="0.2">
      <c r="B64" s="713">
        <v>31</v>
      </c>
      <c r="C64" s="716">
        <f t="shared" si="3"/>
        <v>-1152525.3547878107</v>
      </c>
      <c r="D64" s="716">
        <f t="shared" si="0"/>
        <v>-2353198.5065053473</v>
      </c>
      <c r="E64" s="716">
        <f t="shared" si="1"/>
        <v>-3505723.861293158</v>
      </c>
      <c r="F64" s="716">
        <f t="shared" si="2"/>
        <v>83810127.159115791</v>
      </c>
    </row>
    <row r="65" spans="2:6" ht="14.25" hidden="1" x14ac:dyDescent="0.2">
      <c r="B65" s="713">
        <v>32</v>
      </c>
      <c r="C65" s="716">
        <f t="shared" si="3"/>
        <v>-1121048.8429117333</v>
      </c>
      <c r="D65" s="716">
        <f t="shared" si="0"/>
        <v>-2384675.0183814247</v>
      </c>
      <c r="E65" s="716">
        <f t="shared" si="1"/>
        <v>-3505723.861293158</v>
      </c>
      <c r="F65" s="716">
        <f t="shared" si="2"/>
        <v>81425452.14073436</v>
      </c>
    </row>
    <row r="66" spans="2:6" ht="14.25" hidden="1" x14ac:dyDescent="0.2">
      <c r="B66" s="713">
        <v>33</v>
      </c>
      <c r="C66" s="716">
        <f t="shared" si="3"/>
        <v>-1089151.2994919317</v>
      </c>
      <c r="D66" s="716">
        <f t="shared" ref="D66:D93" si="4">PPMT($D$28,B66,$D$23,$F$33)</f>
        <v>-2416572.5618012259</v>
      </c>
      <c r="E66" s="716">
        <f t="shared" si="1"/>
        <v>-3505723.8612931576</v>
      </c>
      <c r="F66" s="716">
        <f t="shared" si="2"/>
        <v>79008879.578933135</v>
      </c>
    </row>
    <row r="67" spans="2:6" ht="14.25" hidden="1" x14ac:dyDescent="0.2">
      <c r="B67" s="713">
        <v>34</v>
      </c>
      <c r="C67" s="716">
        <f t="shared" si="3"/>
        <v>-1056827.0927874576</v>
      </c>
      <c r="D67" s="716">
        <f t="shared" si="4"/>
        <v>-2448896.7685056999</v>
      </c>
      <c r="E67" s="716">
        <f t="shared" si="1"/>
        <v>-3505723.8612931576</v>
      </c>
      <c r="F67" s="716">
        <f t="shared" si="2"/>
        <v>76559982.810427427</v>
      </c>
    </row>
    <row r="68" spans="2:6" ht="14.25" hidden="1" x14ac:dyDescent="0.2">
      <c r="B68" s="713">
        <v>35</v>
      </c>
      <c r="C68" s="716">
        <f t="shared" si="3"/>
        <v>-1024070.5157268891</v>
      </c>
      <c r="D68" s="716">
        <f t="shared" si="4"/>
        <v>-2481653.3455662681</v>
      </c>
      <c r="E68" s="716">
        <f t="shared" si="1"/>
        <v>-3505723.8612931571</v>
      </c>
      <c r="F68" s="716">
        <f t="shared" si="2"/>
        <v>74078329.464861155</v>
      </c>
    </row>
    <row r="69" spans="2:6" ht="14.25" hidden="1" x14ac:dyDescent="0.2">
      <c r="B69" s="713">
        <v>36</v>
      </c>
      <c r="C69" s="716">
        <f t="shared" si="3"/>
        <v>-990875.78490070533</v>
      </c>
      <c r="D69" s="716">
        <f t="shared" si="4"/>
        <v>-2514848.0763924518</v>
      </c>
      <c r="E69" s="716">
        <f t="shared" si="1"/>
        <v>-3505723.8612931571</v>
      </c>
      <c r="F69" s="716">
        <f t="shared" si="2"/>
        <v>71563481.388468698</v>
      </c>
    </row>
    <row r="70" spans="2:6" ht="14.25" hidden="1" x14ac:dyDescent="0.2">
      <c r="B70" s="713">
        <v>37</v>
      </c>
      <c r="C70" s="716">
        <f t="shared" si="3"/>
        <v>-957237.03954018233</v>
      </c>
      <c r="D70" s="716">
        <f t="shared" si="4"/>
        <v>-2548486.8217529752</v>
      </c>
      <c r="E70" s="716">
        <f t="shared" si="1"/>
        <v>-3505723.8612931576</v>
      </c>
      <c r="F70" s="716">
        <f t="shared" si="2"/>
        <v>69014994.566715717</v>
      </c>
    </row>
    <row r="71" spans="2:6" ht="14.25" hidden="1" x14ac:dyDescent="0.2">
      <c r="B71" s="713">
        <v>38</v>
      </c>
      <c r="C71" s="716">
        <f t="shared" si="3"/>
        <v>-923148.34048263368</v>
      </c>
      <c r="D71" s="716">
        <f t="shared" si="4"/>
        <v>-2582575.5208105235</v>
      </c>
      <c r="E71" s="716">
        <f t="shared" si="1"/>
        <v>-3505723.8612931571</v>
      </c>
      <c r="F71" s="716">
        <f t="shared" si="2"/>
        <v>66432419.045905195</v>
      </c>
    </row>
    <row r="72" spans="2:6" ht="14.25" hidden="1" x14ac:dyDescent="0.2">
      <c r="B72" s="713">
        <v>39</v>
      </c>
      <c r="C72" s="716">
        <f t="shared" ref="C72:C93" si="5">IPMT($D$28,B72,$D$23,$F$33)</f>
        <v>-888603.66912280873</v>
      </c>
      <c r="D72" s="716">
        <f t="shared" si="4"/>
        <v>-2617120.1921703485</v>
      </c>
      <c r="E72" s="716">
        <f t="shared" si="1"/>
        <v>-3505723.8612931571</v>
      </c>
      <c r="F72" s="716">
        <f t="shared" si="2"/>
        <v>63815298.853734843</v>
      </c>
    </row>
    <row r="73" spans="2:6" ht="14.25" hidden="1" x14ac:dyDescent="0.2">
      <c r="B73" s="713">
        <v>40</v>
      </c>
      <c r="C73" s="716">
        <f t="shared" si="5"/>
        <v>-853596.92635026295</v>
      </c>
      <c r="D73" s="716">
        <f t="shared" si="4"/>
        <v>-2652126.9349428946</v>
      </c>
      <c r="E73" s="716">
        <f t="shared" si="1"/>
        <v>-3505723.8612931576</v>
      </c>
      <c r="F73" s="716">
        <f t="shared" si="2"/>
        <v>61163171.91879195</v>
      </c>
    </row>
    <row r="74" spans="2:6" ht="14.25" hidden="1" x14ac:dyDescent="0.2">
      <c r="B74" s="713">
        <v>41</v>
      </c>
      <c r="C74" s="716">
        <f t="shared" si="5"/>
        <v>-818121.93147251802</v>
      </c>
      <c r="D74" s="716">
        <f t="shared" si="4"/>
        <v>-2687601.9298206395</v>
      </c>
      <c r="E74" s="716">
        <f t="shared" si="1"/>
        <v>-3505723.8612931576</v>
      </c>
      <c r="F74" s="716">
        <f t="shared" si="2"/>
        <v>58475569.988971308</v>
      </c>
    </row>
    <row r="75" spans="2:6" ht="14.25" hidden="1" x14ac:dyDescent="0.2">
      <c r="B75" s="713">
        <v>42</v>
      </c>
      <c r="C75" s="716">
        <f t="shared" si="5"/>
        <v>-782172.421123815</v>
      </c>
      <c r="D75" s="716">
        <f t="shared" si="4"/>
        <v>-2723551.4401693423</v>
      </c>
      <c r="E75" s="716">
        <f t="shared" si="1"/>
        <v>-3505723.8612931576</v>
      </c>
      <c r="F75" s="716">
        <f t="shared" si="2"/>
        <v>55752018.548801966</v>
      </c>
    </row>
    <row r="76" spans="2:6" ht="14.25" hidden="1" x14ac:dyDescent="0.2">
      <c r="B76" s="713">
        <v>43</v>
      </c>
      <c r="C76" s="716">
        <f t="shared" si="5"/>
        <v>-745742.04815927125</v>
      </c>
      <c r="D76" s="716">
        <f t="shared" si="4"/>
        <v>-2759981.8131338865</v>
      </c>
      <c r="E76" s="716">
        <f t="shared" si="1"/>
        <v>-3505723.8612931576</v>
      </c>
      <c r="F76" s="716">
        <f t="shared" si="2"/>
        <v>52992036.735668078</v>
      </c>
    </row>
    <row r="77" spans="2:6" ht="14.25" hidden="1" x14ac:dyDescent="0.2">
      <c r="B77" s="713">
        <v>44</v>
      </c>
      <c r="C77" s="716">
        <f t="shared" si="5"/>
        <v>-708824.38053424796</v>
      </c>
      <c r="D77" s="716">
        <f t="shared" si="4"/>
        <v>-2796899.4807589091</v>
      </c>
      <c r="E77" s="716">
        <f t="shared" si="1"/>
        <v>-3505723.8612931571</v>
      </c>
      <c r="F77" s="716">
        <f t="shared" si="2"/>
        <v>50195137.254909173</v>
      </c>
    </row>
    <row r="78" spans="2:6" ht="14.25" hidden="1" x14ac:dyDescent="0.2">
      <c r="B78" s="713">
        <v>45</v>
      </c>
      <c r="C78" s="716">
        <f t="shared" si="5"/>
        <v>-671412.90016872564</v>
      </c>
      <c r="D78" s="716">
        <f t="shared" si="4"/>
        <v>-2834310.9611244323</v>
      </c>
      <c r="E78" s="716">
        <f t="shared" si="1"/>
        <v>-3505723.861293158</v>
      </c>
      <c r="F78" s="716">
        <f t="shared" si="2"/>
        <v>47360826.293784738</v>
      </c>
    </row>
    <row r="79" spans="2:6" ht="14.25" hidden="1" x14ac:dyDescent="0.2">
      <c r="B79" s="713">
        <v>46</v>
      </c>
      <c r="C79" s="716">
        <f t="shared" si="5"/>
        <v>-633501.00179648947</v>
      </c>
      <c r="D79" s="716">
        <f t="shared" si="4"/>
        <v>-2872222.859496668</v>
      </c>
      <c r="E79" s="716">
        <f t="shared" si="1"/>
        <v>-3505723.8612931576</v>
      </c>
      <c r="F79" s="716">
        <f t="shared" si="2"/>
        <v>44488603.43428807</v>
      </c>
    </row>
    <row r="80" spans="2:6" ht="14.25" hidden="1" x14ac:dyDescent="0.2">
      <c r="B80" s="713">
        <v>47</v>
      </c>
      <c r="C80" s="716">
        <f t="shared" si="5"/>
        <v>-595081.99179892323</v>
      </c>
      <c r="D80" s="716">
        <f t="shared" si="4"/>
        <v>-2910641.8694942342</v>
      </c>
      <c r="E80" s="716">
        <f t="shared" si="1"/>
        <v>-3505723.8612931576</v>
      </c>
      <c r="F80" s="716">
        <f t="shared" si="2"/>
        <v>41577961.564793833</v>
      </c>
    </row>
    <row r="81" spans="2:6" ht="14.25" hidden="1" x14ac:dyDescent="0.2">
      <c r="B81" s="713">
        <v>48</v>
      </c>
      <c r="C81" s="716">
        <f t="shared" si="5"/>
        <v>-556149.08702320175</v>
      </c>
      <c r="D81" s="716">
        <f t="shared" si="4"/>
        <v>-2949574.7742699557</v>
      </c>
      <c r="E81" s="716">
        <f t="shared" si="1"/>
        <v>-3505723.8612931576</v>
      </c>
      <c r="F81" s="716">
        <f t="shared" si="2"/>
        <v>38628386.790523879</v>
      </c>
    </row>
    <row r="82" spans="2:6" ht="14.25" hidden="1" x14ac:dyDescent="0.2">
      <c r="B82" s="713">
        <v>49</v>
      </c>
      <c r="C82" s="716">
        <f t="shared" si="5"/>
        <v>-516695.41358467721</v>
      </c>
      <c r="D82" s="716">
        <f t="shared" si="4"/>
        <v>-2989028.4477084801</v>
      </c>
      <c r="E82" s="716">
        <f t="shared" si="1"/>
        <v>-3505723.8612931571</v>
      </c>
      <c r="F82" s="716">
        <f t="shared" si="2"/>
        <v>35639358.342815399</v>
      </c>
    </row>
    <row r="83" spans="2:6" ht="14.25" hidden="1" x14ac:dyDescent="0.2">
      <c r="B83" s="713">
        <v>50</v>
      </c>
      <c r="C83" s="716">
        <f t="shared" si="5"/>
        <v>-476714.00565324462</v>
      </c>
      <c r="D83" s="716">
        <f t="shared" si="4"/>
        <v>-3029009.8556399127</v>
      </c>
      <c r="E83" s="716">
        <f t="shared" si="1"/>
        <v>-3505723.8612931571</v>
      </c>
      <c r="F83" s="716">
        <f t="shared" si="2"/>
        <v>32610348.487175487</v>
      </c>
    </row>
    <row r="84" spans="2:6" ht="14.25" hidden="1" x14ac:dyDescent="0.2">
      <c r="B84" s="713">
        <v>51</v>
      </c>
      <c r="C84" s="716">
        <f t="shared" si="5"/>
        <v>-436197.8042234747</v>
      </c>
      <c r="D84" s="716">
        <f t="shared" si="4"/>
        <v>-3069526.0570696825</v>
      </c>
      <c r="E84" s="716">
        <f t="shared" si="1"/>
        <v>-3505723.8612931571</v>
      </c>
      <c r="F84" s="716">
        <f t="shared" si="2"/>
        <v>29540822.430105805</v>
      </c>
    </row>
    <row r="85" spans="2:6" ht="14.25" hidden="1" x14ac:dyDescent="0.2">
      <c r="B85" s="713">
        <v>52</v>
      </c>
      <c r="C85" s="716">
        <f t="shared" si="5"/>
        <v>-395139.65586829587</v>
      </c>
      <c r="D85" s="716">
        <f t="shared" si="4"/>
        <v>-3110584.2054248611</v>
      </c>
      <c r="E85" s="716">
        <f t="shared" si="1"/>
        <v>-3505723.8612931571</v>
      </c>
      <c r="F85" s="716">
        <f t="shared" si="2"/>
        <v>26430238.224680945</v>
      </c>
    </row>
    <row r="86" spans="2:6" ht="14.25" hidden="1" x14ac:dyDescent="0.2">
      <c r="B86" s="713">
        <v>53</v>
      </c>
      <c r="C86" s="716">
        <f t="shared" si="5"/>
        <v>-353532.31147600472</v>
      </c>
      <c r="D86" s="716">
        <f t="shared" si="4"/>
        <v>-3152191.5498171533</v>
      </c>
      <c r="E86" s="716">
        <f t="shared" si="1"/>
        <v>-3505723.861293158</v>
      </c>
      <c r="F86" s="716">
        <f t="shared" si="2"/>
        <v>23278046.674863793</v>
      </c>
    </row>
    <row r="87" spans="2:6" ht="14.25" hidden="1" x14ac:dyDescent="0.2">
      <c r="B87" s="713">
        <v>54</v>
      </c>
      <c r="C87" s="716">
        <f t="shared" si="5"/>
        <v>-311368.42497038317</v>
      </c>
      <c r="D87" s="716">
        <f t="shared" si="4"/>
        <v>-3194355.4363227743</v>
      </c>
      <c r="E87" s="716">
        <f t="shared" si="1"/>
        <v>-3505723.8612931576</v>
      </c>
      <c r="F87" s="716">
        <f t="shared" si="2"/>
        <v>20083691.238541018</v>
      </c>
    </row>
    <row r="88" spans="2:6" ht="14.25" hidden="1" x14ac:dyDescent="0.2">
      <c r="B88" s="713">
        <v>55</v>
      </c>
      <c r="C88" s="716">
        <f t="shared" si="5"/>
        <v>-268640.55201369658</v>
      </c>
      <c r="D88" s="716">
        <f t="shared" si="4"/>
        <v>-3237083.3092794609</v>
      </c>
      <c r="E88" s="716">
        <f t="shared" si="1"/>
        <v>-3505723.8612931576</v>
      </c>
      <c r="F88" s="716">
        <f t="shared" si="2"/>
        <v>16846607.929261558</v>
      </c>
    </row>
    <row r="89" spans="2:6" ht="14.25" hidden="1" x14ac:dyDescent="0.2">
      <c r="B89" s="713">
        <v>56</v>
      </c>
      <c r="C89" s="716">
        <f t="shared" si="5"/>
        <v>-225341.14869234129</v>
      </c>
      <c r="D89" s="716">
        <f t="shared" si="4"/>
        <v>-3280382.712600816</v>
      </c>
      <c r="E89" s="716">
        <f t="shared" si="1"/>
        <v>-3505723.8612931576</v>
      </c>
      <c r="F89" s="716">
        <f t="shared" si="2"/>
        <v>13566225.216660742</v>
      </c>
    </row>
    <row r="90" spans="2:6" ht="14.25" hidden="1" x14ac:dyDescent="0.2">
      <c r="B90" s="713">
        <v>57</v>
      </c>
      <c r="C90" s="716">
        <f t="shared" si="5"/>
        <v>-181462.57018491317</v>
      </c>
      <c r="D90" s="716">
        <f t="shared" si="4"/>
        <v>-3324261.2911082441</v>
      </c>
      <c r="E90" s="716">
        <f t="shared" si="1"/>
        <v>-3505723.8612931571</v>
      </c>
      <c r="F90" s="716">
        <f t="shared" si="2"/>
        <v>10241963.925552499</v>
      </c>
    </row>
    <row r="91" spans="2:6" ht="14.25" hidden="1" x14ac:dyDescent="0.2">
      <c r="B91" s="713">
        <v>58</v>
      </c>
      <c r="C91" s="716">
        <f t="shared" si="5"/>
        <v>-136997.0694124588</v>
      </c>
      <c r="D91" s="716">
        <f t="shared" si="4"/>
        <v>-3368726.7918806984</v>
      </c>
      <c r="E91" s="716">
        <f t="shared" si="1"/>
        <v>-3505723.8612931571</v>
      </c>
      <c r="F91" s="716">
        <f t="shared" si="2"/>
        <v>6873237.1336717997</v>
      </c>
    </row>
    <row r="92" spans="2:6" ht="14.25" x14ac:dyDescent="0.2">
      <c r="B92" s="713">
        <v>59</v>
      </c>
      <c r="C92" s="716">
        <f t="shared" si="5"/>
        <v>-91936.79567067328</v>
      </c>
      <c r="D92" s="716">
        <f t="shared" si="4"/>
        <v>-3413787.0656224838</v>
      </c>
      <c r="E92" s="716">
        <f t="shared" si="1"/>
        <v>-3505723.8612931571</v>
      </c>
      <c r="F92" s="716">
        <f t="shared" si="2"/>
        <v>3459450.0680493158</v>
      </c>
    </row>
    <row r="93" spans="2:6" ht="14.25" x14ac:dyDescent="0.2">
      <c r="B93" s="713">
        <v>60</v>
      </c>
      <c r="C93" s="716">
        <f t="shared" si="5"/>
        <v>-46273.793243801614</v>
      </c>
      <c r="D93" s="716">
        <f t="shared" si="4"/>
        <v>-3459450.0680493559</v>
      </c>
      <c r="E93" s="716">
        <f t="shared" si="1"/>
        <v>-3505723.8612931576</v>
      </c>
      <c r="F93" s="716">
        <f t="shared" si="2"/>
        <v>-4.0046870708465576E-8</v>
      </c>
    </row>
  </sheetData>
  <mergeCells count="2">
    <mergeCell ref="C1:F2"/>
    <mergeCell ref="A3:G3"/>
  </mergeCells>
  <hyperlinks>
    <hyperlink ref="A1" location="'Indice '!A1" display="INDICE" xr:uid="{00000000-0004-0000-3900-000000000000}"/>
  </hyperlinks>
  <pageMargins left="0.75" right="0.75" top="1" bottom="1" header="0" footer="0"/>
  <pageSetup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rgb="FFC00000"/>
  </sheetPr>
  <dimension ref="A1:H22"/>
  <sheetViews>
    <sheetView showGridLines="0" workbookViewId="0"/>
  </sheetViews>
  <sheetFormatPr baseColWidth="10" defaultRowHeight="12.75" x14ac:dyDescent="0.2"/>
  <cols>
    <col min="1" max="1" width="11.42578125" style="415"/>
    <col min="2" max="2" width="22.85546875" customWidth="1"/>
    <col min="3" max="3" width="20.42578125" customWidth="1"/>
  </cols>
  <sheetData>
    <row r="1" spans="1:8" x14ac:dyDescent="0.2">
      <c r="A1" s="676" t="s">
        <v>863</v>
      </c>
    </row>
    <row r="5" spans="1:8" ht="69" customHeight="1" x14ac:dyDescent="0.2">
      <c r="B5" s="765" t="s">
        <v>806</v>
      </c>
      <c r="C5" s="766"/>
      <c r="D5" s="766"/>
      <c r="E5" s="766"/>
      <c r="F5" s="766"/>
      <c r="G5" s="766"/>
      <c r="H5" s="766"/>
    </row>
    <row r="6" spans="1:8" x14ac:dyDescent="0.2">
      <c r="B6" s="657"/>
      <c r="C6" s="657"/>
      <c r="D6" s="657"/>
      <c r="E6" s="657"/>
      <c r="F6" s="657"/>
      <c r="G6" s="657"/>
      <c r="H6" s="657"/>
    </row>
    <row r="7" spans="1:8" s="415" customFormat="1" x14ac:dyDescent="0.2">
      <c r="B7" s="657"/>
      <c r="C7" s="657"/>
      <c r="D7" s="657"/>
      <c r="E7" s="657"/>
      <c r="F7" s="657"/>
      <c r="G7" s="657"/>
      <c r="H7" s="657"/>
    </row>
    <row r="8" spans="1:8" s="415" customFormat="1" x14ac:dyDescent="0.2">
      <c r="B8" s="657"/>
      <c r="C8" s="657"/>
      <c r="D8" s="657"/>
      <c r="E8" s="657"/>
      <c r="F8" s="657"/>
      <c r="G8" s="657"/>
      <c r="H8" s="657"/>
    </row>
    <row r="9" spans="1:8" s="415" customFormat="1" x14ac:dyDescent="0.2">
      <c r="B9" s="657"/>
      <c r="C9" s="657"/>
      <c r="D9" s="657"/>
      <c r="E9" s="657"/>
      <c r="F9" s="657"/>
      <c r="G9" s="657"/>
      <c r="H9" s="657"/>
    </row>
    <row r="10" spans="1:8" s="415" customFormat="1" x14ac:dyDescent="0.2">
      <c r="B10" s="657"/>
      <c r="C10" s="657"/>
      <c r="D10" s="657"/>
      <c r="E10" s="657"/>
      <c r="F10" s="657"/>
      <c r="G10" s="657"/>
      <c r="H10" s="657"/>
    </row>
    <row r="11" spans="1:8" ht="13.5" thickBot="1" x14ac:dyDescent="0.25">
      <c r="B11" s="657"/>
      <c r="C11" s="657"/>
      <c r="D11" s="657"/>
      <c r="E11" s="657"/>
      <c r="F11" s="657"/>
      <c r="G11" s="657"/>
      <c r="H11" s="657"/>
    </row>
    <row r="12" spans="1:8" ht="23.25" customHeight="1" thickBot="1" x14ac:dyDescent="0.25">
      <c r="B12" s="196" t="s">
        <v>91</v>
      </c>
      <c r="C12" s="196" t="s">
        <v>87</v>
      </c>
      <c r="D12" s="415"/>
      <c r="E12" s="415"/>
      <c r="F12" s="415"/>
      <c r="G12" s="415"/>
      <c r="H12" s="415"/>
    </row>
    <row r="13" spans="1:8" ht="15.75" x14ac:dyDescent="0.25">
      <c r="B13" s="659" t="s">
        <v>800</v>
      </c>
      <c r="C13" s="660">
        <v>30000000</v>
      </c>
      <c r="D13" s="415"/>
      <c r="E13" s="415"/>
      <c r="F13" s="415"/>
      <c r="G13" s="415"/>
      <c r="H13" s="415"/>
    </row>
    <row r="14" spans="1:8" ht="15.75" x14ac:dyDescent="0.25">
      <c r="B14" s="661" t="s">
        <v>802</v>
      </c>
      <c r="C14" s="662">
        <v>5</v>
      </c>
      <c r="D14" s="415"/>
      <c r="E14" s="415"/>
      <c r="F14" s="415"/>
      <c r="G14" s="415"/>
      <c r="H14" s="415"/>
    </row>
    <row r="15" spans="1:8" ht="15.75" x14ac:dyDescent="0.25">
      <c r="B15" s="661" t="s">
        <v>803</v>
      </c>
      <c r="C15" s="663">
        <v>0.22</v>
      </c>
      <c r="D15" s="415"/>
      <c r="E15" s="415"/>
      <c r="F15" s="415"/>
      <c r="G15" s="415"/>
      <c r="H15" s="415"/>
    </row>
    <row r="16" spans="1:8" ht="15.75" x14ac:dyDescent="0.25">
      <c r="B16" s="661" t="s">
        <v>804</v>
      </c>
      <c r="C16" s="663">
        <f>EFFECT(C15,360)</f>
        <v>0.2459930034640021</v>
      </c>
      <c r="D16" s="62" t="s">
        <v>805</v>
      </c>
      <c r="E16" s="415"/>
      <c r="F16" s="415"/>
      <c r="G16" s="415"/>
      <c r="H16" s="415"/>
    </row>
    <row r="17" spans="2:8" ht="16.5" thickBot="1" x14ac:dyDescent="0.3">
      <c r="B17" s="664" t="s">
        <v>801</v>
      </c>
      <c r="C17" s="658">
        <f>FV(C16,C14,,C13)</f>
        <v>-90094706.132546127</v>
      </c>
      <c r="D17" s="415"/>
      <c r="E17" s="415"/>
      <c r="F17" s="415"/>
      <c r="G17" s="415"/>
      <c r="H17" s="415"/>
    </row>
    <row r="18" spans="2:8" x14ac:dyDescent="0.2">
      <c r="B18" s="415"/>
      <c r="C18" s="415"/>
      <c r="D18" s="415"/>
      <c r="E18" s="415"/>
      <c r="F18" s="415"/>
      <c r="G18" s="415"/>
      <c r="H18" s="415"/>
    </row>
    <row r="19" spans="2:8" x14ac:dyDescent="0.2">
      <c r="B19" s="415"/>
      <c r="C19" s="415"/>
      <c r="D19" s="415"/>
      <c r="E19" s="415"/>
      <c r="F19" s="415"/>
      <c r="G19" s="415"/>
      <c r="H19" s="415"/>
    </row>
    <row r="20" spans="2:8" x14ac:dyDescent="0.2">
      <c r="B20" s="415"/>
      <c r="C20" s="415"/>
      <c r="D20" s="415"/>
      <c r="E20" s="415"/>
      <c r="F20" s="415"/>
      <c r="G20" s="415"/>
      <c r="H20" s="415"/>
    </row>
    <row r="21" spans="2:8" x14ac:dyDescent="0.2">
      <c r="B21" s="415"/>
      <c r="C21" s="415"/>
      <c r="D21" s="415"/>
      <c r="E21" s="415"/>
      <c r="F21" s="415"/>
      <c r="G21" s="415"/>
      <c r="H21" s="415"/>
    </row>
    <row r="22" spans="2:8" x14ac:dyDescent="0.2">
      <c r="B22" s="415"/>
      <c r="C22" s="415"/>
      <c r="D22" s="415"/>
      <c r="E22" s="415"/>
      <c r="F22" s="415"/>
      <c r="G22" s="415"/>
      <c r="H22" s="415"/>
    </row>
  </sheetData>
  <mergeCells count="1">
    <mergeCell ref="B5:H5"/>
  </mergeCells>
  <hyperlinks>
    <hyperlink ref="A1" location="'Indice '!A1" display="INDICE" xr:uid="{00000000-0004-0000-3A00-000000000000}"/>
  </hyperlinks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rgb="FFC00000"/>
  </sheetPr>
  <dimension ref="A7:H20"/>
  <sheetViews>
    <sheetView showGridLines="0" topLeftCell="A7" workbookViewId="0">
      <selection activeCell="A7" sqref="A7"/>
    </sheetView>
  </sheetViews>
  <sheetFormatPr baseColWidth="10" defaultRowHeight="12.75" x14ac:dyDescent="0.2"/>
  <cols>
    <col min="1" max="1" width="11.42578125" style="415"/>
    <col min="2" max="2" width="22.85546875" style="415" customWidth="1"/>
    <col min="3" max="3" width="20.42578125" style="415" customWidth="1"/>
    <col min="4" max="16384" width="11.42578125" style="415"/>
  </cols>
  <sheetData>
    <row r="7" spans="1:8" x14ac:dyDescent="0.2">
      <c r="A7" s="676" t="s">
        <v>863</v>
      </c>
    </row>
    <row r="8" spans="1:8" ht="69" customHeight="1" x14ac:dyDescent="0.2">
      <c r="B8" s="765" t="s">
        <v>807</v>
      </c>
      <c r="C8" s="766"/>
      <c r="D8" s="766"/>
      <c r="E8" s="766"/>
      <c r="F8" s="766"/>
      <c r="G8" s="766"/>
      <c r="H8" s="766"/>
    </row>
    <row r="9" spans="1:8" x14ac:dyDescent="0.2">
      <c r="B9" s="657"/>
      <c r="C9" s="657"/>
      <c r="D9" s="657"/>
      <c r="E9" s="657"/>
      <c r="F9" s="657"/>
      <c r="G9" s="657"/>
      <c r="H9" s="657"/>
    </row>
    <row r="10" spans="1:8" x14ac:dyDescent="0.2">
      <c r="B10" s="657"/>
      <c r="C10" s="657"/>
      <c r="D10" s="657"/>
      <c r="E10" s="657"/>
      <c r="F10" s="657"/>
      <c r="G10" s="657"/>
      <c r="H10" s="657"/>
    </row>
    <row r="11" spans="1:8" x14ac:dyDescent="0.2">
      <c r="B11" s="657"/>
      <c r="C11" s="657"/>
      <c r="D11" s="657"/>
      <c r="E11" s="657"/>
      <c r="F11" s="657"/>
      <c r="G11" s="657"/>
      <c r="H11" s="657"/>
    </row>
    <row r="12" spans="1:8" x14ac:dyDescent="0.2">
      <c r="B12" s="657"/>
      <c r="C12" s="657"/>
      <c r="D12" s="657"/>
      <c r="E12" s="657"/>
      <c r="F12" s="657"/>
      <c r="G12" s="657"/>
      <c r="H12" s="657"/>
    </row>
    <row r="13" spans="1:8" x14ac:dyDescent="0.2">
      <c r="B13" s="657"/>
      <c r="C13" s="657"/>
      <c r="D13" s="657"/>
      <c r="E13" s="657"/>
      <c r="F13" s="657"/>
      <c r="G13" s="657"/>
      <c r="H13" s="657"/>
    </row>
    <row r="14" spans="1:8" ht="13.5" thickBot="1" x14ac:dyDescent="0.25">
      <c r="B14" s="657"/>
      <c r="C14" s="657"/>
      <c r="D14" s="657"/>
      <c r="E14" s="657"/>
      <c r="F14" s="657"/>
      <c r="G14" s="657"/>
      <c r="H14" s="657"/>
    </row>
    <row r="15" spans="1:8" ht="23.25" customHeight="1" thickBot="1" x14ac:dyDescent="0.25">
      <c r="B15" s="196" t="s">
        <v>91</v>
      </c>
      <c r="C15" s="196" t="s">
        <v>87</v>
      </c>
    </row>
    <row r="16" spans="1:8" ht="15.75" x14ac:dyDescent="0.25">
      <c r="B16" s="659" t="s">
        <v>800</v>
      </c>
      <c r="C16" s="660">
        <v>30000000</v>
      </c>
    </row>
    <row r="17" spans="2:4" ht="15.75" x14ac:dyDescent="0.25">
      <c r="B17" s="661" t="s">
        <v>802</v>
      </c>
      <c r="C17" s="662">
        <v>5</v>
      </c>
    </row>
    <row r="18" spans="2:4" ht="15.75" x14ac:dyDescent="0.25">
      <c r="B18" s="661" t="s">
        <v>803</v>
      </c>
      <c r="C18" s="663">
        <v>0.22</v>
      </c>
    </row>
    <row r="19" spans="2:4" ht="15.75" x14ac:dyDescent="0.25">
      <c r="B19" s="661" t="s">
        <v>804</v>
      </c>
      <c r="C19" s="665">
        <f>EFFECT(C18,12)</f>
        <v>0.24359657794448264</v>
      </c>
      <c r="D19" s="62" t="s">
        <v>808</v>
      </c>
    </row>
    <row r="20" spans="2:4" ht="16.5" thickBot="1" x14ac:dyDescent="0.3">
      <c r="B20" s="664" t="s">
        <v>801</v>
      </c>
      <c r="C20" s="658">
        <f>FV(C19,C17,,C16)</f>
        <v>-89231634.090826139</v>
      </c>
    </row>
  </sheetData>
  <mergeCells count="1">
    <mergeCell ref="B8:H8"/>
  </mergeCells>
  <hyperlinks>
    <hyperlink ref="A7" location="'Indice '!A1" display="INDICE" xr:uid="{00000000-0004-0000-3B00-000000000000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33CC"/>
  </sheetPr>
  <dimension ref="A1:H12"/>
  <sheetViews>
    <sheetView showGridLines="0" zoomScale="120" zoomScaleNormal="120" workbookViewId="0"/>
  </sheetViews>
  <sheetFormatPr baseColWidth="10" defaultRowHeight="12.75" x14ac:dyDescent="0.2"/>
  <cols>
    <col min="2" max="2" width="11.42578125" style="164"/>
    <col min="4" max="4" width="32.85546875" bestFit="1" customWidth="1"/>
    <col min="5" max="5" width="9.28515625" customWidth="1"/>
    <col min="7" max="7" width="11.42578125" style="164"/>
  </cols>
  <sheetData>
    <row r="1" spans="1:8" x14ac:dyDescent="0.2">
      <c r="A1" s="676" t="s">
        <v>863</v>
      </c>
    </row>
    <row r="2" spans="1:8" x14ac:dyDescent="0.2">
      <c r="A2" s="773" t="s">
        <v>118</v>
      </c>
      <c r="B2" s="773"/>
      <c r="C2" s="773"/>
      <c r="D2" s="773"/>
      <c r="E2" s="773"/>
      <c r="F2" s="773"/>
      <c r="G2" s="773"/>
      <c r="H2" s="773"/>
    </row>
    <row r="3" spans="1:8" x14ac:dyDescent="0.2">
      <c r="A3" s="773"/>
      <c r="B3" s="773"/>
      <c r="C3" s="773"/>
      <c r="D3" s="773"/>
      <c r="E3" s="773"/>
      <c r="F3" s="773"/>
      <c r="G3" s="773"/>
      <c r="H3" s="773"/>
    </row>
    <row r="4" spans="1:8" s="164" customFormat="1" x14ac:dyDescent="0.2">
      <c r="A4" s="773"/>
      <c r="B4" s="773"/>
      <c r="C4" s="773"/>
      <c r="D4" s="773"/>
      <c r="E4" s="773"/>
      <c r="F4" s="773"/>
      <c r="G4" s="773"/>
      <c r="H4" s="773"/>
    </row>
    <row r="5" spans="1:8" x14ac:dyDescent="0.2">
      <c r="A5" s="773"/>
      <c r="B5" s="773"/>
      <c r="C5" s="773"/>
      <c r="D5" s="773"/>
      <c r="E5" s="773"/>
      <c r="F5" s="773"/>
      <c r="G5" s="773"/>
      <c r="H5" s="773"/>
    </row>
    <row r="6" spans="1:8" x14ac:dyDescent="0.2">
      <c r="A6" s="773"/>
      <c r="B6" s="773"/>
      <c r="C6" s="773"/>
      <c r="D6" s="773"/>
      <c r="E6" s="773"/>
      <c r="F6" s="773"/>
      <c r="G6" s="773"/>
      <c r="H6" s="773"/>
    </row>
    <row r="8" spans="1:8" ht="13.5" thickBot="1" x14ac:dyDescent="0.25"/>
    <row r="9" spans="1:8" ht="13.5" thickBot="1" x14ac:dyDescent="0.25">
      <c r="D9" s="196" t="s">
        <v>91</v>
      </c>
      <c r="E9" s="196" t="s">
        <v>87</v>
      </c>
    </row>
    <row r="10" spans="1:8" x14ac:dyDescent="0.2">
      <c r="D10" s="162" t="s">
        <v>149</v>
      </c>
      <c r="E10" s="168">
        <v>4.4999999999999998E-2</v>
      </c>
    </row>
    <row r="11" spans="1:8" x14ac:dyDescent="0.2">
      <c r="D11" s="162" t="s">
        <v>150</v>
      </c>
      <c r="E11" s="162">
        <v>12</v>
      </c>
    </row>
    <row r="12" spans="1:8" x14ac:dyDescent="0.2">
      <c r="D12" s="175" t="s">
        <v>151</v>
      </c>
      <c r="E12" s="178">
        <f>+E11*E10</f>
        <v>0.54</v>
      </c>
      <c r="F12" s="62" t="s">
        <v>342</v>
      </c>
    </row>
  </sheetData>
  <mergeCells count="1">
    <mergeCell ref="A2:H6"/>
  </mergeCells>
  <hyperlinks>
    <hyperlink ref="A1" location="'Indice '!A1" display="INDICE" xr:uid="{00000000-0004-0000-0600-000000000000}"/>
  </hyperlink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rgb="FFC00000"/>
  </sheetPr>
  <dimension ref="A7:H21"/>
  <sheetViews>
    <sheetView showGridLines="0" workbookViewId="0"/>
  </sheetViews>
  <sheetFormatPr baseColWidth="10" defaultRowHeight="12.75" x14ac:dyDescent="0.2"/>
  <cols>
    <col min="1" max="1" width="11.42578125" style="415"/>
    <col min="2" max="2" width="22.85546875" style="415" customWidth="1"/>
    <col min="3" max="3" width="20.42578125" style="415" customWidth="1"/>
    <col min="4" max="16384" width="11.42578125" style="415"/>
  </cols>
  <sheetData>
    <row r="7" spans="1:8" x14ac:dyDescent="0.2">
      <c r="A7" s="676" t="s">
        <v>863</v>
      </c>
    </row>
    <row r="8" spans="1:8" ht="69" customHeight="1" x14ac:dyDescent="0.2">
      <c r="B8" s="765" t="s">
        <v>809</v>
      </c>
      <c r="C8" s="766"/>
      <c r="D8" s="766"/>
      <c r="E8" s="766"/>
      <c r="F8" s="766"/>
      <c r="G8" s="766"/>
      <c r="H8" s="766"/>
    </row>
    <row r="9" spans="1:8" x14ac:dyDescent="0.2">
      <c r="B9" s="657"/>
      <c r="C9" s="657"/>
      <c r="D9" s="657"/>
      <c r="E9" s="657"/>
      <c r="F9" s="657"/>
      <c r="G9" s="657"/>
      <c r="H9" s="657"/>
    </row>
    <row r="10" spans="1:8" x14ac:dyDescent="0.2">
      <c r="B10" s="657"/>
      <c r="C10" s="657"/>
      <c r="D10" s="657"/>
      <c r="E10" s="657"/>
      <c r="F10" s="657"/>
      <c r="G10" s="657"/>
      <c r="H10" s="657"/>
    </row>
    <row r="11" spans="1:8" x14ac:dyDescent="0.2">
      <c r="B11" s="657"/>
      <c r="C11" s="657"/>
      <c r="D11" s="657"/>
      <c r="E11" s="657"/>
      <c r="F11" s="657"/>
      <c r="G11" s="657"/>
      <c r="H11" s="657"/>
    </row>
    <row r="12" spans="1:8" x14ac:dyDescent="0.2">
      <c r="B12" s="657"/>
      <c r="C12" s="657"/>
      <c r="D12" s="657"/>
      <c r="E12" s="657"/>
      <c r="F12" s="657"/>
      <c r="G12" s="657"/>
      <c r="H12" s="657"/>
    </row>
    <row r="13" spans="1:8" x14ac:dyDescent="0.2">
      <c r="B13" s="657"/>
      <c r="C13" s="657"/>
      <c r="D13" s="657"/>
      <c r="E13" s="657"/>
      <c r="F13" s="657"/>
      <c r="G13" s="657"/>
      <c r="H13" s="657"/>
    </row>
    <row r="14" spans="1:8" ht="13.5" thickBot="1" x14ac:dyDescent="0.25">
      <c r="B14" s="657"/>
      <c r="C14" s="657"/>
      <c r="D14" s="657"/>
      <c r="E14" s="657"/>
      <c r="F14" s="657"/>
      <c r="G14" s="657"/>
      <c r="H14" s="657"/>
    </row>
    <row r="15" spans="1:8" ht="23.25" customHeight="1" thickBot="1" x14ac:dyDescent="0.25">
      <c r="B15" s="196" t="s">
        <v>91</v>
      </c>
      <c r="C15" s="196" t="s">
        <v>87</v>
      </c>
    </row>
    <row r="16" spans="1:8" ht="15.75" x14ac:dyDescent="0.25">
      <c r="B16" s="659" t="s">
        <v>810</v>
      </c>
      <c r="C16" s="660">
        <v>-7500000</v>
      </c>
    </row>
    <row r="17" spans="2:4" ht="15.75" x14ac:dyDescent="0.25">
      <c r="B17" s="661" t="s">
        <v>811</v>
      </c>
      <c r="C17" s="662">
        <v>24</v>
      </c>
    </row>
    <row r="18" spans="2:4" ht="15.75" x14ac:dyDescent="0.25">
      <c r="B18" s="661" t="s">
        <v>804</v>
      </c>
      <c r="C18" s="663">
        <v>0.3</v>
      </c>
    </row>
    <row r="19" spans="2:4" ht="15.75" x14ac:dyDescent="0.25">
      <c r="B19" s="661" t="s">
        <v>417</v>
      </c>
      <c r="C19" s="90">
        <f>NOMINAL(C18,12)</f>
        <v>0.26525340712339052</v>
      </c>
      <c r="D19" s="91" t="s">
        <v>812</v>
      </c>
    </row>
    <row r="20" spans="2:4" ht="15.75" x14ac:dyDescent="0.25">
      <c r="B20" s="661" t="s">
        <v>418</v>
      </c>
      <c r="C20" s="90">
        <f>+C19/12</f>
        <v>2.2104450593615876E-2</v>
      </c>
      <c r="D20" s="91" t="s">
        <v>813</v>
      </c>
    </row>
    <row r="21" spans="2:4" ht="16.5" thickBot="1" x14ac:dyDescent="0.3">
      <c r="B21" s="664" t="s">
        <v>9</v>
      </c>
      <c r="C21" s="667">
        <f>PMT(C20,C17,C16)</f>
        <v>406049.14677402977</v>
      </c>
      <c r="D21" s="666" t="s">
        <v>814</v>
      </c>
    </row>
  </sheetData>
  <mergeCells count="1">
    <mergeCell ref="B8:H8"/>
  </mergeCells>
  <hyperlinks>
    <hyperlink ref="A7" location="'Indice '!A1" display="INDICE" xr:uid="{00000000-0004-0000-3C00-000000000000}"/>
  </hyperlinks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theme="4" tint="-0.249977111117893"/>
  </sheetPr>
  <dimension ref="A1"/>
  <sheetViews>
    <sheetView showGridLines="0" workbookViewId="0">
      <selection activeCell="H22" sqref="H22"/>
    </sheetView>
  </sheetViews>
  <sheetFormatPr baseColWidth="10" defaultRowHeight="12.75" x14ac:dyDescent="0.2"/>
  <sheetData/>
  <pageMargins left="0.7" right="0.7" top="0.75" bottom="0.75" header="0.3" footer="0.3"/>
  <pageSetup paperSize="9" orientation="portrait" horizontalDpi="90" verticalDpi="90" r:id="rId1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J142"/>
  <sheetViews>
    <sheetView showGridLines="0" workbookViewId="0"/>
  </sheetViews>
  <sheetFormatPr baseColWidth="10" defaultRowHeight="11.25" x14ac:dyDescent="0.2"/>
  <cols>
    <col min="1" max="1" width="11.140625" style="151" customWidth="1"/>
    <col min="2" max="2" width="19.7109375" style="151" bestFit="1" customWidth="1"/>
    <col min="3" max="3" width="24.140625" style="151" customWidth="1"/>
    <col min="4" max="4" width="14.140625" style="151" bestFit="1" customWidth="1"/>
    <col min="5" max="5" width="22.85546875" style="151" customWidth="1"/>
    <col min="6" max="6" width="16.7109375" style="151" bestFit="1" customWidth="1"/>
    <col min="7" max="7" width="12" style="151" bestFit="1" customWidth="1"/>
    <col min="8" max="8" width="17.7109375" style="151" customWidth="1"/>
    <col min="9" max="9" width="14.42578125" style="151" bestFit="1" customWidth="1"/>
    <col min="10" max="256" width="11.42578125" style="151"/>
    <col min="257" max="257" width="8.7109375" style="151" customWidth="1"/>
    <col min="258" max="258" width="19.42578125" style="151" bestFit="1" customWidth="1"/>
    <col min="259" max="259" width="15.140625" style="151" bestFit="1" customWidth="1"/>
    <col min="260" max="260" width="13.85546875" style="151" bestFit="1" customWidth="1"/>
    <col min="261" max="261" width="18.5703125" style="151" customWidth="1"/>
    <col min="262" max="262" width="14.7109375" style="151" bestFit="1" customWidth="1"/>
    <col min="263" max="263" width="11.7109375" style="151" bestFit="1" customWidth="1"/>
    <col min="264" max="264" width="15.28515625" style="151" bestFit="1" customWidth="1"/>
    <col min="265" max="265" width="14.42578125" style="151" bestFit="1" customWidth="1"/>
    <col min="266" max="512" width="11.42578125" style="151"/>
    <col min="513" max="513" width="8.7109375" style="151" customWidth="1"/>
    <col min="514" max="514" width="19.42578125" style="151" bestFit="1" customWidth="1"/>
    <col min="515" max="515" width="15.140625" style="151" bestFit="1" customWidth="1"/>
    <col min="516" max="516" width="13.85546875" style="151" bestFit="1" customWidth="1"/>
    <col min="517" max="517" width="18.5703125" style="151" customWidth="1"/>
    <col min="518" max="518" width="14.7109375" style="151" bestFit="1" customWidth="1"/>
    <col min="519" max="519" width="11.7109375" style="151" bestFit="1" customWidth="1"/>
    <col min="520" max="520" width="15.28515625" style="151" bestFit="1" customWidth="1"/>
    <col min="521" max="521" width="14.42578125" style="151" bestFit="1" customWidth="1"/>
    <col min="522" max="768" width="11.42578125" style="151"/>
    <col min="769" max="769" width="8.7109375" style="151" customWidth="1"/>
    <col min="770" max="770" width="19.42578125" style="151" bestFit="1" customWidth="1"/>
    <col min="771" max="771" width="15.140625" style="151" bestFit="1" customWidth="1"/>
    <col min="772" max="772" width="13.85546875" style="151" bestFit="1" customWidth="1"/>
    <col min="773" max="773" width="18.5703125" style="151" customWidth="1"/>
    <col min="774" max="774" width="14.7109375" style="151" bestFit="1" customWidth="1"/>
    <col min="775" max="775" width="11.7109375" style="151" bestFit="1" customWidth="1"/>
    <col min="776" max="776" width="15.28515625" style="151" bestFit="1" customWidth="1"/>
    <col min="777" max="777" width="14.42578125" style="151" bestFit="1" customWidth="1"/>
    <col min="778" max="1024" width="11.42578125" style="151"/>
    <col min="1025" max="1025" width="8.7109375" style="151" customWidth="1"/>
    <col min="1026" max="1026" width="19.42578125" style="151" bestFit="1" customWidth="1"/>
    <col min="1027" max="1027" width="15.140625" style="151" bestFit="1" customWidth="1"/>
    <col min="1028" max="1028" width="13.85546875" style="151" bestFit="1" customWidth="1"/>
    <col min="1029" max="1029" width="18.5703125" style="151" customWidth="1"/>
    <col min="1030" max="1030" width="14.7109375" style="151" bestFit="1" customWidth="1"/>
    <col min="1031" max="1031" width="11.7109375" style="151" bestFit="1" customWidth="1"/>
    <col min="1032" max="1032" width="15.28515625" style="151" bestFit="1" customWidth="1"/>
    <col min="1033" max="1033" width="14.42578125" style="151" bestFit="1" customWidth="1"/>
    <col min="1034" max="1280" width="11.42578125" style="151"/>
    <col min="1281" max="1281" width="8.7109375" style="151" customWidth="1"/>
    <col min="1282" max="1282" width="19.42578125" style="151" bestFit="1" customWidth="1"/>
    <col min="1283" max="1283" width="15.140625" style="151" bestFit="1" customWidth="1"/>
    <col min="1284" max="1284" width="13.85546875" style="151" bestFit="1" customWidth="1"/>
    <col min="1285" max="1285" width="18.5703125" style="151" customWidth="1"/>
    <col min="1286" max="1286" width="14.7109375" style="151" bestFit="1" customWidth="1"/>
    <col min="1287" max="1287" width="11.7109375" style="151" bestFit="1" customWidth="1"/>
    <col min="1288" max="1288" width="15.28515625" style="151" bestFit="1" customWidth="1"/>
    <col min="1289" max="1289" width="14.42578125" style="151" bestFit="1" customWidth="1"/>
    <col min="1290" max="1536" width="11.42578125" style="151"/>
    <col min="1537" max="1537" width="8.7109375" style="151" customWidth="1"/>
    <col min="1538" max="1538" width="19.42578125" style="151" bestFit="1" customWidth="1"/>
    <col min="1539" max="1539" width="15.140625" style="151" bestFit="1" customWidth="1"/>
    <col min="1540" max="1540" width="13.85546875" style="151" bestFit="1" customWidth="1"/>
    <col min="1541" max="1541" width="18.5703125" style="151" customWidth="1"/>
    <col min="1542" max="1542" width="14.7109375" style="151" bestFit="1" customWidth="1"/>
    <col min="1543" max="1543" width="11.7109375" style="151" bestFit="1" customWidth="1"/>
    <col min="1544" max="1544" width="15.28515625" style="151" bestFit="1" customWidth="1"/>
    <col min="1545" max="1545" width="14.42578125" style="151" bestFit="1" customWidth="1"/>
    <col min="1546" max="1792" width="11.42578125" style="151"/>
    <col min="1793" max="1793" width="8.7109375" style="151" customWidth="1"/>
    <col min="1794" max="1794" width="19.42578125" style="151" bestFit="1" customWidth="1"/>
    <col min="1795" max="1795" width="15.140625" style="151" bestFit="1" customWidth="1"/>
    <col min="1796" max="1796" width="13.85546875" style="151" bestFit="1" customWidth="1"/>
    <col min="1797" max="1797" width="18.5703125" style="151" customWidth="1"/>
    <col min="1798" max="1798" width="14.7109375" style="151" bestFit="1" customWidth="1"/>
    <col min="1799" max="1799" width="11.7109375" style="151" bestFit="1" customWidth="1"/>
    <col min="1800" max="1800" width="15.28515625" style="151" bestFit="1" customWidth="1"/>
    <col min="1801" max="1801" width="14.42578125" style="151" bestFit="1" customWidth="1"/>
    <col min="1802" max="2048" width="11.42578125" style="151"/>
    <col min="2049" max="2049" width="8.7109375" style="151" customWidth="1"/>
    <col min="2050" max="2050" width="19.42578125" style="151" bestFit="1" customWidth="1"/>
    <col min="2051" max="2051" width="15.140625" style="151" bestFit="1" customWidth="1"/>
    <col min="2052" max="2052" width="13.85546875" style="151" bestFit="1" customWidth="1"/>
    <col min="2053" max="2053" width="18.5703125" style="151" customWidth="1"/>
    <col min="2054" max="2054" width="14.7109375" style="151" bestFit="1" customWidth="1"/>
    <col min="2055" max="2055" width="11.7109375" style="151" bestFit="1" customWidth="1"/>
    <col min="2056" max="2056" width="15.28515625" style="151" bestFit="1" customWidth="1"/>
    <col min="2057" max="2057" width="14.42578125" style="151" bestFit="1" customWidth="1"/>
    <col min="2058" max="2304" width="11.42578125" style="151"/>
    <col min="2305" max="2305" width="8.7109375" style="151" customWidth="1"/>
    <col min="2306" max="2306" width="19.42578125" style="151" bestFit="1" customWidth="1"/>
    <col min="2307" max="2307" width="15.140625" style="151" bestFit="1" customWidth="1"/>
    <col min="2308" max="2308" width="13.85546875" style="151" bestFit="1" customWidth="1"/>
    <col min="2309" max="2309" width="18.5703125" style="151" customWidth="1"/>
    <col min="2310" max="2310" width="14.7109375" style="151" bestFit="1" customWidth="1"/>
    <col min="2311" max="2311" width="11.7109375" style="151" bestFit="1" customWidth="1"/>
    <col min="2312" max="2312" width="15.28515625" style="151" bestFit="1" customWidth="1"/>
    <col min="2313" max="2313" width="14.42578125" style="151" bestFit="1" customWidth="1"/>
    <col min="2314" max="2560" width="11.42578125" style="151"/>
    <col min="2561" max="2561" width="8.7109375" style="151" customWidth="1"/>
    <col min="2562" max="2562" width="19.42578125" style="151" bestFit="1" customWidth="1"/>
    <col min="2563" max="2563" width="15.140625" style="151" bestFit="1" customWidth="1"/>
    <col min="2564" max="2564" width="13.85546875" style="151" bestFit="1" customWidth="1"/>
    <col min="2565" max="2565" width="18.5703125" style="151" customWidth="1"/>
    <col min="2566" max="2566" width="14.7109375" style="151" bestFit="1" customWidth="1"/>
    <col min="2567" max="2567" width="11.7109375" style="151" bestFit="1" customWidth="1"/>
    <col min="2568" max="2568" width="15.28515625" style="151" bestFit="1" customWidth="1"/>
    <col min="2569" max="2569" width="14.42578125" style="151" bestFit="1" customWidth="1"/>
    <col min="2570" max="2816" width="11.42578125" style="151"/>
    <col min="2817" max="2817" width="8.7109375" style="151" customWidth="1"/>
    <col min="2818" max="2818" width="19.42578125" style="151" bestFit="1" customWidth="1"/>
    <col min="2819" max="2819" width="15.140625" style="151" bestFit="1" customWidth="1"/>
    <col min="2820" max="2820" width="13.85546875" style="151" bestFit="1" customWidth="1"/>
    <col min="2821" max="2821" width="18.5703125" style="151" customWidth="1"/>
    <col min="2822" max="2822" width="14.7109375" style="151" bestFit="1" customWidth="1"/>
    <col min="2823" max="2823" width="11.7109375" style="151" bestFit="1" customWidth="1"/>
    <col min="2824" max="2824" width="15.28515625" style="151" bestFit="1" customWidth="1"/>
    <col min="2825" max="2825" width="14.42578125" style="151" bestFit="1" customWidth="1"/>
    <col min="2826" max="3072" width="11.42578125" style="151"/>
    <col min="3073" max="3073" width="8.7109375" style="151" customWidth="1"/>
    <col min="3074" max="3074" width="19.42578125" style="151" bestFit="1" customWidth="1"/>
    <col min="3075" max="3075" width="15.140625" style="151" bestFit="1" customWidth="1"/>
    <col min="3076" max="3076" width="13.85546875" style="151" bestFit="1" customWidth="1"/>
    <col min="3077" max="3077" width="18.5703125" style="151" customWidth="1"/>
    <col min="3078" max="3078" width="14.7109375" style="151" bestFit="1" customWidth="1"/>
    <col min="3079" max="3079" width="11.7109375" style="151" bestFit="1" customWidth="1"/>
    <col min="3080" max="3080" width="15.28515625" style="151" bestFit="1" customWidth="1"/>
    <col min="3081" max="3081" width="14.42578125" style="151" bestFit="1" customWidth="1"/>
    <col min="3082" max="3328" width="11.42578125" style="151"/>
    <col min="3329" max="3329" width="8.7109375" style="151" customWidth="1"/>
    <col min="3330" max="3330" width="19.42578125" style="151" bestFit="1" customWidth="1"/>
    <col min="3331" max="3331" width="15.140625" style="151" bestFit="1" customWidth="1"/>
    <col min="3332" max="3332" width="13.85546875" style="151" bestFit="1" customWidth="1"/>
    <col min="3333" max="3333" width="18.5703125" style="151" customWidth="1"/>
    <col min="3334" max="3334" width="14.7109375" style="151" bestFit="1" customWidth="1"/>
    <col min="3335" max="3335" width="11.7109375" style="151" bestFit="1" customWidth="1"/>
    <col min="3336" max="3336" width="15.28515625" style="151" bestFit="1" customWidth="1"/>
    <col min="3337" max="3337" width="14.42578125" style="151" bestFit="1" customWidth="1"/>
    <col min="3338" max="3584" width="11.42578125" style="151"/>
    <col min="3585" max="3585" width="8.7109375" style="151" customWidth="1"/>
    <col min="3586" max="3586" width="19.42578125" style="151" bestFit="1" customWidth="1"/>
    <col min="3587" max="3587" width="15.140625" style="151" bestFit="1" customWidth="1"/>
    <col min="3588" max="3588" width="13.85546875" style="151" bestFit="1" customWidth="1"/>
    <col min="3589" max="3589" width="18.5703125" style="151" customWidth="1"/>
    <col min="3590" max="3590" width="14.7109375" style="151" bestFit="1" customWidth="1"/>
    <col min="3591" max="3591" width="11.7109375" style="151" bestFit="1" customWidth="1"/>
    <col min="3592" max="3592" width="15.28515625" style="151" bestFit="1" customWidth="1"/>
    <col min="3593" max="3593" width="14.42578125" style="151" bestFit="1" customWidth="1"/>
    <col min="3594" max="3840" width="11.42578125" style="151"/>
    <col min="3841" max="3841" width="8.7109375" style="151" customWidth="1"/>
    <col min="3842" max="3842" width="19.42578125" style="151" bestFit="1" customWidth="1"/>
    <col min="3843" max="3843" width="15.140625" style="151" bestFit="1" customWidth="1"/>
    <col min="3844" max="3844" width="13.85546875" style="151" bestFit="1" customWidth="1"/>
    <col min="3845" max="3845" width="18.5703125" style="151" customWidth="1"/>
    <col min="3846" max="3846" width="14.7109375" style="151" bestFit="1" customWidth="1"/>
    <col min="3847" max="3847" width="11.7109375" style="151" bestFit="1" customWidth="1"/>
    <col min="3848" max="3848" width="15.28515625" style="151" bestFit="1" customWidth="1"/>
    <col min="3849" max="3849" width="14.42578125" style="151" bestFit="1" customWidth="1"/>
    <col min="3850" max="4096" width="11.42578125" style="151"/>
    <col min="4097" max="4097" width="8.7109375" style="151" customWidth="1"/>
    <col min="4098" max="4098" width="19.42578125" style="151" bestFit="1" customWidth="1"/>
    <col min="4099" max="4099" width="15.140625" style="151" bestFit="1" customWidth="1"/>
    <col min="4100" max="4100" width="13.85546875" style="151" bestFit="1" customWidth="1"/>
    <col min="4101" max="4101" width="18.5703125" style="151" customWidth="1"/>
    <col min="4102" max="4102" width="14.7109375" style="151" bestFit="1" customWidth="1"/>
    <col min="4103" max="4103" width="11.7109375" style="151" bestFit="1" customWidth="1"/>
    <col min="4104" max="4104" width="15.28515625" style="151" bestFit="1" customWidth="1"/>
    <col min="4105" max="4105" width="14.42578125" style="151" bestFit="1" customWidth="1"/>
    <col min="4106" max="4352" width="11.42578125" style="151"/>
    <col min="4353" max="4353" width="8.7109375" style="151" customWidth="1"/>
    <col min="4354" max="4354" width="19.42578125" style="151" bestFit="1" customWidth="1"/>
    <col min="4355" max="4355" width="15.140625" style="151" bestFit="1" customWidth="1"/>
    <col min="4356" max="4356" width="13.85546875" style="151" bestFit="1" customWidth="1"/>
    <col min="4357" max="4357" width="18.5703125" style="151" customWidth="1"/>
    <col min="4358" max="4358" width="14.7109375" style="151" bestFit="1" customWidth="1"/>
    <col min="4359" max="4359" width="11.7109375" style="151" bestFit="1" customWidth="1"/>
    <col min="4360" max="4360" width="15.28515625" style="151" bestFit="1" customWidth="1"/>
    <col min="4361" max="4361" width="14.42578125" style="151" bestFit="1" customWidth="1"/>
    <col min="4362" max="4608" width="11.42578125" style="151"/>
    <col min="4609" max="4609" width="8.7109375" style="151" customWidth="1"/>
    <col min="4610" max="4610" width="19.42578125" style="151" bestFit="1" customWidth="1"/>
    <col min="4611" max="4611" width="15.140625" style="151" bestFit="1" customWidth="1"/>
    <col min="4612" max="4612" width="13.85546875" style="151" bestFit="1" customWidth="1"/>
    <col min="4613" max="4613" width="18.5703125" style="151" customWidth="1"/>
    <col min="4614" max="4614" width="14.7109375" style="151" bestFit="1" customWidth="1"/>
    <col min="4615" max="4615" width="11.7109375" style="151" bestFit="1" customWidth="1"/>
    <col min="4616" max="4616" width="15.28515625" style="151" bestFit="1" customWidth="1"/>
    <col min="4617" max="4617" width="14.42578125" style="151" bestFit="1" customWidth="1"/>
    <col min="4618" max="4864" width="11.42578125" style="151"/>
    <col min="4865" max="4865" width="8.7109375" style="151" customWidth="1"/>
    <col min="4866" max="4866" width="19.42578125" style="151" bestFit="1" customWidth="1"/>
    <col min="4867" max="4867" width="15.140625" style="151" bestFit="1" customWidth="1"/>
    <col min="4868" max="4868" width="13.85546875" style="151" bestFit="1" customWidth="1"/>
    <col min="4869" max="4869" width="18.5703125" style="151" customWidth="1"/>
    <col min="4870" max="4870" width="14.7109375" style="151" bestFit="1" customWidth="1"/>
    <col min="4871" max="4871" width="11.7109375" style="151" bestFit="1" customWidth="1"/>
    <col min="4872" max="4872" width="15.28515625" style="151" bestFit="1" customWidth="1"/>
    <col min="4873" max="4873" width="14.42578125" style="151" bestFit="1" customWidth="1"/>
    <col min="4874" max="5120" width="11.42578125" style="151"/>
    <col min="5121" max="5121" width="8.7109375" style="151" customWidth="1"/>
    <col min="5122" max="5122" width="19.42578125" style="151" bestFit="1" customWidth="1"/>
    <col min="5123" max="5123" width="15.140625" style="151" bestFit="1" customWidth="1"/>
    <col min="5124" max="5124" width="13.85546875" style="151" bestFit="1" customWidth="1"/>
    <col min="5125" max="5125" width="18.5703125" style="151" customWidth="1"/>
    <col min="5126" max="5126" width="14.7109375" style="151" bestFit="1" customWidth="1"/>
    <col min="5127" max="5127" width="11.7109375" style="151" bestFit="1" customWidth="1"/>
    <col min="5128" max="5128" width="15.28515625" style="151" bestFit="1" customWidth="1"/>
    <col min="5129" max="5129" width="14.42578125" style="151" bestFit="1" customWidth="1"/>
    <col min="5130" max="5376" width="11.42578125" style="151"/>
    <col min="5377" max="5377" width="8.7109375" style="151" customWidth="1"/>
    <col min="5378" max="5378" width="19.42578125" style="151" bestFit="1" customWidth="1"/>
    <col min="5379" max="5379" width="15.140625" style="151" bestFit="1" customWidth="1"/>
    <col min="5380" max="5380" width="13.85546875" style="151" bestFit="1" customWidth="1"/>
    <col min="5381" max="5381" width="18.5703125" style="151" customWidth="1"/>
    <col min="5382" max="5382" width="14.7109375" style="151" bestFit="1" customWidth="1"/>
    <col min="5383" max="5383" width="11.7109375" style="151" bestFit="1" customWidth="1"/>
    <col min="5384" max="5384" width="15.28515625" style="151" bestFit="1" customWidth="1"/>
    <col min="5385" max="5385" width="14.42578125" style="151" bestFit="1" customWidth="1"/>
    <col min="5386" max="5632" width="11.42578125" style="151"/>
    <col min="5633" max="5633" width="8.7109375" style="151" customWidth="1"/>
    <col min="5634" max="5634" width="19.42578125" style="151" bestFit="1" customWidth="1"/>
    <col min="5635" max="5635" width="15.140625" style="151" bestFit="1" customWidth="1"/>
    <col min="5636" max="5636" width="13.85546875" style="151" bestFit="1" customWidth="1"/>
    <col min="5637" max="5637" width="18.5703125" style="151" customWidth="1"/>
    <col min="5638" max="5638" width="14.7109375" style="151" bestFit="1" customWidth="1"/>
    <col min="5639" max="5639" width="11.7109375" style="151" bestFit="1" customWidth="1"/>
    <col min="5640" max="5640" width="15.28515625" style="151" bestFit="1" customWidth="1"/>
    <col min="5641" max="5641" width="14.42578125" style="151" bestFit="1" customWidth="1"/>
    <col min="5642" max="5888" width="11.42578125" style="151"/>
    <col min="5889" max="5889" width="8.7109375" style="151" customWidth="1"/>
    <col min="5890" max="5890" width="19.42578125" style="151" bestFit="1" customWidth="1"/>
    <col min="5891" max="5891" width="15.140625" style="151" bestFit="1" customWidth="1"/>
    <col min="5892" max="5892" width="13.85546875" style="151" bestFit="1" customWidth="1"/>
    <col min="5893" max="5893" width="18.5703125" style="151" customWidth="1"/>
    <col min="5894" max="5894" width="14.7109375" style="151" bestFit="1" customWidth="1"/>
    <col min="5895" max="5895" width="11.7109375" style="151" bestFit="1" customWidth="1"/>
    <col min="5896" max="5896" width="15.28515625" style="151" bestFit="1" customWidth="1"/>
    <col min="5897" max="5897" width="14.42578125" style="151" bestFit="1" customWidth="1"/>
    <col min="5898" max="6144" width="11.42578125" style="151"/>
    <col min="6145" max="6145" width="8.7109375" style="151" customWidth="1"/>
    <col min="6146" max="6146" width="19.42578125" style="151" bestFit="1" customWidth="1"/>
    <col min="6147" max="6147" width="15.140625" style="151" bestFit="1" customWidth="1"/>
    <col min="6148" max="6148" width="13.85546875" style="151" bestFit="1" customWidth="1"/>
    <col min="6149" max="6149" width="18.5703125" style="151" customWidth="1"/>
    <col min="6150" max="6150" width="14.7109375" style="151" bestFit="1" customWidth="1"/>
    <col min="6151" max="6151" width="11.7109375" style="151" bestFit="1" customWidth="1"/>
    <col min="6152" max="6152" width="15.28515625" style="151" bestFit="1" customWidth="1"/>
    <col min="6153" max="6153" width="14.42578125" style="151" bestFit="1" customWidth="1"/>
    <col min="6154" max="6400" width="11.42578125" style="151"/>
    <col min="6401" max="6401" width="8.7109375" style="151" customWidth="1"/>
    <col min="6402" max="6402" width="19.42578125" style="151" bestFit="1" customWidth="1"/>
    <col min="6403" max="6403" width="15.140625" style="151" bestFit="1" customWidth="1"/>
    <col min="6404" max="6404" width="13.85546875" style="151" bestFit="1" customWidth="1"/>
    <col min="6405" max="6405" width="18.5703125" style="151" customWidth="1"/>
    <col min="6406" max="6406" width="14.7109375" style="151" bestFit="1" customWidth="1"/>
    <col min="6407" max="6407" width="11.7109375" style="151" bestFit="1" customWidth="1"/>
    <col min="6408" max="6408" width="15.28515625" style="151" bestFit="1" customWidth="1"/>
    <col min="6409" max="6409" width="14.42578125" style="151" bestFit="1" customWidth="1"/>
    <col min="6410" max="6656" width="11.42578125" style="151"/>
    <col min="6657" max="6657" width="8.7109375" style="151" customWidth="1"/>
    <col min="6658" max="6658" width="19.42578125" style="151" bestFit="1" customWidth="1"/>
    <col min="6659" max="6659" width="15.140625" style="151" bestFit="1" customWidth="1"/>
    <col min="6660" max="6660" width="13.85546875" style="151" bestFit="1" customWidth="1"/>
    <col min="6661" max="6661" width="18.5703125" style="151" customWidth="1"/>
    <col min="6662" max="6662" width="14.7109375" style="151" bestFit="1" customWidth="1"/>
    <col min="6663" max="6663" width="11.7109375" style="151" bestFit="1" customWidth="1"/>
    <col min="6664" max="6664" width="15.28515625" style="151" bestFit="1" customWidth="1"/>
    <col min="6665" max="6665" width="14.42578125" style="151" bestFit="1" customWidth="1"/>
    <col min="6666" max="6912" width="11.42578125" style="151"/>
    <col min="6913" max="6913" width="8.7109375" style="151" customWidth="1"/>
    <col min="6914" max="6914" width="19.42578125" style="151" bestFit="1" customWidth="1"/>
    <col min="6915" max="6915" width="15.140625" style="151" bestFit="1" customWidth="1"/>
    <col min="6916" max="6916" width="13.85546875" style="151" bestFit="1" customWidth="1"/>
    <col min="6917" max="6917" width="18.5703125" style="151" customWidth="1"/>
    <col min="6918" max="6918" width="14.7109375" style="151" bestFit="1" customWidth="1"/>
    <col min="6919" max="6919" width="11.7109375" style="151" bestFit="1" customWidth="1"/>
    <col min="6920" max="6920" width="15.28515625" style="151" bestFit="1" customWidth="1"/>
    <col min="6921" max="6921" width="14.42578125" style="151" bestFit="1" customWidth="1"/>
    <col min="6922" max="7168" width="11.42578125" style="151"/>
    <col min="7169" max="7169" width="8.7109375" style="151" customWidth="1"/>
    <col min="7170" max="7170" width="19.42578125" style="151" bestFit="1" customWidth="1"/>
    <col min="7171" max="7171" width="15.140625" style="151" bestFit="1" customWidth="1"/>
    <col min="7172" max="7172" width="13.85546875" style="151" bestFit="1" customWidth="1"/>
    <col min="7173" max="7173" width="18.5703125" style="151" customWidth="1"/>
    <col min="7174" max="7174" width="14.7109375" style="151" bestFit="1" customWidth="1"/>
    <col min="7175" max="7175" width="11.7109375" style="151" bestFit="1" customWidth="1"/>
    <col min="7176" max="7176" width="15.28515625" style="151" bestFit="1" customWidth="1"/>
    <col min="7177" max="7177" width="14.42578125" style="151" bestFit="1" customWidth="1"/>
    <col min="7178" max="7424" width="11.42578125" style="151"/>
    <col min="7425" max="7425" width="8.7109375" style="151" customWidth="1"/>
    <col min="7426" max="7426" width="19.42578125" style="151" bestFit="1" customWidth="1"/>
    <col min="7427" max="7427" width="15.140625" style="151" bestFit="1" customWidth="1"/>
    <col min="7428" max="7428" width="13.85546875" style="151" bestFit="1" customWidth="1"/>
    <col min="7429" max="7429" width="18.5703125" style="151" customWidth="1"/>
    <col min="7430" max="7430" width="14.7109375" style="151" bestFit="1" customWidth="1"/>
    <col min="7431" max="7431" width="11.7109375" style="151" bestFit="1" customWidth="1"/>
    <col min="7432" max="7432" width="15.28515625" style="151" bestFit="1" customWidth="1"/>
    <col min="7433" max="7433" width="14.42578125" style="151" bestFit="1" customWidth="1"/>
    <col min="7434" max="7680" width="11.42578125" style="151"/>
    <col min="7681" max="7681" width="8.7109375" style="151" customWidth="1"/>
    <col min="7682" max="7682" width="19.42578125" style="151" bestFit="1" customWidth="1"/>
    <col min="7683" max="7683" width="15.140625" style="151" bestFit="1" customWidth="1"/>
    <col min="7684" max="7684" width="13.85546875" style="151" bestFit="1" customWidth="1"/>
    <col min="7685" max="7685" width="18.5703125" style="151" customWidth="1"/>
    <col min="7686" max="7686" width="14.7109375" style="151" bestFit="1" customWidth="1"/>
    <col min="7687" max="7687" width="11.7109375" style="151" bestFit="1" customWidth="1"/>
    <col min="7688" max="7688" width="15.28515625" style="151" bestFit="1" customWidth="1"/>
    <col min="7689" max="7689" width="14.42578125" style="151" bestFit="1" customWidth="1"/>
    <col min="7690" max="7936" width="11.42578125" style="151"/>
    <col min="7937" max="7937" width="8.7109375" style="151" customWidth="1"/>
    <col min="7938" max="7938" width="19.42578125" style="151" bestFit="1" customWidth="1"/>
    <col min="7939" max="7939" width="15.140625" style="151" bestFit="1" customWidth="1"/>
    <col min="7940" max="7940" width="13.85546875" style="151" bestFit="1" customWidth="1"/>
    <col min="7941" max="7941" width="18.5703125" style="151" customWidth="1"/>
    <col min="7942" max="7942" width="14.7109375" style="151" bestFit="1" customWidth="1"/>
    <col min="7943" max="7943" width="11.7109375" style="151" bestFit="1" customWidth="1"/>
    <col min="7944" max="7944" width="15.28515625" style="151" bestFit="1" customWidth="1"/>
    <col min="7945" max="7945" width="14.42578125" style="151" bestFit="1" customWidth="1"/>
    <col min="7946" max="8192" width="11.42578125" style="151"/>
    <col min="8193" max="8193" width="8.7109375" style="151" customWidth="1"/>
    <col min="8194" max="8194" width="19.42578125" style="151" bestFit="1" customWidth="1"/>
    <col min="8195" max="8195" width="15.140625" style="151" bestFit="1" customWidth="1"/>
    <col min="8196" max="8196" width="13.85546875" style="151" bestFit="1" customWidth="1"/>
    <col min="8197" max="8197" width="18.5703125" style="151" customWidth="1"/>
    <col min="8198" max="8198" width="14.7109375" style="151" bestFit="1" customWidth="1"/>
    <col min="8199" max="8199" width="11.7109375" style="151" bestFit="1" customWidth="1"/>
    <col min="8200" max="8200" width="15.28515625" style="151" bestFit="1" customWidth="1"/>
    <col min="8201" max="8201" width="14.42578125" style="151" bestFit="1" customWidth="1"/>
    <col min="8202" max="8448" width="11.42578125" style="151"/>
    <col min="8449" max="8449" width="8.7109375" style="151" customWidth="1"/>
    <col min="8450" max="8450" width="19.42578125" style="151" bestFit="1" customWidth="1"/>
    <col min="8451" max="8451" width="15.140625" style="151" bestFit="1" customWidth="1"/>
    <col min="8452" max="8452" width="13.85546875" style="151" bestFit="1" customWidth="1"/>
    <col min="8453" max="8453" width="18.5703125" style="151" customWidth="1"/>
    <col min="8454" max="8454" width="14.7109375" style="151" bestFit="1" customWidth="1"/>
    <col min="8455" max="8455" width="11.7109375" style="151" bestFit="1" customWidth="1"/>
    <col min="8456" max="8456" width="15.28515625" style="151" bestFit="1" customWidth="1"/>
    <col min="8457" max="8457" width="14.42578125" style="151" bestFit="1" customWidth="1"/>
    <col min="8458" max="8704" width="11.42578125" style="151"/>
    <col min="8705" max="8705" width="8.7109375" style="151" customWidth="1"/>
    <col min="8706" max="8706" width="19.42578125" style="151" bestFit="1" customWidth="1"/>
    <col min="8707" max="8707" width="15.140625" style="151" bestFit="1" customWidth="1"/>
    <col min="8708" max="8708" width="13.85546875" style="151" bestFit="1" customWidth="1"/>
    <col min="8709" max="8709" width="18.5703125" style="151" customWidth="1"/>
    <col min="8710" max="8710" width="14.7109375" style="151" bestFit="1" customWidth="1"/>
    <col min="8711" max="8711" width="11.7109375" style="151" bestFit="1" customWidth="1"/>
    <col min="8712" max="8712" width="15.28515625" style="151" bestFit="1" customWidth="1"/>
    <col min="8713" max="8713" width="14.42578125" style="151" bestFit="1" customWidth="1"/>
    <col min="8714" max="8960" width="11.42578125" style="151"/>
    <col min="8961" max="8961" width="8.7109375" style="151" customWidth="1"/>
    <col min="8962" max="8962" width="19.42578125" style="151" bestFit="1" customWidth="1"/>
    <col min="8963" max="8963" width="15.140625" style="151" bestFit="1" customWidth="1"/>
    <col min="8964" max="8964" width="13.85546875" style="151" bestFit="1" customWidth="1"/>
    <col min="8965" max="8965" width="18.5703125" style="151" customWidth="1"/>
    <col min="8966" max="8966" width="14.7109375" style="151" bestFit="1" customWidth="1"/>
    <col min="8967" max="8967" width="11.7109375" style="151" bestFit="1" customWidth="1"/>
    <col min="8968" max="8968" width="15.28515625" style="151" bestFit="1" customWidth="1"/>
    <col min="8969" max="8969" width="14.42578125" style="151" bestFit="1" customWidth="1"/>
    <col min="8970" max="9216" width="11.42578125" style="151"/>
    <col min="9217" max="9217" width="8.7109375" style="151" customWidth="1"/>
    <col min="9218" max="9218" width="19.42578125" style="151" bestFit="1" customWidth="1"/>
    <col min="9219" max="9219" width="15.140625" style="151" bestFit="1" customWidth="1"/>
    <col min="9220" max="9220" width="13.85546875" style="151" bestFit="1" customWidth="1"/>
    <col min="9221" max="9221" width="18.5703125" style="151" customWidth="1"/>
    <col min="9222" max="9222" width="14.7109375" style="151" bestFit="1" customWidth="1"/>
    <col min="9223" max="9223" width="11.7109375" style="151" bestFit="1" customWidth="1"/>
    <col min="9224" max="9224" width="15.28515625" style="151" bestFit="1" customWidth="1"/>
    <col min="9225" max="9225" width="14.42578125" style="151" bestFit="1" customWidth="1"/>
    <col min="9226" max="9472" width="11.42578125" style="151"/>
    <col min="9473" max="9473" width="8.7109375" style="151" customWidth="1"/>
    <col min="9474" max="9474" width="19.42578125" style="151" bestFit="1" customWidth="1"/>
    <col min="9475" max="9475" width="15.140625" style="151" bestFit="1" customWidth="1"/>
    <col min="9476" max="9476" width="13.85546875" style="151" bestFit="1" customWidth="1"/>
    <col min="9477" max="9477" width="18.5703125" style="151" customWidth="1"/>
    <col min="9478" max="9478" width="14.7109375" style="151" bestFit="1" customWidth="1"/>
    <col min="9479" max="9479" width="11.7109375" style="151" bestFit="1" customWidth="1"/>
    <col min="9480" max="9480" width="15.28515625" style="151" bestFit="1" customWidth="1"/>
    <col min="9481" max="9481" width="14.42578125" style="151" bestFit="1" customWidth="1"/>
    <col min="9482" max="9728" width="11.42578125" style="151"/>
    <col min="9729" max="9729" width="8.7109375" style="151" customWidth="1"/>
    <col min="9730" max="9730" width="19.42578125" style="151" bestFit="1" customWidth="1"/>
    <col min="9731" max="9731" width="15.140625" style="151" bestFit="1" customWidth="1"/>
    <col min="9732" max="9732" width="13.85546875" style="151" bestFit="1" customWidth="1"/>
    <col min="9733" max="9733" width="18.5703125" style="151" customWidth="1"/>
    <col min="9734" max="9734" width="14.7109375" style="151" bestFit="1" customWidth="1"/>
    <col min="9735" max="9735" width="11.7109375" style="151" bestFit="1" customWidth="1"/>
    <col min="9736" max="9736" width="15.28515625" style="151" bestFit="1" customWidth="1"/>
    <col min="9737" max="9737" width="14.42578125" style="151" bestFit="1" customWidth="1"/>
    <col min="9738" max="9984" width="11.42578125" style="151"/>
    <col min="9985" max="9985" width="8.7109375" style="151" customWidth="1"/>
    <col min="9986" max="9986" width="19.42578125" style="151" bestFit="1" customWidth="1"/>
    <col min="9987" max="9987" width="15.140625" style="151" bestFit="1" customWidth="1"/>
    <col min="9988" max="9988" width="13.85546875" style="151" bestFit="1" customWidth="1"/>
    <col min="9989" max="9989" width="18.5703125" style="151" customWidth="1"/>
    <col min="9990" max="9990" width="14.7109375" style="151" bestFit="1" customWidth="1"/>
    <col min="9991" max="9991" width="11.7109375" style="151" bestFit="1" customWidth="1"/>
    <col min="9992" max="9992" width="15.28515625" style="151" bestFit="1" customWidth="1"/>
    <col min="9993" max="9993" width="14.42578125" style="151" bestFit="1" customWidth="1"/>
    <col min="9994" max="10240" width="11.42578125" style="151"/>
    <col min="10241" max="10241" width="8.7109375" style="151" customWidth="1"/>
    <col min="10242" max="10242" width="19.42578125" style="151" bestFit="1" customWidth="1"/>
    <col min="10243" max="10243" width="15.140625" style="151" bestFit="1" customWidth="1"/>
    <col min="10244" max="10244" width="13.85546875" style="151" bestFit="1" customWidth="1"/>
    <col min="10245" max="10245" width="18.5703125" style="151" customWidth="1"/>
    <col min="10246" max="10246" width="14.7109375" style="151" bestFit="1" customWidth="1"/>
    <col min="10247" max="10247" width="11.7109375" style="151" bestFit="1" customWidth="1"/>
    <col min="10248" max="10248" width="15.28515625" style="151" bestFit="1" customWidth="1"/>
    <col min="10249" max="10249" width="14.42578125" style="151" bestFit="1" customWidth="1"/>
    <col min="10250" max="10496" width="11.42578125" style="151"/>
    <col min="10497" max="10497" width="8.7109375" style="151" customWidth="1"/>
    <col min="10498" max="10498" width="19.42578125" style="151" bestFit="1" customWidth="1"/>
    <col min="10499" max="10499" width="15.140625" style="151" bestFit="1" customWidth="1"/>
    <col min="10500" max="10500" width="13.85546875" style="151" bestFit="1" customWidth="1"/>
    <col min="10501" max="10501" width="18.5703125" style="151" customWidth="1"/>
    <col min="10502" max="10502" width="14.7109375" style="151" bestFit="1" customWidth="1"/>
    <col min="10503" max="10503" width="11.7109375" style="151" bestFit="1" customWidth="1"/>
    <col min="10504" max="10504" width="15.28515625" style="151" bestFit="1" customWidth="1"/>
    <col min="10505" max="10505" width="14.42578125" style="151" bestFit="1" customWidth="1"/>
    <col min="10506" max="10752" width="11.42578125" style="151"/>
    <col min="10753" max="10753" width="8.7109375" style="151" customWidth="1"/>
    <col min="10754" max="10754" width="19.42578125" style="151" bestFit="1" customWidth="1"/>
    <col min="10755" max="10755" width="15.140625" style="151" bestFit="1" customWidth="1"/>
    <col min="10756" max="10756" width="13.85546875" style="151" bestFit="1" customWidth="1"/>
    <col min="10757" max="10757" width="18.5703125" style="151" customWidth="1"/>
    <col min="10758" max="10758" width="14.7109375" style="151" bestFit="1" customWidth="1"/>
    <col min="10759" max="10759" width="11.7109375" style="151" bestFit="1" customWidth="1"/>
    <col min="10760" max="10760" width="15.28515625" style="151" bestFit="1" customWidth="1"/>
    <col min="10761" max="10761" width="14.42578125" style="151" bestFit="1" customWidth="1"/>
    <col min="10762" max="11008" width="11.42578125" style="151"/>
    <col min="11009" max="11009" width="8.7109375" style="151" customWidth="1"/>
    <col min="11010" max="11010" width="19.42578125" style="151" bestFit="1" customWidth="1"/>
    <col min="11011" max="11011" width="15.140625" style="151" bestFit="1" customWidth="1"/>
    <col min="11012" max="11012" width="13.85546875" style="151" bestFit="1" customWidth="1"/>
    <col min="11013" max="11013" width="18.5703125" style="151" customWidth="1"/>
    <col min="11014" max="11014" width="14.7109375" style="151" bestFit="1" customWidth="1"/>
    <col min="11015" max="11015" width="11.7109375" style="151" bestFit="1" customWidth="1"/>
    <col min="11016" max="11016" width="15.28515625" style="151" bestFit="1" customWidth="1"/>
    <col min="11017" max="11017" width="14.42578125" style="151" bestFit="1" customWidth="1"/>
    <col min="11018" max="11264" width="11.42578125" style="151"/>
    <col min="11265" max="11265" width="8.7109375" style="151" customWidth="1"/>
    <col min="11266" max="11266" width="19.42578125" style="151" bestFit="1" customWidth="1"/>
    <col min="11267" max="11267" width="15.140625" style="151" bestFit="1" customWidth="1"/>
    <col min="11268" max="11268" width="13.85546875" style="151" bestFit="1" customWidth="1"/>
    <col min="11269" max="11269" width="18.5703125" style="151" customWidth="1"/>
    <col min="11270" max="11270" width="14.7109375" style="151" bestFit="1" customWidth="1"/>
    <col min="11271" max="11271" width="11.7109375" style="151" bestFit="1" customWidth="1"/>
    <col min="11272" max="11272" width="15.28515625" style="151" bestFit="1" customWidth="1"/>
    <col min="11273" max="11273" width="14.42578125" style="151" bestFit="1" customWidth="1"/>
    <col min="11274" max="11520" width="11.42578125" style="151"/>
    <col min="11521" max="11521" width="8.7109375" style="151" customWidth="1"/>
    <col min="11522" max="11522" width="19.42578125" style="151" bestFit="1" customWidth="1"/>
    <col min="11523" max="11523" width="15.140625" style="151" bestFit="1" customWidth="1"/>
    <col min="11524" max="11524" width="13.85546875" style="151" bestFit="1" customWidth="1"/>
    <col min="11525" max="11525" width="18.5703125" style="151" customWidth="1"/>
    <col min="11526" max="11526" width="14.7109375" style="151" bestFit="1" customWidth="1"/>
    <col min="11527" max="11527" width="11.7109375" style="151" bestFit="1" customWidth="1"/>
    <col min="11528" max="11528" width="15.28515625" style="151" bestFit="1" customWidth="1"/>
    <col min="11529" max="11529" width="14.42578125" style="151" bestFit="1" customWidth="1"/>
    <col min="11530" max="11776" width="11.42578125" style="151"/>
    <col min="11777" max="11777" width="8.7109375" style="151" customWidth="1"/>
    <col min="11778" max="11778" width="19.42578125" style="151" bestFit="1" customWidth="1"/>
    <col min="11779" max="11779" width="15.140625" style="151" bestFit="1" customWidth="1"/>
    <col min="11780" max="11780" width="13.85546875" style="151" bestFit="1" customWidth="1"/>
    <col min="11781" max="11781" width="18.5703125" style="151" customWidth="1"/>
    <col min="11782" max="11782" width="14.7109375" style="151" bestFit="1" customWidth="1"/>
    <col min="11783" max="11783" width="11.7109375" style="151" bestFit="1" customWidth="1"/>
    <col min="11784" max="11784" width="15.28515625" style="151" bestFit="1" customWidth="1"/>
    <col min="11785" max="11785" width="14.42578125" style="151" bestFit="1" customWidth="1"/>
    <col min="11786" max="12032" width="11.42578125" style="151"/>
    <col min="12033" max="12033" width="8.7109375" style="151" customWidth="1"/>
    <col min="12034" max="12034" width="19.42578125" style="151" bestFit="1" customWidth="1"/>
    <col min="12035" max="12035" width="15.140625" style="151" bestFit="1" customWidth="1"/>
    <col min="12036" max="12036" width="13.85546875" style="151" bestFit="1" customWidth="1"/>
    <col min="12037" max="12037" width="18.5703125" style="151" customWidth="1"/>
    <col min="12038" max="12038" width="14.7109375" style="151" bestFit="1" customWidth="1"/>
    <col min="12039" max="12039" width="11.7109375" style="151" bestFit="1" customWidth="1"/>
    <col min="12040" max="12040" width="15.28515625" style="151" bestFit="1" customWidth="1"/>
    <col min="12041" max="12041" width="14.42578125" style="151" bestFit="1" customWidth="1"/>
    <col min="12042" max="12288" width="11.42578125" style="151"/>
    <col min="12289" max="12289" width="8.7109375" style="151" customWidth="1"/>
    <col min="12290" max="12290" width="19.42578125" style="151" bestFit="1" customWidth="1"/>
    <col min="12291" max="12291" width="15.140625" style="151" bestFit="1" customWidth="1"/>
    <col min="12292" max="12292" width="13.85546875" style="151" bestFit="1" customWidth="1"/>
    <col min="12293" max="12293" width="18.5703125" style="151" customWidth="1"/>
    <col min="12294" max="12294" width="14.7109375" style="151" bestFit="1" customWidth="1"/>
    <col min="12295" max="12295" width="11.7109375" style="151" bestFit="1" customWidth="1"/>
    <col min="12296" max="12296" width="15.28515625" style="151" bestFit="1" customWidth="1"/>
    <col min="12297" max="12297" width="14.42578125" style="151" bestFit="1" customWidth="1"/>
    <col min="12298" max="12544" width="11.42578125" style="151"/>
    <col min="12545" max="12545" width="8.7109375" style="151" customWidth="1"/>
    <col min="12546" max="12546" width="19.42578125" style="151" bestFit="1" customWidth="1"/>
    <col min="12547" max="12547" width="15.140625" style="151" bestFit="1" customWidth="1"/>
    <col min="12548" max="12548" width="13.85546875" style="151" bestFit="1" customWidth="1"/>
    <col min="12549" max="12549" width="18.5703125" style="151" customWidth="1"/>
    <col min="12550" max="12550" width="14.7109375" style="151" bestFit="1" customWidth="1"/>
    <col min="12551" max="12551" width="11.7109375" style="151" bestFit="1" customWidth="1"/>
    <col min="12552" max="12552" width="15.28515625" style="151" bestFit="1" customWidth="1"/>
    <col min="12553" max="12553" width="14.42578125" style="151" bestFit="1" customWidth="1"/>
    <col min="12554" max="12800" width="11.42578125" style="151"/>
    <col min="12801" max="12801" width="8.7109375" style="151" customWidth="1"/>
    <col min="12802" max="12802" width="19.42578125" style="151" bestFit="1" customWidth="1"/>
    <col min="12803" max="12803" width="15.140625" style="151" bestFit="1" customWidth="1"/>
    <col min="12804" max="12804" width="13.85546875" style="151" bestFit="1" customWidth="1"/>
    <col min="12805" max="12805" width="18.5703125" style="151" customWidth="1"/>
    <col min="12806" max="12806" width="14.7109375" style="151" bestFit="1" customWidth="1"/>
    <col min="12807" max="12807" width="11.7109375" style="151" bestFit="1" customWidth="1"/>
    <col min="12808" max="12808" width="15.28515625" style="151" bestFit="1" customWidth="1"/>
    <col min="12809" max="12809" width="14.42578125" style="151" bestFit="1" customWidth="1"/>
    <col min="12810" max="13056" width="11.42578125" style="151"/>
    <col min="13057" max="13057" width="8.7109375" style="151" customWidth="1"/>
    <col min="13058" max="13058" width="19.42578125" style="151" bestFit="1" customWidth="1"/>
    <col min="13059" max="13059" width="15.140625" style="151" bestFit="1" customWidth="1"/>
    <col min="13060" max="13060" width="13.85546875" style="151" bestFit="1" customWidth="1"/>
    <col min="13061" max="13061" width="18.5703125" style="151" customWidth="1"/>
    <col min="13062" max="13062" width="14.7109375" style="151" bestFit="1" customWidth="1"/>
    <col min="13063" max="13063" width="11.7109375" style="151" bestFit="1" customWidth="1"/>
    <col min="13064" max="13064" width="15.28515625" style="151" bestFit="1" customWidth="1"/>
    <col min="13065" max="13065" width="14.42578125" style="151" bestFit="1" customWidth="1"/>
    <col min="13066" max="13312" width="11.42578125" style="151"/>
    <col min="13313" max="13313" width="8.7109375" style="151" customWidth="1"/>
    <col min="13314" max="13314" width="19.42578125" style="151" bestFit="1" customWidth="1"/>
    <col min="13315" max="13315" width="15.140625" style="151" bestFit="1" customWidth="1"/>
    <col min="13316" max="13316" width="13.85546875" style="151" bestFit="1" customWidth="1"/>
    <col min="13317" max="13317" width="18.5703125" style="151" customWidth="1"/>
    <col min="13318" max="13318" width="14.7109375" style="151" bestFit="1" customWidth="1"/>
    <col min="13319" max="13319" width="11.7109375" style="151" bestFit="1" customWidth="1"/>
    <col min="13320" max="13320" width="15.28515625" style="151" bestFit="1" customWidth="1"/>
    <col min="13321" max="13321" width="14.42578125" style="151" bestFit="1" customWidth="1"/>
    <col min="13322" max="13568" width="11.42578125" style="151"/>
    <col min="13569" max="13569" width="8.7109375" style="151" customWidth="1"/>
    <col min="13570" max="13570" width="19.42578125" style="151" bestFit="1" customWidth="1"/>
    <col min="13571" max="13571" width="15.140625" style="151" bestFit="1" customWidth="1"/>
    <col min="13572" max="13572" width="13.85546875" style="151" bestFit="1" customWidth="1"/>
    <col min="13573" max="13573" width="18.5703125" style="151" customWidth="1"/>
    <col min="13574" max="13574" width="14.7109375" style="151" bestFit="1" customWidth="1"/>
    <col min="13575" max="13575" width="11.7109375" style="151" bestFit="1" customWidth="1"/>
    <col min="13576" max="13576" width="15.28515625" style="151" bestFit="1" customWidth="1"/>
    <col min="13577" max="13577" width="14.42578125" style="151" bestFit="1" customWidth="1"/>
    <col min="13578" max="13824" width="11.42578125" style="151"/>
    <col min="13825" max="13825" width="8.7109375" style="151" customWidth="1"/>
    <col min="13826" max="13826" width="19.42578125" style="151" bestFit="1" customWidth="1"/>
    <col min="13827" max="13827" width="15.140625" style="151" bestFit="1" customWidth="1"/>
    <col min="13828" max="13828" width="13.85546875" style="151" bestFit="1" customWidth="1"/>
    <col min="13829" max="13829" width="18.5703125" style="151" customWidth="1"/>
    <col min="13830" max="13830" width="14.7109375" style="151" bestFit="1" customWidth="1"/>
    <col min="13831" max="13831" width="11.7109375" style="151" bestFit="1" customWidth="1"/>
    <col min="13832" max="13832" width="15.28515625" style="151" bestFit="1" customWidth="1"/>
    <col min="13833" max="13833" width="14.42578125" style="151" bestFit="1" customWidth="1"/>
    <col min="13834" max="14080" width="11.42578125" style="151"/>
    <col min="14081" max="14081" width="8.7109375" style="151" customWidth="1"/>
    <col min="14082" max="14082" width="19.42578125" style="151" bestFit="1" customWidth="1"/>
    <col min="14083" max="14083" width="15.140625" style="151" bestFit="1" customWidth="1"/>
    <col min="14084" max="14084" width="13.85546875" style="151" bestFit="1" customWidth="1"/>
    <col min="14085" max="14085" width="18.5703125" style="151" customWidth="1"/>
    <col min="14086" max="14086" width="14.7109375" style="151" bestFit="1" customWidth="1"/>
    <col min="14087" max="14087" width="11.7109375" style="151" bestFit="1" customWidth="1"/>
    <col min="14088" max="14088" width="15.28515625" style="151" bestFit="1" customWidth="1"/>
    <col min="14089" max="14089" width="14.42578125" style="151" bestFit="1" customWidth="1"/>
    <col min="14090" max="14336" width="11.42578125" style="151"/>
    <col min="14337" max="14337" width="8.7109375" style="151" customWidth="1"/>
    <col min="14338" max="14338" width="19.42578125" style="151" bestFit="1" customWidth="1"/>
    <col min="14339" max="14339" width="15.140625" style="151" bestFit="1" customWidth="1"/>
    <col min="14340" max="14340" width="13.85546875" style="151" bestFit="1" customWidth="1"/>
    <col min="14341" max="14341" width="18.5703125" style="151" customWidth="1"/>
    <col min="14342" max="14342" width="14.7109375" style="151" bestFit="1" customWidth="1"/>
    <col min="14343" max="14343" width="11.7109375" style="151" bestFit="1" customWidth="1"/>
    <col min="14344" max="14344" width="15.28515625" style="151" bestFit="1" customWidth="1"/>
    <col min="14345" max="14345" width="14.42578125" style="151" bestFit="1" customWidth="1"/>
    <col min="14346" max="14592" width="11.42578125" style="151"/>
    <col min="14593" max="14593" width="8.7109375" style="151" customWidth="1"/>
    <col min="14594" max="14594" width="19.42578125" style="151" bestFit="1" customWidth="1"/>
    <col min="14595" max="14595" width="15.140625" style="151" bestFit="1" customWidth="1"/>
    <col min="14596" max="14596" width="13.85546875" style="151" bestFit="1" customWidth="1"/>
    <col min="14597" max="14597" width="18.5703125" style="151" customWidth="1"/>
    <col min="14598" max="14598" width="14.7109375" style="151" bestFit="1" customWidth="1"/>
    <col min="14599" max="14599" width="11.7109375" style="151" bestFit="1" customWidth="1"/>
    <col min="14600" max="14600" width="15.28515625" style="151" bestFit="1" customWidth="1"/>
    <col min="14601" max="14601" width="14.42578125" style="151" bestFit="1" customWidth="1"/>
    <col min="14602" max="14848" width="11.42578125" style="151"/>
    <col min="14849" max="14849" width="8.7109375" style="151" customWidth="1"/>
    <col min="14850" max="14850" width="19.42578125" style="151" bestFit="1" customWidth="1"/>
    <col min="14851" max="14851" width="15.140625" style="151" bestFit="1" customWidth="1"/>
    <col min="14852" max="14852" width="13.85546875" style="151" bestFit="1" customWidth="1"/>
    <col min="14853" max="14853" width="18.5703125" style="151" customWidth="1"/>
    <col min="14854" max="14854" width="14.7109375" style="151" bestFit="1" customWidth="1"/>
    <col min="14855" max="14855" width="11.7109375" style="151" bestFit="1" customWidth="1"/>
    <col min="14856" max="14856" width="15.28515625" style="151" bestFit="1" customWidth="1"/>
    <col min="14857" max="14857" width="14.42578125" style="151" bestFit="1" customWidth="1"/>
    <col min="14858" max="15104" width="11.42578125" style="151"/>
    <col min="15105" max="15105" width="8.7109375" style="151" customWidth="1"/>
    <col min="15106" max="15106" width="19.42578125" style="151" bestFit="1" customWidth="1"/>
    <col min="15107" max="15107" width="15.140625" style="151" bestFit="1" customWidth="1"/>
    <col min="15108" max="15108" width="13.85546875" style="151" bestFit="1" customWidth="1"/>
    <col min="15109" max="15109" width="18.5703125" style="151" customWidth="1"/>
    <col min="15110" max="15110" width="14.7109375" style="151" bestFit="1" customWidth="1"/>
    <col min="15111" max="15111" width="11.7109375" style="151" bestFit="1" customWidth="1"/>
    <col min="15112" max="15112" width="15.28515625" style="151" bestFit="1" customWidth="1"/>
    <col min="15113" max="15113" width="14.42578125" style="151" bestFit="1" customWidth="1"/>
    <col min="15114" max="15360" width="11.42578125" style="151"/>
    <col min="15361" max="15361" width="8.7109375" style="151" customWidth="1"/>
    <col min="15362" max="15362" width="19.42578125" style="151" bestFit="1" customWidth="1"/>
    <col min="15363" max="15363" width="15.140625" style="151" bestFit="1" customWidth="1"/>
    <col min="15364" max="15364" width="13.85546875" style="151" bestFit="1" customWidth="1"/>
    <col min="15365" max="15365" width="18.5703125" style="151" customWidth="1"/>
    <col min="15366" max="15366" width="14.7109375" style="151" bestFit="1" customWidth="1"/>
    <col min="15367" max="15367" width="11.7109375" style="151" bestFit="1" customWidth="1"/>
    <col min="15368" max="15368" width="15.28515625" style="151" bestFit="1" customWidth="1"/>
    <col min="15369" max="15369" width="14.42578125" style="151" bestFit="1" customWidth="1"/>
    <col min="15370" max="15616" width="11.42578125" style="151"/>
    <col min="15617" max="15617" width="8.7109375" style="151" customWidth="1"/>
    <col min="15618" max="15618" width="19.42578125" style="151" bestFit="1" customWidth="1"/>
    <col min="15619" max="15619" width="15.140625" style="151" bestFit="1" customWidth="1"/>
    <col min="15620" max="15620" width="13.85546875" style="151" bestFit="1" customWidth="1"/>
    <col min="15621" max="15621" width="18.5703125" style="151" customWidth="1"/>
    <col min="15622" max="15622" width="14.7109375" style="151" bestFit="1" customWidth="1"/>
    <col min="15623" max="15623" width="11.7109375" style="151" bestFit="1" customWidth="1"/>
    <col min="15624" max="15624" width="15.28515625" style="151" bestFit="1" customWidth="1"/>
    <col min="15625" max="15625" width="14.42578125" style="151" bestFit="1" customWidth="1"/>
    <col min="15626" max="15872" width="11.42578125" style="151"/>
    <col min="15873" max="15873" width="8.7109375" style="151" customWidth="1"/>
    <col min="15874" max="15874" width="19.42578125" style="151" bestFit="1" customWidth="1"/>
    <col min="15875" max="15875" width="15.140625" style="151" bestFit="1" customWidth="1"/>
    <col min="15876" max="15876" width="13.85546875" style="151" bestFit="1" customWidth="1"/>
    <col min="15877" max="15877" width="18.5703125" style="151" customWidth="1"/>
    <col min="15878" max="15878" width="14.7109375" style="151" bestFit="1" customWidth="1"/>
    <col min="15879" max="15879" width="11.7109375" style="151" bestFit="1" customWidth="1"/>
    <col min="15880" max="15880" width="15.28515625" style="151" bestFit="1" customWidth="1"/>
    <col min="15881" max="15881" width="14.42578125" style="151" bestFit="1" customWidth="1"/>
    <col min="15882" max="16128" width="11.42578125" style="151"/>
    <col min="16129" max="16129" width="8.7109375" style="151" customWidth="1"/>
    <col min="16130" max="16130" width="19.42578125" style="151" bestFit="1" customWidth="1"/>
    <col min="16131" max="16131" width="15.140625" style="151" bestFit="1" customWidth="1"/>
    <col min="16132" max="16132" width="13.85546875" style="151" bestFit="1" customWidth="1"/>
    <col min="16133" max="16133" width="18.5703125" style="151" customWidth="1"/>
    <col min="16134" max="16134" width="14.7109375" style="151" bestFit="1" customWidth="1"/>
    <col min="16135" max="16135" width="11.7109375" style="151" bestFit="1" customWidth="1"/>
    <col min="16136" max="16136" width="15.28515625" style="151" bestFit="1" customWidth="1"/>
    <col min="16137" max="16137" width="14.42578125" style="151" bestFit="1" customWidth="1"/>
    <col min="16138" max="16384" width="11.42578125" style="151"/>
  </cols>
  <sheetData>
    <row r="1" spans="1:9" ht="12.75" x14ac:dyDescent="0.2">
      <c r="A1" s="676" t="s">
        <v>863</v>
      </c>
    </row>
    <row r="2" spans="1:9" ht="12" thickBot="1" x14ac:dyDescent="0.25"/>
    <row r="3" spans="1:9" ht="62.25" customHeight="1" thickBot="1" x14ac:dyDescent="0.25">
      <c r="B3" s="856" t="s">
        <v>581</v>
      </c>
      <c r="C3" s="857"/>
      <c r="D3" s="857"/>
      <c r="E3" s="857"/>
      <c r="F3" s="857"/>
      <c r="G3" s="857"/>
      <c r="H3" s="858"/>
      <c r="I3" s="559"/>
    </row>
    <row r="4" spans="1:9" ht="15.75" x14ac:dyDescent="0.2">
      <c r="B4" s="558"/>
      <c r="C4" s="558"/>
      <c r="D4" s="558"/>
      <c r="E4" s="558"/>
      <c r="F4" s="558"/>
      <c r="G4" s="558"/>
      <c r="H4" s="558"/>
      <c r="I4" s="559"/>
    </row>
    <row r="15" spans="1:9" ht="12" thickBot="1" x14ac:dyDescent="0.25"/>
    <row r="16" spans="1:9" ht="16.5" thickBot="1" x14ac:dyDescent="0.25">
      <c r="B16" s="856" t="s">
        <v>564</v>
      </c>
      <c r="C16" s="857"/>
      <c r="D16" s="857"/>
      <c r="E16" s="857"/>
      <c r="F16" s="857"/>
      <c r="G16" s="857"/>
      <c r="H16" s="858"/>
    </row>
    <row r="17" spans="1:10" ht="12" thickBot="1" x14ac:dyDescent="0.25"/>
    <row r="18" spans="1:10" ht="21.75" customHeight="1" thickBot="1" x14ac:dyDescent="0.25">
      <c r="B18" s="470" t="s">
        <v>549</v>
      </c>
      <c r="C18" s="471">
        <v>40786</v>
      </c>
      <c r="D18" s="416"/>
      <c r="E18" s="416" t="s">
        <v>239</v>
      </c>
      <c r="F18" s="416"/>
      <c r="G18" s="416"/>
      <c r="H18" s="472"/>
      <c r="I18" s="472"/>
      <c r="J18" s="472"/>
    </row>
    <row r="19" spans="1:10" ht="13.5" thickBot="1" x14ac:dyDescent="0.25">
      <c r="B19" s="416"/>
      <c r="C19" s="416"/>
      <c r="D19" s="416"/>
      <c r="E19" s="473" t="s">
        <v>240</v>
      </c>
      <c r="F19" s="474">
        <v>3.4200000000000001E-2</v>
      </c>
      <c r="G19" s="416"/>
      <c r="H19" s="472"/>
      <c r="I19" s="472"/>
      <c r="J19" s="472"/>
    </row>
    <row r="20" spans="1:10" ht="12.75" x14ac:dyDescent="0.2">
      <c r="B20" s="475" t="s">
        <v>216</v>
      </c>
      <c r="C20" s="153" t="s">
        <v>248</v>
      </c>
      <c r="D20" s="416"/>
      <c r="E20" s="473" t="s">
        <v>550</v>
      </c>
      <c r="F20" s="476">
        <v>5.7299999999999997E-2</v>
      </c>
      <c r="G20" s="416"/>
      <c r="H20" s="472"/>
      <c r="I20" s="472"/>
      <c r="J20" s="472"/>
    </row>
    <row r="21" spans="1:10" ht="12.75" x14ac:dyDescent="0.2">
      <c r="B21" s="473" t="s">
        <v>217</v>
      </c>
      <c r="C21" s="477" t="s">
        <v>249</v>
      </c>
      <c r="D21" s="416"/>
      <c r="E21" s="473" t="s">
        <v>551</v>
      </c>
      <c r="F21" s="478">
        <f>EFFECT(F20,2)</f>
        <v>5.8120822500000058E-2</v>
      </c>
      <c r="G21" s="416" t="s">
        <v>567</v>
      </c>
      <c r="H21" s="472"/>
      <c r="I21" s="472"/>
      <c r="J21" s="472"/>
    </row>
    <row r="22" spans="1:10" ht="13.5" thickBot="1" x14ac:dyDescent="0.25">
      <c r="B22" s="479" t="s">
        <v>220</v>
      </c>
      <c r="C22" s="480">
        <v>1000000000</v>
      </c>
      <c r="D22" s="416"/>
      <c r="E22" s="479" t="s">
        <v>580</v>
      </c>
      <c r="F22" s="481">
        <f>+((1+F$19)*(1+F$21))-1</f>
        <v>9.4308554629500163E-2</v>
      </c>
      <c r="G22" s="416" t="s">
        <v>568</v>
      </c>
      <c r="H22" s="472"/>
      <c r="I22" s="472"/>
      <c r="J22" s="472"/>
    </row>
    <row r="23" spans="1:10" ht="13.5" thickBot="1" x14ac:dyDescent="0.25">
      <c r="B23" s="416"/>
      <c r="C23" s="416"/>
      <c r="D23" s="416"/>
      <c r="E23" s="472"/>
      <c r="F23" s="472"/>
      <c r="G23" s="416"/>
      <c r="H23" s="472"/>
      <c r="I23" s="472"/>
      <c r="J23" s="472"/>
    </row>
    <row r="24" spans="1:10" ht="13.5" hidden="1" thickBot="1" x14ac:dyDescent="0.25">
      <c r="B24" s="482" t="s">
        <v>221</v>
      </c>
      <c r="C24" s="483">
        <f>+C18</f>
        <v>40786</v>
      </c>
      <c r="D24" s="416"/>
      <c r="E24" s="416"/>
      <c r="F24" s="416"/>
      <c r="G24" s="416"/>
      <c r="H24" s="472"/>
      <c r="I24" s="472"/>
      <c r="J24" s="472"/>
    </row>
    <row r="25" spans="1:10" ht="13.5" hidden="1" thickBot="1" x14ac:dyDescent="0.25">
      <c r="B25" s="484" t="s">
        <v>222</v>
      </c>
      <c r="C25" s="485">
        <v>42593</v>
      </c>
      <c r="D25" s="416"/>
      <c r="E25" s="416"/>
      <c r="F25" s="416"/>
      <c r="G25" s="416"/>
      <c r="H25" s="472"/>
      <c r="I25" s="472"/>
      <c r="J25" s="472"/>
    </row>
    <row r="26" spans="1:10" ht="13.5" hidden="1" thickBot="1" x14ac:dyDescent="0.25">
      <c r="B26" s="484" t="s">
        <v>223</v>
      </c>
      <c r="C26" s="486" t="s">
        <v>241</v>
      </c>
      <c r="D26" s="416"/>
      <c r="E26" s="416"/>
      <c r="F26" s="416"/>
      <c r="G26" s="416"/>
      <c r="H26" s="472"/>
      <c r="I26" s="472"/>
      <c r="J26" s="472"/>
    </row>
    <row r="27" spans="1:10" ht="13.5" hidden="1" thickBot="1" x14ac:dyDescent="0.25">
      <c r="B27" s="484" t="s">
        <v>225</v>
      </c>
      <c r="C27" s="486" t="s">
        <v>81</v>
      </c>
      <c r="D27" s="416"/>
      <c r="E27" s="416"/>
      <c r="F27" s="416"/>
      <c r="G27" s="416"/>
      <c r="H27" s="472"/>
      <c r="I27" s="472"/>
      <c r="J27" s="472"/>
    </row>
    <row r="28" spans="1:10" s="112" customFormat="1" ht="12.75" x14ac:dyDescent="0.2">
      <c r="A28" s="151"/>
      <c r="B28" s="484" t="s">
        <v>226</v>
      </c>
      <c r="C28" s="487">
        <v>40036</v>
      </c>
      <c r="D28" s="416"/>
      <c r="E28" s="488"/>
      <c r="F28" s="416"/>
      <c r="G28" s="416"/>
      <c r="H28" s="472"/>
      <c r="I28" s="472"/>
      <c r="J28" s="472"/>
    </row>
    <row r="29" spans="1:10" s="112" customFormat="1" ht="12.75" x14ac:dyDescent="0.2">
      <c r="A29" s="151"/>
      <c r="B29" s="484" t="s">
        <v>228</v>
      </c>
      <c r="C29" s="489">
        <v>42593</v>
      </c>
      <c r="D29" s="416"/>
      <c r="E29" s="472"/>
      <c r="F29" s="472"/>
      <c r="G29" s="416"/>
      <c r="H29" s="472"/>
      <c r="I29" s="472"/>
      <c r="J29" s="472"/>
    </row>
    <row r="30" spans="1:10" ht="12.75" hidden="1" x14ac:dyDescent="0.2">
      <c r="B30" s="484" t="s">
        <v>230</v>
      </c>
      <c r="C30" s="490">
        <f>+F22</f>
        <v>9.4308554629500163E-2</v>
      </c>
      <c r="D30" s="491"/>
      <c r="E30" s="472"/>
      <c r="F30" s="472"/>
      <c r="G30" s="416"/>
      <c r="H30" s="472"/>
      <c r="I30" s="472"/>
      <c r="J30" s="472"/>
    </row>
    <row r="31" spans="1:10" ht="12.75" x14ac:dyDescent="0.2">
      <c r="B31" s="484" t="s">
        <v>223</v>
      </c>
      <c r="C31" s="492" t="s">
        <v>250</v>
      </c>
      <c r="D31" s="491"/>
      <c r="E31" s="472"/>
      <c r="F31" s="472"/>
      <c r="G31" s="416"/>
      <c r="H31" s="472"/>
      <c r="I31" s="472"/>
      <c r="J31" s="472"/>
    </row>
    <row r="32" spans="1:10" ht="13.5" thickBot="1" x14ac:dyDescent="0.25">
      <c r="B32" s="484" t="s">
        <v>231</v>
      </c>
      <c r="C32" s="493">
        <v>5.7299999999999997E-2</v>
      </c>
      <c r="D32" s="494"/>
      <c r="E32" s="416" t="s">
        <v>224</v>
      </c>
      <c r="F32" s="416"/>
      <c r="G32" s="416"/>
      <c r="H32" s="472"/>
      <c r="I32" s="472"/>
      <c r="J32" s="472"/>
    </row>
    <row r="33" spans="1:10" ht="12.75" x14ac:dyDescent="0.2">
      <c r="B33" s="484" t="s">
        <v>242</v>
      </c>
      <c r="C33" s="495">
        <f>+C29-C18</f>
        <v>1807</v>
      </c>
      <c r="D33" s="494"/>
      <c r="E33" s="475" t="s">
        <v>243</v>
      </c>
      <c r="F33" s="474">
        <v>3.4200000000000001E-2</v>
      </c>
      <c r="G33" s="416"/>
      <c r="H33" s="472"/>
      <c r="I33" s="472"/>
      <c r="J33" s="472"/>
    </row>
    <row r="34" spans="1:10" ht="13.5" thickBot="1" x14ac:dyDescent="0.25">
      <c r="B34" s="496" t="s">
        <v>552</v>
      </c>
      <c r="C34" s="497">
        <v>1807</v>
      </c>
      <c r="D34" s="494"/>
      <c r="E34" s="473" t="s">
        <v>227</v>
      </c>
      <c r="F34" s="478">
        <v>3.8051000000000001E-2</v>
      </c>
      <c r="G34" s="416"/>
      <c r="H34" s="472"/>
      <c r="I34" s="472"/>
      <c r="J34" s="472"/>
    </row>
    <row r="35" spans="1:10" ht="13.5" thickBot="1" x14ac:dyDescent="0.25">
      <c r="B35" s="496" t="s">
        <v>553</v>
      </c>
      <c r="C35" s="497">
        <v>365</v>
      </c>
      <c r="D35" s="494"/>
      <c r="E35" s="479" t="s">
        <v>229</v>
      </c>
      <c r="F35" s="481">
        <f>+((1+F$33)*(1+F$34))-1</f>
        <v>7.3552344200000119E-2</v>
      </c>
      <c r="G35" s="416" t="s">
        <v>569</v>
      </c>
      <c r="H35" s="472"/>
      <c r="I35" s="472"/>
      <c r="J35" s="472"/>
    </row>
    <row r="36" spans="1:10" ht="12.75" x14ac:dyDescent="0.2">
      <c r="A36" s="112"/>
      <c r="B36" s="472"/>
      <c r="C36" s="472"/>
      <c r="D36" s="472"/>
      <c r="E36" s="472"/>
      <c r="F36" s="472"/>
      <c r="G36" s="472"/>
      <c r="H36" s="472"/>
      <c r="I36" s="472"/>
      <c r="J36" s="472"/>
    </row>
    <row r="37" spans="1:10" ht="13.5" thickBot="1" x14ac:dyDescent="0.25">
      <c r="B37" s="472"/>
      <c r="C37" s="472"/>
      <c r="D37" s="472"/>
      <c r="E37" s="472"/>
      <c r="F37" s="472"/>
      <c r="G37" s="472"/>
      <c r="H37" s="472"/>
      <c r="I37" s="472"/>
      <c r="J37" s="472"/>
    </row>
    <row r="38" spans="1:10" ht="13.5" hidden="1" thickBot="1" x14ac:dyDescent="0.25">
      <c r="B38" s="472"/>
      <c r="C38" s="472"/>
      <c r="D38" s="472"/>
      <c r="E38" s="472"/>
      <c r="F38" s="152"/>
      <c r="G38" s="472"/>
      <c r="H38" s="472"/>
      <c r="I38" s="472"/>
      <c r="J38" s="472"/>
    </row>
    <row r="39" spans="1:10" ht="13.5" hidden="1" thickBot="1" x14ac:dyDescent="0.25">
      <c r="A39" s="112"/>
      <c r="B39" s="472" t="s">
        <v>244</v>
      </c>
      <c r="C39" s="472" t="s">
        <v>245</v>
      </c>
      <c r="D39" s="472"/>
      <c r="E39" s="152"/>
      <c r="F39" s="472"/>
      <c r="G39" s="472"/>
      <c r="H39" s="472"/>
      <c r="I39" s="472"/>
      <c r="J39" s="472"/>
    </row>
    <row r="40" spans="1:10" ht="13.5" hidden="1" thickBot="1" x14ac:dyDescent="0.25">
      <c r="B40" s="498">
        <f>+C24</f>
        <v>40786</v>
      </c>
      <c r="C40" s="498"/>
      <c r="D40" s="472"/>
      <c r="E40" s="472"/>
      <c r="F40" s="472"/>
      <c r="G40" s="472"/>
      <c r="H40" s="472"/>
      <c r="I40" s="472"/>
      <c r="J40" s="472"/>
    </row>
    <row r="41" spans="1:10" ht="13.5" hidden="1" thickBot="1" x14ac:dyDescent="0.25">
      <c r="B41" s="472" t="s">
        <v>246</v>
      </c>
      <c r="C41" s="472" t="s">
        <v>245</v>
      </c>
      <c r="D41" s="472" t="s">
        <v>554</v>
      </c>
      <c r="E41" s="472"/>
      <c r="F41" s="472"/>
      <c r="G41" s="472"/>
      <c r="H41" s="472"/>
      <c r="I41" s="472"/>
      <c r="J41" s="472"/>
    </row>
    <row r="42" spans="1:10" ht="13.5" hidden="1" thickBot="1" x14ac:dyDescent="0.25">
      <c r="B42" s="498">
        <v>40186</v>
      </c>
      <c r="C42" s="498">
        <f>+C25</f>
        <v>42593</v>
      </c>
      <c r="D42" s="499">
        <f>+C42-B40</f>
        <v>1807</v>
      </c>
      <c r="E42" s="472"/>
      <c r="F42" s="472"/>
      <c r="G42" s="472"/>
      <c r="H42" s="472"/>
      <c r="I42" s="472"/>
      <c r="J42" s="472"/>
    </row>
    <row r="43" spans="1:10" ht="13.5" hidden="1" thickBot="1" x14ac:dyDescent="0.25">
      <c r="B43" s="472"/>
      <c r="C43" s="472"/>
      <c r="D43" s="472"/>
      <c r="E43" s="472"/>
      <c r="F43" s="472"/>
      <c r="G43" s="472"/>
      <c r="H43" s="472"/>
      <c r="I43" s="472"/>
      <c r="J43" s="472"/>
    </row>
    <row r="44" spans="1:10" ht="13.5" hidden="1" thickBot="1" x14ac:dyDescent="0.25">
      <c r="B44" s="472"/>
      <c r="C44" s="472"/>
      <c r="D44" s="472"/>
      <c r="E44" s="472"/>
      <c r="F44" s="472"/>
      <c r="G44" s="472"/>
      <c r="H44" s="472"/>
      <c r="I44" s="472"/>
      <c r="J44" s="472"/>
    </row>
    <row r="45" spans="1:10" ht="24.75" customHeight="1" thickBot="1" x14ac:dyDescent="0.25">
      <c r="B45" s="500" t="s">
        <v>232</v>
      </c>
      <c r="C45" s="501" t="s">
        <v>555</v>
      </c>
      <c r="D45" s="502" t="s">
        <v>556</v>
      </c>
      <c r="E45" s="502" t="s">
        <v>557</v>
      </c>
      <c r="F45" s="503" t="s">
        <v>247</v>
      </c>
      <c r="G45" s="503" t="s">
        <v>233</v>
      </c>
      <c r="H45" s="503" t="s">
        <v>234</v>
      </c>
      <c r="I45" s="472"/>
      <c r="J45" s="472"/>
    </row>
    <row r="46" spans="1:10" ht="12.75" x14ac:dyDescent="0.2">
      <c r="B46" s="504">
        <v>40766</v>
      </c>
      <c r="C46" s="505"/>
      <c r="D46" s="505"/>
      <c r="E46" s="505"/>
      <c r="F46" s="506"/>
      <c r="G46" s="153"/>
      <c r="H46" s="507"/>
      <c r="I46" s="472"/>
      <c r="J46" s="472"/>
    </row>
    <row r="47" spans="1:10" ht="12.75" hidden="1" x14ac:dyDescent="0.2">
      <c r="B47" s="508">
        <v>40766</v>
      </c>
      <c r="C47" s="509"/>
      <c r="D47" s="509"/>
      <c r="E47" s="509"/>
      <c r="F47" s="510"/>
      <c r="G47" s="510"/>
      <c r="H47" s="511"/>
      <c r="I47" s="472"/>
      <c r="J47" s="472"/>
    </row>
    <row r="48" spans="1:10" ht="12.75" x14ac:dyDescent="0.2">
      <c r="B48" s="508">
        <v>40950</v>
      </c>
      <c r="C48" s="512">
        <f>+B48-C18</f>
        <v>164</v>
      </c>
      <c r="D48" s="513">
        <f>+B48-C18</f>
        <v>164</v>
      </c>
      <c r="E48" s="514">
        <f t="shared" ref="E48:E57" si="0">+(1+$F$22)^(D48/365)-1</f>
        <v>4.1324530870059162E-2</v>
      </c>
      <c r="F48" s="515">
        <f>+E48*$C$22</f>
        <v>41324530.870059162</v>
      </c>
      <c r="G48" s="493">
        <f>+$F$35</f>
        <v>7.3552344200000119E-2</v>
      </c>
      <c r="H48" s="516">
        <f>+F48*(1+$G$48)^-(C48/365)</f>
        <v>40027511.663750723</v>
      </c>
      <c r="I48" s="472"/>
      <c r="J48" s="472"/>
    </row>
    <row r="49" spans="2:10" ht="12.75" x14ac:dyDescent="0.2">
      <c r="B49" s="508">
        <v>41132</v>
      </c>
      <c r="C49" s="512">
        <f t="shared" ref="C49:C55" si="1">+C48+D49</f>
        <v>346</v>
      </c>
      <c r="D49" s="513">
        <f t="shared" ref="D49:D57" si="2">+B49-B48</f>
        <v>182</v>
      </c>
      <c r="E49" s="514">
        <f t="shared" si="0"/>
        <v>4.5962901153498326E-2</v>
      </c>
      <c r="F49" s="515">
        <f t="shared" ref="F49:F56" si="3">+E49*$C$22</f>
        <v>45962901.153498329</v>
      </c>
      <c r="G49" s="493">
        <f t="shared" ref="G49:G57" si="4">+$F$35</f>
        <v>7.3552344200000119E-2</v>
      </c>
      <c r="H49" s="516">
        <f t="shared" ref="H49:H57" si="5">+F49*(1+$G$48)^-(C49/365)</f>
        <v>42972310.524041496</v>
      </c>
      <c r="I49" s="472"/>
      <c r="J49" s="472"/>
    </row>
    <row r="50" spans="2:10" ht="12.75" x14ac:dyDescent="0.2">
      <c r="B50" s="508">
        <v>41316</v>
      </c>
      <c r="C50" s="512">
        <f t="shared" si="1"/>
        <v>530</v>
      </c>
      <c r="D50" s="513">
        <f t="shared" si="2"/>
        <v>184</v>
      </c>
      <c r="E50" s="514">
        <f t="shared" si="0"/>
        <v>4.6479549300741052E-2</v>
      </c>
      <c r="F50" s="515">
        <f t="shared" si="3"/>
        <v>46479549.300741054</v>
      </c>
      <c r="G50" s="493">
        <f t="shared" si="4"/>
        <v>7.3552344200000119E-2</v>
      </c>
      <c r="H50" s="516">
        <f t="shared" si="5"/>
        <v>41928072.448017702</v>
      </c>
      <c r="I50" s="472"/>
      <c r="J50" s="472"/>
    </row>
    <row r="51" spans="2:10" ht="12.75" x14ac:dyDescent="0.2">
      <c r="B51" s="508">
        <v>41497</v>
      </c>
      <c r="C51" s="512">
        <f t="shared" si="1"/>
        <v>711</v>
      </c>
      <c r="D51" s="513">
        <f t="shared" si="2"/>
        <v>181</v>
      </c>
      <c r="E51" s="514">
        <f t="shared" si="0"/>
        <v>4.5704672738916541E-2</v>
      </c>
      <c r="F51" s="515">
        <f t="shared" si="3"/>
        <v>45704672.738916539</v>
      </c>
      <c r="G51" s="493">
        <f t="shared" si="4"/>
        <v>7.3552344200000119E-2</v>
      </c>
      <c r="H51" s="516">
        <f t="shared" si="5"/>
        <v>39803260.691838279</v>
      </c>
      <c r="I51" s="472"/>
      <c r="J51" s="472"/>
    </row>
    <row r="52" spans="2:10" ht="12.75" x14ac:dyDescent="0.2">
      <c r="B52" s="508">
        <v>41681</v>
      </c>
      <c r="C52" s="512">
        <f t="shared" si="1"/>
        <v>895</v>
      </c>
      <c r="D52" s="513">
        <f t="shared" si="2"/>
        <v>184</v>
      </c>
      <c r="E52" s="514">
        <f t="shared" si="0"/>
        <v>4.6479549300741052E-2</v>
      </c>
      <c r="F52" s="515">
        <f t="shared" si="3"/>
        <v>46479549.300741054</v>
      </c>
      <c r="G52" s="493">
        <f t="shared" si="4"/>
        <v>7.3552344200000119E-2</v>
      </c>
      <c r="H52" s="516">
        <f t="shared" si="5"/>
        <v>39055452.37224745</v>
      </c>
      <c r="I52" s="472"/>
      <c r="J52" s="472"/>
    </row>
    <row r="53" spans="2:10" ht="12.75" x14ac:dyDescent="0.2">
      <c r="B53" s="508">
        <v>41862</v>
      </c>
      <c r="C53" s="512">
        <f t="shared" si="1"/>
        <v>1076</v>
      </c>
      <c r="D53" s="513">
        <f t="shared" si="2"/>
        <v>181</v>
      </c>
      <c r="E53" s="514">
        <f t="shared" si="0"/>
        <v>4.5704672738916541E-2</v>
      </c>
      <c r="F53" s="515">
        <f t="shared" si="3"/>
        <v>45704672.738916539</v>
      </c>
      <c r="G53" s="493">
        <f t="shared" si="4"/>
        <v>7.3552344200000119E-2</v>
      </c>
      <c r="H53" s="516">
        <f t="shared" si="5"/>
        <v>37076217.947713815</v>
      </c>
      <c r="I53" s="472"/>
      <c r="J53" s="472"/>
    </row>
    <row r="54" spans="2:10" ht="12.75" x14ac:dyDescent="0.2">
      <c r="B54" s="508">
        <v>42046</v>
      </c>
      <c r="C54" s="512">
        <f t="shared" si="1"/>
        <v>1260</v>
      </c>
      <c r="D54" s="513">
        <f t="shared" si="2"/>
        <v>184</v>
      </c>
      <c r="E54" s="514">
        <f t="shared" si="0"/>
        <v>4.6479549300741052E-2</v>
      </c>
      <c r="F54" s="515">
        <f t="shared" si="3"/>
        <v>46479549.300741054</v>
      </c>
      <c r="G54" s="493">
        <f t="shared" si="4"/>
        <v>7.3552344200000119E-2</v>
      </c>
      <c r="H54" s="516">
        <f t="shared" si="5"/>
        <v>36379644.256052703</v>
      </c>
      <c r="I54" s="472"/>
      <c r="J54" s="472"/>
    </row>
    <row r="55" spans="2:10" ht="12.75" x14ac:dyDescent="0.2">
      <c r="B55" s="508">
        <v>42227</v>
      </c>
      <c r="C55" s="512">
        <f t="shared" si="1"/>
        <v>1441</v>
      </c>
      <c r="D55" s="513">
        <f t="shared" si="2"/>
        <v>181</v>
      </c>
      <c r="E55" s="514">
        <f t="shared" si="0"/>
        <v>4.5704672738916541E-2</v>
      </c>
      <c r="F55" s="515">
        <f t="shared" si="3"/>
        <v>45704672.738916539</v>
      </c>
      <c r="G55" s="493">
        <f t="shared" si="4"/>
        <v>7.3552344200000119E-2</v>
      </c>
      <c r="H55" s="516">
        <f t="shared" si="5"/>
        <v>34536013.216330513</v>
      </c>
      <c r="I55" s="472"/>
      <c r="J55" s="472"/>
    </row>
    <row r="56" spans="2:10" ht="12.75" x14ac:dyDescent="0.2">
      <c r="B56" s="508">
        <v>42411</v>
      </c>
      <c r="C56" s="512">
        <f>+C55+D56</f>
        <v>1625</v>
      </c>
      <c r="D56" s="513">
        <f t="shared" si="2"/>
        <v>184</v>
      </c>
      <c r="E56" s="514">
        <f t="shared" si="0"/>
        <v>4.6479549300741052E-2</v>
      </c>
      <c r="F56" s="515">
        <f t="shared" si="3"/>
        <v>46479549.300741054</v>
      </c>
      <c r="G56" s="493">
        <f t="shared" si="4"/>
        <v>7.3552344200000119E-2</v>
      </c>
      <c r="H56" s="516">
        <f t="shared" si="5"/>
        <v>33887163.912033029</v>
      </c>
      <c r="I56" s="472"/>
      <c r="J56" s="472"/>
    </row>
    <row r="57" spans="2:10" ht="13.5" thickBot="1" x14ac:dyDescent="0.25">
      <c r="B57" s="517">
        <v>42593</v>
      </c>
      <c r="C57" s="518">
        <f>+C56+D57</f>
        <v>1807</v>
      </c>
      <c r="D57" s="519">
        <f t="shared" si="2"/>
        <v>182</v>
      </c>
      <c r="E57" s="520">
        <f t="shared" si="0"/>
        <v>4.5962901153498326E-2</v>
      </c>
      <c r="F57" s="521">
        <f>+E57*$C$22+C22</f>
        <v>1045962901.1534983</v>
      </c>
      <c r="G57" s="522">
        <f t="shared" si="4"/>
        <v>7.3552344200000119E-2</v>
      </c>
      <c r="H57" s="523">
        <f t="shared" si="5"/>
        <v>736071847.23232961</v>
      </c>
      <c r="I57" s="472"/>
      <c r="J57" s="472"/>
    </row>
    <row r="58" spans="2:10" ht="13.5" thickBot="1" x14ac:dyDescent="0.25">
      <c r="B58" s="472"/>
      <c r="C58" s="472"/>
      <c r="D58" s="472"/>
      <c r="E58" s="472"/>
      <c r="F58" s="472"/>
      <c r="G58" s="472"/>
      <c r="H58" s="472"/>
      <c r="I58" s="472"/>
      <c r="J58" s="472"/>
    </row>
    <row r="59" spans="2:10" ht="12.75" x14ac:dyDescent="0.2">
      <c r="B59" s="472"/>
      <c r="C59" s="472"/>
      <c r="D59" s="472"/>
      <c r="E59" s="472"/>
      <c r="F59" s="855" t="s">
        <v>558</v>
      </c>
      <c r="G59" s="855"/>
      <c r="H59" s="524">
        <f>SUM(H48:H58)</f>
        <v>1081737494.2643554</v>
      </c>
      <c r="I59" s="472"/>
      <c r="J59" s="472"/>
    </row>
    <row r="60" spans="2:10" ht="12.75" x14ac:dyDescent="0.2">
      <c r="B60" s="472"/>
      <c r="C60" s="472"/>
      <c r="D60" s="472"/>
      <c r="E60" s="472"/>
      <c r="F60" s="472"/>
      <c r="G60" s="472"/>
      <c r="H60" s="472"/>
      <c r="I60" s="472"/>
      <c r="J60" s="472"/>
    </row>
    <row r="61" spans="2:10" ht="12.75" x14ac:dyDescent="0.2">
      <c r="B61" s="472"/>
      <c r="C61" s="472"/>
      <c r="D61" s="472"/>
      <c r="E61" s="472"/>
      <c r="F61" s="472"/>
      <c r="G61" s="472"/>
      <c r="H61" s="472"/>
      <c r="I61" s="472"/>
      <c r="J61" s="472"/>
    </row>
    <row r="62" spans="2:10" ht="13.5" thickBot="1" x14ac:dyDescent="0.25">
      <c r="B62" s="472"/>
      <c r="C62" s="472"/>
      <c r="D62" s="472"/>
      <c r="E62" s="472"/>
      <c r="F62" s="472"/>
      <c r="G62" s="472"/>
      <c r="H62" s="472"/>
      <c r="I62" s="472"/>
      <c r="J62" s="472"/>
    </row>
    <row r="63" spans="2:10" ht="16.5" thickBot="1" x14ac:dyDescent="0.25">
      <c r="B63" s="856" t="s">
        <v>565</v>
      </c>
      <c r="C63" s="857"/>
      <c r="D63" s="857"/>
      <c r="E63" s="857"/>
      <c r="F63" s="857"/>
      <c r="G63" s="857"/>
      <c r="H63" s="858"/>
      <c r="I63" s="472"/>
      <c r="J63" s="472"/>
    </row>
    <row r="64" spans="2:10" ht="13.5" thickBot="1" x14ac:dyDescent="0.25">
      <c r="B64" s="472"/>
      <c r="C64" s="472"/>
      <c r="D64" s="472"/>
      <c r="E64" s="472"/>
      <c r="F64" s="472"/>
      <c r="G64" s="472"/>
      <c r="H64" s="472"/>
      <c r="I64" s="472"/>
      <c r="J64" s="472"/>
    </row>
    <row r="65" spans="2:10" ht="19.5" customHeight="1" thickBot="1" x14ac:dyDescent="0.25">
      <c r="B65" s="470" t="s">
        <v>215</v>
      </c>
      <c r="C65" s="471">
        <v>40786</v>
      </c>
      <c r="D65" s="416"/>
      <c r="E65" s="416"/>
      <c r="F65" s="525"/>
      <c r="G65" s="416"/>
      <c r="H65" s="472"/>
      <c r="I65" s="472"/>
      <c r="J65" s="472"/>
    </row>
    <row r="66" spans="2:10" ht="13.5" thickBot="1" x14ac:dyDescent="0.25">
      <c r="B66" s="416"/>
      <c r="C66" s="416"/>
      <c r="D66" s="416"/>
      <c r="E66" s="416"/>
      <c r="F66" s="416"/>
      <c r="G66" s="416"/>
      <c r="H66" s="472"/>
      <c r="I66" s="472"/>
      <c r="J66" s="472"/>
    </row>
    <row r="67" spans="2:10" ht="13.5" thickBot="1" x14ac:dyDescent="0.25">
      <c r="B67" s="475" t="s">
        <v>216</v>
      </c>
      <c r="C67" s="153" t="s">
        <v>252</v>
      </c>
      <c r="D67" s="416"/>
      <c r="E67" s="416" t="s">
        <v>239</v>
      </c>
      <c r="F67" s="416"/>
      <c r="G67" s="416"/>
      <c r="H67" s="472"/>
      <c r="I67" s="472"/>
      <c r="J67" s="472"/>
    </row>
    <row r="68" spans="2:10" ht="12.75" x14ac:dyDescent="0.2">
      <c r="B68" s="473" t="s">
        <v>217</v>
      </c>
      <c r="C68" s="477" t="s">
        <v>253</v>
      </c>
      <c r="D68" s="416"/>
      <c r="E68" s="475" t="s">
        <v>559</v>
      </c>
      <c r="F68" s="474">
        <v>4.5100000000000001E-2</v>
      </c>
      <c r="G68" s="416"/>
      <c r="H68" s="472"/>
      <c r="I68" s="472"/>
      <c r="J68" s="472"/>
    </row>
    <row r="69" spans="2:10" ht="13.5" thickBot="1" x14ac:dyDescent="0.25">
      <c r="B69" s="479" t="s">
        <v>220</v>
      </c>
      <c r="C69" s="480">
        <v>400000000</v>
      </c>
      <c r="D69" s="416"/>
      <c r="E69" s="473" t="s">
        <v>560</v>
      </c>
      <c r="F69" s="478">
        <v>8.0000000000000002E-3</v>
      </c>
      <c r="G69" s="416"/>
      <c r="H69" s="472"/>
      <c r="I69" s="472"/>
      <c r="J69" s="472"/>
    </row>
    <row r="70" spans="2:10" ht="13.5" thickBot="1" x14ac:dyDescent="0.25">
      <c r="B70" s="416"/>
      <c r="C70" s="416"/>
      <c r="D70" s="416"/>
      <c r="E70" s="473" t="s">
        <v>551</v>
      </c>
      <c r="F70" s="478">
        <f>EFFECT(F69,4)</f>
        <v>8.0240320159998824E-3</v>
      </c>
      <c r="G70" s="478" t="s">
        <v>570</v>
      </c>
      <c r="H70" s="472"/>
      <c r="I70" s="472"/>
      <c r="J70" s="472"/>
    </row>
    <row r="71" spans="2:10" ht="13.5" thickBot="1" x14ac:dyDescent="0.25">
      <c r="B71" s="482" t="s">
        <v>221</v>
      </c>
      <c r="C71" s="483">
        <f>+C65</f>
        <v>40786</v>
      </c>
      <c r="D71" s="416"/>
      <c r="E71" s="479" t="s">
        <v>219</v>
      </c>
      <c r="F71" s="481">
        <f>+((1+F$68)*(1+F$70))-1</f>
        <v>5.3485915859921462E-2</v>
      </c>
      <c r="G71" s="481" t="s">
        <v>571</v>
      </c>
      <c r="H71" s="472"/>
      <c r="I71" s="472"/>
      <c r="J71" s="472"/>
    </row>
    <row r="72" spans="2:10" ht="12.75" x14ac:dyDescent="0.2">
      <c r="B72" s="484" t="s">
        <v>222</v>
      </c>
      <c r="C72" s="485">
        <v>40997</v>
      </c>
      <c r="D72" s="416"/>
      <c r="E72" s="416"/>
      <c r="F72" s="416"/>
      <c r="G72" s="416"/>
      <c r="H72" s="472"/>
      <c r="I72" s="472"/>
      <c r="J72" s="472"/>
    </row>
    <row r="73" spans="2:10" ht="12.75" x14ac:dyDescent="0.2">
      <c r="B73" s="484" t="s">
        <v>223</v>
      </c>
      <c r="C73" s="486"/>
      <c r="D73" s="416"/>
      <c r="E73" s="416"/>
      <c r="F73" s="416"/>
      <c r="G73" s="416"/>
      <c r="H73" s="472"/>
      <c r="I73" s="472"/>
      <c r="J73" s="472"/>
    </row>
    <row r="74" spans="2:10" ht="13.5" thickBot="1" x14ac:dyDescent="0.25">
      <c r="B74" s="484" t="s">
        <v>225</v>
      </c>
      <c r="C74" s="486" t="s">
        <v>83</v>
      </c>
      <c r="D74" s="416"/>
      <c r="E74" s="416"/>
      <c r="F74" s="416"/>
      <c r="G74" s="416"/>
      <c r="H74" s="472"/>
      <c r="I74" s="472"/>
      <c r="J74" s="472"/>
    </row>
    <row r="75" spans="2:10" ht="12.75" x14ac:dyDescent="0.2">
      <c r="B75" s="484" t="s">
        <v>226</v>
      </c>
      <c r="C75" s="487">
        <v>40266</v>
      </c>
      <c r="D75" s="416"/>
      <c r="E75" s="488"/>
      <c r="F75" s="416"/>
      <c r="G75" s="416"/>
      <c r="H75" s="472"/>
      <c r="I75" s="472"/>
      <c r="J75" s="472"/>
    </row>
    <row r="76" spans="2:10" ht="12.75" x14ac:dyDescent="0.2">
      <c r="B76" s="484" t="s">
        <v>228</v>
      </c>
      <c r="C76" s="489">
        <v>40997</v>
      </c>
      <c r="D76" s="416"/>
      <c r="E76" s="526"/>
      <c r="F76" s="416"/>
      <c r="G76" s="416"/>
      <c r="H76" s="472"/>
      <c r="I76" s="472"/>
      <c r="J76" s="472"/>
    </row>
    <row r="77" spans="2:10" ht="12.75" x14ac:dyDescent="0.2">
      <c r="B77" s="484" t="s">
        <v>230</v>
      </c>
      <c r="C77" s="490">
        <f>+F71</f>
        <v>5.3485915859921462E-2</v>
      </c>
      <c r="D77" s="491"/>
      <c r="E77" s="527"/>
      <c r="F77" s="416"/>
      <c r="G77" s="416"/>
      <c r="H77" s="472"/>
      <c r="I77" s="472"/>
      <c r="J77" s="472"/>
    </row>
    <row r="78" spans="2:10" ht="12.75" x14ac:dyDescent="0.2">
      <c r="B78" s="484" t="s">
        <v>223</v>
      </c>
      <c r="C78" s="492" t="s">
        <v>254</v>
      </c>
      <c r="D78" s="491"/>
      <c r="E78" s="527"/>
      <c r="F78" s="416"/>
      <c r="G78" s="416"/>
      <c r="H78" s="472"/>
      <c r="I78" s="472"/>
      <c r="J78" s="472"/>
    </row>
    <row r="79" spans="2:10" ht="13.5" thickBot="1" x14ac:dyDescent="0.25">
      <c r="B79" s="484" t="s">
        <v>231</v>
      </c>
      <c r="C79" s="493">
        <v>8.0000000000000002E-3</v>
      </c>
      <c r="D79" s="494"/>
      <c r="E79" s="416" t="s">
        <v>224</v>
      </c>
      <c r="F79" s="416"/>
      <c r="G79" s="416"/>
      <c r="H79" s="472"/>
      <c r="I79" s="472"/>
      <c r="J79" s="472"/>
    </row>
    <row r="80" spans="2:10" ht="12.75" x14ac:dyDescent="0.2">
      <c r="B80" s="484" t="s">
        <v>242</v>
      </c>
      <c r="C80" s="495">
        <f>+C76-C65</f>
        <v>211</v>
      </c>
      <c r="D80" s="494"/>
      <c r="E80" s="475" t="s">
        <v>561</v>
      </c>
      <c r="F80" s="474">
        <v>4.5100000000000001E-2</v>
      </c>
      <c r="G80" s="416"/>
      <c r="H80" s="472"/>
      <c r="I80" s="472"/>
      <c r="J80" s="472"/>
    </row>
    <row r="81" spans="2:10" ht="13.5" thickBot="1" x14ac:dyDescent="0.25">
      <c r="B81" s="496" t="s">
        <v>552</v>
      </c>
      <c r="C81" s="497">
        <v>211</v>
      </c>
      <c r="D81" s="494"/>
      <c r="E81" s="473" t="s">
        <v>227</v>
      </c>
      <c r="F81" s="478">
        <v>9.5499999999999995E-3</v>
      </c>
      <c r="G81" s="416"/>
      <c r="H81" s="472"/>
      <c r="I81" s="472"/>
      <c r="J81" s="472"/>
    </row>
    <row r="82" spans="2:10" ht="13.5" thickBot="1" x14ac:dyDescent="0.25">
      <c r="B82" s="496" t="s">
        <v>553</v>
      </c>
      <c r="C82" s="497">
        <v>365</v>
      </c>
      <c r="D82" s="494"/>
      <c r="E82" s="479" t="s">
        <v>229</v>
      </c>
      <c r="F82" s="481">
        <f>+((1+F$80)*(1+F$81))-1</f>
        <v>5.5080704999999952E-2</v>
      </c>
      <c r="G82" s="481" t="s">
        <v>572</v>
      </c>
      <c r="H82" s="472"/>
      <c r="I82" s="472"/>
      <c r="J82" s="472"/>
    </row>
    <row r="83" spans="2:10" ht="12.75" x14ac:dyDescent="0.2">
      <c r="B83" s="472"/>
      <c r="C83" s="472"/>
      <c r="D83" s="472"/>
      <c r="E83" s="472"/>
      <c r="F83" s="472"/>
      <c r="G83" s="472"/>
      <c r="H83" s="472"/>
      <c r="I83" s="472"/>
      <c r="J83" s="472"/>
    </row>
    <row r="84" spans="2:10" ht="13.5" thickBot="1" x14ac:dyDescent="0.25">
      <c r="B84" s="472"/>
      <c r="C84" s="472"/>
      <c r="D84" s="472"/>
      <c r="E84" s="472"/>
      <c r="F84" s="472"/>
      <c r="G84" s="472"/>
      <c r="H84" s="472"/>
      <c r="I84" s="472"/>
      <c r="J84" s="472"/>
    </row>
    <row r="85" spans="2:10" ht="13.5" thickBot="1" x14ac:dyDescent="0.25">
      <c r="B85" s="500" t="s">
        <v>232</v>
      </c>
      <c r="C85" s="501" t="s">
        <v>555</v>
      </c>
      <c r="D85" s="502" t="s">
        <v>556</v>
      </c>
      <c r="E85" s="502" t="s">
        <v>557</v>
      </c>
      <c r="F85" s="503" t="s">
        <v>247</v>
      </c>
      <c r="G85" s="503" t="s">
        <v>233</v>
      </c>
      <c r="H85" s="503" t="s">
        <v>234</v>
      </c>
      <c r="I85" s="472"/>
      <c r="J85" s="472"/>
    </row>
    <row r="86" spans="2:10" ht="12.75" x14ac:dyDescent="0.2">
      <c r="B86" s="504">
        <v>40723</v>
      </c>
      <c r="C86" s="505"/>
      <c r="D86" s="505"/>
      <c r="E86" s="505"/>
      <c r="F86" s="506"/>
      <c r="G86" s="153"/>
      <c r="H86" s="507"/>
      <c r="I86" s="472"/>
      <c r="J86" s="472"/>
    </row>
    <row r="87" spans="2:10" ht="12.75" x14ac:dyDescent="0.2">
      <c r="B87" s="508">
        <v>40815</v>
      </c>
      <c r="C87" s="528">
        <f>+B87-C65</f>
        <v>29</v>
      </c>
      <c r="D87" s="529">
        <f>+B87-$C$65</f>
        <v>29</v>
      </c>
      <c r="E87" s="514">
        <f>+(1+$F$71)^(D87/365)-1</f>
        <v>4.1483972406011205E-3</v>
      </c>
      <c r="F87" s="515">
        <f>+E87*$C$69</f>
        <v>1659358.8962404481</v>
      </c>
      <c r="G87" s="493">
        <f>+$F$82</f>
        <v>5.5080704999999952E-2</v>
      </c>
      <c r="H87" s="516">
        <f>+F87*(1+$F$82)^-(C87/365)</f>
        <v>1652305.0600166384</v>
      </c>
      <c r="I87" s="472"/>
      <c r="J87" s="472"/>
    </row>
    <row r="88" spans="2:10" ht="12.75" x14ac:dyDescent="0.2">
      <c r="B88" s="508">
        <v>40906</v>
      </c>
      <c r="C88" s="512">
        <f>+B88-B87+C87</f>
        <v>120</v>
      </c>
      <c r="D88" s="529">
        <f>+B88-B87</f>
        <v>91</v>
      </c>
      <c r="E88" s="514">
        <f>+(1+$F$71)^(D88/365)-1</f>
        <v>1.307520079848179E-2</v>
      </c>
      <c r="F88" s="515">
        <f>+E88*$C$69</f>
        <v>5230080.3193927156</v>
      </c>
      <c r="G88" s="493">
        <f>+$F$82</f>
        <v>5.5080704999999952E-2</v>
      </c>
      <c r="H88" s="516">
        <f>+F88*(1+$F$82)^-(C88/365)</f>
        <v>5138694.4159830846</v>
      </c>
      <c r="I88" s="472"/>
      <c r="J88" s="472"/>
    </row>
    <row r="89" spans="2:10" ht="13.5" thickBot="1" x14ac:dyDescent="0.25">
      <c r="B89" s="517">
        <v>40997</v>
      </c>
      <c r="C89" s="518">
        <f>+B89-B88+C88</f>
        <v>211</v>
      </c>
      <c r="D89" s="530">
        <f>+B89-B88</f>
        <v>91</v>
      </c>
      <c r="E89" s="520">
        <f>+(1+$F$71)^(D89/365)-1</f>
        <v>1.307520079848179E-2</v>
      </c>
      <c r="F89" s="521">
        <f>+E89*$C$69+C69</f>
        <v>405230080.31939274</v>
      </c>
      <c r="G89" s="522">
        <f>+$F$82</f>
        <v>5.5080704999999952E-2</v>
      </c>
      <c r="H89" s="531">
        <f>+F89*(1+$F$82)^-(C89/365)</f>
        <v>392862556.31893635</v>
      </c>
      <c r="I89" s="472"/>
      <c r="J89" s="472"/>
    </row>
    <row r="90" spans="2:10" ht="13.5" thickBot="1" x14ac:dyDescent="0.25">
      <c r="B90" s="472"/>
      <c r="C90" s="472"/>
      <c r="D90" s="472"/>
      <c r="E90" s="472"/>
      <c r="F90" s="472"/>
      <c r="G90" s="472"/>
      <c r="H90" s="472"/>
      <c r="I90" s="472"/>
      <c r="J90" s="472"/>
    </row>
    <row r="91" spans="2:10" ht="12.75" x14ac:dyDescent="0.2">
      <c r="B91" s="472"/>
      <c r="C91" s="472"/>
      <c r="D91" s="472"/>
      <c r="E91" s="472"/>
      <c r="F91" s="855" t="s">
        <v>251</v>
      </c>
      <c r="G91" s="855"/>
      <c r="H91" s="524">
        <f>SUM(H87:H90)</f>
        <v>399653555.79493606</v>
      </c>
      <c r="I91" s="472"/>
      <c r="J91" s="472"/>
    </row>
    <row r="92" spans="2:10" ht="12.75" x14ac:dyDescent="0.2">
      <c r="B92" s="472"/>
      <c r="C92" s="472"/>
      <c r="D92" s="472"/>
      <c r="E92" s="472"/>
      <c r="F92" s="472"/>
      <c r="G92" s="472"/>
      <c r="H92" s="472"/>
      <c r="I92" s="472"/>
      <c r="J92" s="472"/>
    </row>
    <row r="93" spans="2:10" ht="12.75" x14ac:dyDescent="0.2">
      <c r="B93" s="472"/>
      <c r="C93" s="472"/>
      <c r="D93" s="472"/>
      <c r="E93" s="472"/>
      <c r="F93" s="472"/>
      <c r="G93" s="532"/>
      <c r="H93" s="472"/>
      <c r="I93" s="472"/>
      <c r="J93" s="472"/>
    </row>
    <row r="94" spans="2:10" ht="12.75" x14ac:dyDescent="0.2">
      <c r="B94" s="472"/>
      <c r="C94" s="472"/>
      <c r="D94" s="472"/>
      <c r="E94" s="472"/>
      <c r="F94" s="472"/>
      <c r="G94" s="472"/>
      <c r="H94" s="472"/>
      <c r="I94" s="472"/>
      <c r="J94" s="472"/>
    </row>
    <row r="95" spans="2:10" ht="13.5" thickBot="1" x14ac:dyDescent="0.25">
      <c r="B95" s="472"/>
      <c r="C95" s="472"/>
      <c r="D95" s="472"/>
      <c r="E95" s="472"/>
      <c r="F95" s="472"/>
      <c r="G95" s="472"/>
      <c r="H95" s="472"/>
      <c r="I95" s="472"/>
      <c r="J95" s="472"/>
    </row>
    <row r="96" spans="2:10" ht="16.5" thickBot="1" x14ac:dyDescent="0.25">
      <c r="B96" s="856" t="s">
        <v>566</v>
      </c>
      <c r="C96" s="857"/>
      <c r="D96" s="857"/>
      <c r="E96" s="857"/>
      <c r="F96" s="857"/>
      <c r="G96" s="857"/>
      <c r="H96" s="858"/>
      <c r="I96" s="472"/>
      <c r="J96" s="472"/>
    </row>
    <row r="97" spans="2:10" ht="13.5" thickBot="1" x14ac:dyDescent="0.25">
      <c r="B97" s="472"/>
      <c r="C97" s="472"/>
      <c r="D97" s="472"/>
      <c r="E97" s="472"/>
      <c r="F97" s="472"/>
      <c r="G97" s="472"/>
      <c r="H97" s="472"/>
      <c r="I97" s="472"/>
      <c r="J97" s="472"/>
    </row>
    <row r="98" spans="2:10" ht="13.5" thickBot="1" x14ac:dyDescent="0.25">
      <c r="B98" s="470" t="s">
        <v>215</v>
      </c>
      <c r="C98" s="471">
        <v>40786</v>
      </c>
      <c r="D98" s="416"/>
      <c r="E98" s="416"/>
      <c r="F98" s="525"/>
      <c r="G98" s="416"/>
      <c r="H98" s="472"/>
      <c r="I98" s="472"/>
      <c r="J98" s="472"/>
    </row>
    <row r="99" spans="2:10" ht="13.5" thickBot="1" x14ac:dyDescent="0.25">
      <c r="B99" s="416"/>
      <c r="C99" s="416"/>
      <c r="D99" s="416"/>
      <c r="E99" s="416"/>
      <c r="F99" s="416"/>
      <c r="G99" s="416"/>
      <c r="H99" s="472"/>
      <c r="I99" s="472"/>
      <c r="J99" s="472"/>
    </row>
    <row r="100" spans="2:10" ht="12.75" x14ac:dyDescent="0.2">
      <c r="B100" s="475" t="s">
        <v>216</v>
      </c>
      <c r="C100" s="153" t="s">
        <v>255</v>
      </c>
      <c r="D100" s="416"/>
      <c r="E100" s="472"/>
      <c r="F100" s="472"/>
      <c r="G100" s="416"/>
      <c r="H100" s="472"/>
      <c r="I100" s="472"/>
      <c r="J100" s="472"/>
    </row>
    <row r="101" spans="2:10" ht="12.75" x14ac:dyDescent="0.2">
      <c r="B101" s="473" t="s">
        <v>217</v>
      </c>
      <c r="C101" s="477" t="s">
        <v>256</v>
      </c>
      <c r="D101" s="416"/>
      <c r="E101" s="472"/>
      <c r="F101" s="472"/>
      <c r="G101" s="416"/>
      <c r="H101" s="472"/>
      <c r="I101" s="472"/>
      <c r="J101" s="472"/>
    </row>
    <row r="102" spans="2:10" ht="13.5" thickBot="1" x14ac:dyDescent="0.25">
      <c r="B102" s="479" t="s">
        <v>220</v>
      </c>
      <c r="C102" s="480">
        <v>1400000000</v>
      </c>
      <c r="D102" s="416"/>
      <c r="E102" s="472"/>
      <c r="F102" s="472"/>
      <c r="G102" s="416"/>
      <c r="H102" s="472"/>
      <c r="I102" s="472"/>
      <c r="J102" s="472"/>
    </row>
    <row r="103" spans="2:10" ht="13.5" thickBot="1" x14ac:dyDescent="0.25">
      <c r="B103" s="416"/>
      <c r="C103" s="416"/>
      <c r="D103" s="416"/>
      <c r="E103" s="472"/>
      <c r="F103" s="472"/>
      <c r="G103" s="416"/>
      <c r="H103" s="472"/>
      <c r="I103" s="472"/>
      <c r="J103" s="472"/>
    </row>
    <row r="104" spans="2:10" ht="12.75" x14ac:dyDescent="0.2">
      <c r="B104" s="482" t="s">
        <v>221</v>
      </c>
      <c r="C104" s="483">
        <f>+C98</f>
        <v>40786</v>
      </c>
      <c r="D104" s="416"/>
      <c r="E104" s="416"/>
      <c r="F104" s="416"/>
      <c r="G104" s="416"/>
      <c r="H104" s="472"/>
      <c r="I104" s="472"/>
      <c r="J104" s="472"/>
    </row>
    <row r="105" spans="2:10" ht="13.5" thickBot="1" x14ac:dyDescent="0.25">
      <c r="B105" s="484" t="s">
        <v>222</v>
      </c>
      <c r="C105" s="485">
        <v>41115</v>
      </c>
      <c r="D105" s="416"/>
      <c r="E105" s="416" t="s">
        <v>239</v>
      </c>
      <c r="F105" s="416"/>
      <c r="G105" s="416"/>
      <c r="H105" s="472"/>
      <c r="I105" s="472"/>
      <c r="J105" s="472"/>
    </row>
    <row r="106" spans="2:10" ht="12.75" x14ac:dyDescent="0.2">
      <c r="B106" s="484" t="s">
        <v>223</v>
      </c>
      <c r="C106" s="486" t="s">
        <v>257</v>
      </c>
      <c r="D106" s="416"/>
      <c r="E106" s="475" t="s">
        <v>259</v>
      </c>
      <c r="F106" s="474">
        <v>4.4499999999999998E-2</v>
      </c>
      <c r="G106" s="416"/>
      <c r="H106" s="472"/>
      <c r="I106" s="472"/>
      <c r="J106" s="472"/>
    </row>
    <row r="107" spans="2:10" ht="13.5" thickBot="1" x14ac:dyDescent="0.25">
      <c r="B107" s="484" t="s">
        <v>225</v>
      </c>
      <c r="C107" s="486" t="s">
        <v>82</v>
      </c>
      <c r="D107" s="416"/>
      <c r="E107" s="473" t="s">
        <v>562</v>
      </c>
      <c r="F107" s="478">
        <v>1.2500000000000001E-2</v>
      </c>
      <c r="G107" s="416"/>
      <c r="H107" s="472"/>
      <c r="I107" s="472"/>
      <c r="J107" s="472"/>
    </row>
    <row r="108" spans="2:10" ht="12.75" x14ac:dyDescent="0.2">
      <c r="B108" s="484" t="s">
        <v>226</v>
      </c>
      <c r="C108" s="487">
        <v>40749</v>
      </c>
      <c r="D108" s="416"/>
      <c r="E108" s="473" t="s">
        <v>563</v>
      </c>
      <c r="F108" s="478">
        <f>EFFECT(F107,12)</f>
        <v>1.2571863828854557E-2</v>
      </c>
      <c r="G108" s="478" t="s">
        <v>573</v>
      </c>
      <c r="H108" s="472"/>
      <c r="I108" s="472"/>
      <c r="J108" s="472"/>
    </row>
    <row r="109" spans="2:10" ht="13.5" thickBot="1" x14ac:dyDescent="0.25">
      <c r="B109" s="484" t="s">
        <v>228</v>
      </c>
      <c r="C109" s="489">
        <v>41115</v>
      </c>
      <c r="D109" s="416"/>
      <c r="E109" s="479" t="s">
        <v>219</v>
      </c>
      <c r="F109" s="481">
        <f>+((1+$F$106)*(1+F$108))-1</f>
        <v>5.7631311769238636E-2</v>
      </c>
      <c r="G109" s="481" t="s">
        <v>574</v>
      </c>
      <c r="H109" s="472"/>
      <c r="I109" s="472"/>
      <c r="J109" s="472"/>
    </row>
    <row r="110" spans="2:10" ht="12.75" x14ac:dyDescent="0.2">
      <c r="B110" s="484" t="s">
        <v>230</v>
      </c>
      <c r="C110" s="490">
        <f>+F109</f>
        <v>5.7631311769238636E-2</v>
      </c>
      <c r="D110" s="491"/>
      <c r="E110" s="527"/>
      <c r="F110" s="416"/>
      <c r="G110" s="416"/>
      <c r="H110" s="472"/>
      <c r="I110" s="472"/>
      <c r="J110" s="472"/>
    </row>
    <row r="111" spans="2:10" ht="12.75" x14ac:dyDescent="0.2">
      <c r="B111" s="484" t="s">
        <v>223</v>
      </c>
      <c r="C111" s="492" t="s">
        <v>258</v>
      </c>
      <c r="D111" s="491"/>
      <c r="E111" s="527"/>
      <c r="F111" s="416"/>
      <c r="G111" s="416"/>
      <c r="H111" s="472"/>
      <c r="I111" s="472"/>
      <c r="J111" s="472"/>
    </row>
    <row r="112" spans="2:10" ht="13.5" thickBot="1" x14ac:dyDescent="0.25">
      <c r="B112" s="484" t="s">
        <v>231</v>
      </c>
      <c r="C112" s="493">
        <v>1.2500000000000001E-2</v>
      </c>
      <c r="D112" s="494"/>
      <c r="E112" s="416" t="s">
        <v>224</v>
      </c>
      <c r="F112" s="416"/>
      <c r="G112" s="416"/>
      <c r="H112" s="472"/>
      <c r="I112" s="472"/>
      <c r="J112" s="472"/>
    </row>
    <row r="113" spans="2:10" ht="12.75" x14ac:dyDescent="0.2">
      <c r="B113" s="484" t="s">
        <v>242</v>
      </c>
      <c r="C113" s="495">
        <v>366</v>
      </c>
      <c r="D113" s="494"/>
      <c r="E113" s="475" t="s">
        <v>259</v>
      </c>
      <c r="F113" s="474">
        <v>4.4499999999999998E-2</v>
      </c>
      <c r="G113" s="416"/>
      <c r="H113" s="472"/>
      <c r="I113" s="472"/>
      <c r="J113" s="472"/>
    </row>
    <row r="114" spans="2:10" ht="13.5" thickBot="1" x14ac:dyDescent="0.25">
      <c r="B114" s="496" t="s">
        <v>552</v>
      </c>
      <c r="C114" s="497">
        <v>329</v>
      </c>
      <c r="D114" s="494"/>
      <c r="E114" s="473" t="s">
        <v>227</v>
      </c>
      <c r="F114" s="478">
        <v>1.24E-2</v>
      </c>
      <c r="G114" s="416"/>
      <c r="H114" s="472"/>
      <c r="I114" s="472"/>
      <c r="J114" s="472"/>
    </row>
    <row r="115" spans="2:10" ht="13.5" thickBot="1" x14ac:dyDescent="0.25">
      <c r="B115" s="496" t="s">
        <v>553</v>
      </c>
      <c r="C115" s="497">
        <v>360</v>
      </c>
      <c r="D115" s="494"/>
      <c r="E115" s="479" t="s">
        <v>229</v>
      </c>
      <c r="F115" s="481">
        <f>+((1+F113)*(1+F114))-1</f>
        <v>5.7451799999999942E-2</v>
      </c>
      <c r="G115" s="416" t="s">
        <v>575</v>
      </c>
      <c r="H115" s="472"/>
      <c r="I115" s="472"/>
      <c r="J115" s="472"/>
    </row>
    <row r="116" spans="2:10" ht="12.75" x14ac:dyDescent="0.2">
      <c r="B116" s="472"/>
      <c r="C116" s="472"/>
      <c r="D116" s="472"/>
      <c r="E116" s="472"/>
      <c r="F116" s="472"/>
      <c r="G116" s="472"/>
      <c r="H116" s="472"/>
      <c r="I116" s="472"/>
      <c r="J116" s="472"/>
    </row>
    <row r="117" spans="2:10" ht="12.75" x14ac:dyDescent="0.2">
      <c r="B117" s="472"/>
      <c r="C117" s="472"/>
      <c r="D117" s="472"/>
      <c r="E117" s="472"/>
      <c r="F117" s="472"/>
      <c r="G117" s="472"/>
      <c r="H117" s="472"/>
      <c r="I117" s="472"/>
      <c r="J117" s="472"/>
    </row>
    <row r="118" spans="2:10" ht="12.75" x14ac:dyDescent="0.2">
      <c r="B118" s="472"/>
      <c r="C118" s="472"/>
      <c r="D118" s="472"/>
      <c r="E118" s="472"/>
      <c r="F118" s="152"/>
      <c r="G118" s="472"/>
      <c r="H118" s="472"/>
      <c r="I118" s="472"/>
      <c r="J118" s="472"/>
    </row>
    <row r="119" spans="2:10" ht="13.5" thickBot="1" x14ac:dyDescent="0.25">
      <c r="B119" s="472"/>
      <c r="C119" s="472"/>
      <c r="D119" s="472"/>
      <c r="E119" s="472"/>
      <c r="F119" s="472"/>
      <c r="G119" s="472"/>
      <c r="H119" s="472"/>
      <c r="I119" s="472"/>
      <c r="J119" s="472"/>
    </row>
    <row r="120" spans="2:10" ht="13.5" thickBot="1" x14ac:dyDescent="0.25">
      <c r="B120" s="500" t="s">
        <v>232</v>
      </c>
      <c r="C120" s="501" t="s">
        <v>555</v>
      </c>
      <c r="D120" s="502" t="s">
        <v>556</v>
      </c>
      <c r="E120" s="502" t="s">
        <v>557</v>
      </c>
      <c r="F120" s="503" t="s">
        <v>247</v>
      </c>
      <c r="G120" s="503" t="s">
        <v>233</v>
      </c>
      <c r="H120" s="503" t="s">
        <v>234</v>
      </c>
      <c r="I120" s="472"/>
      <c r="J120" s="472"/>
    </row>
    <row r="121" spans="2:10" ht="12.75" x14ac:dyDescent="0.2">
      <c r="B121" s="504">
        <v>40780</v>
      </c>
      <c r="C121" s="533"/>
      <c r="D121" s="505"/>
      <c r="E121" s="505"/>
      <c r="F121" s="506"/>
      <c r="G121" s="153"/>
      <c r="H121" s="153"/>
      <c r="I121" s="472"/>
      <c r="J121" s="472"/>
    </row>
    <row r="122" spans="2:10" ht="12.75" x14ac:dyDescent="0.2">
      <c r="B122" s="508">
        <v>40811</v>
      </c>
      <c r="C122" s="534">
        <f>+B122-C104</f>
        <v>25</v>
      </c>
      <c r="D122" s="513">
        <v>30</v>
      </c>
      <c r="E122" s="514">
        <f t="shared" ref="E122:E132" si="6">+(1+$F$109)^(D122/360)-1</f>
        <v>4.6802345874707996E-3</v>
      </c>
      <c r="F122" s="515">
        <f>+E122*$C$102</f>
        <v>6552328.422459119</v>
      </c>
      <c r="G122" s="493">
        <f>+$F$115</f>
        <v>5.7451799999999942E-2</v>
      </c>
      <c r="H122" s="535">
        <f t="shared" ref="H122:H132" si="7">+F122*(1+$F$35)^-(C122/360)</f>
        <v>6520113.4982789131</v>
      </c>
      <c r="I122" s="472"/>
      <c r="J122" s="472"/>
    </row>
    <row r="123" spans="2:10" ht="12.75" x14ac:dyDescent="0.2">
      <c r="B123" s="508">
        <v>40841</v>
      </c>
      <c r="C123" s="534">
        <f>+B123-C98</f>
        <v>55</v>
      </c>
      <c r="D123" s="513">
        <v>30</v>
      </c>
      <c r="E123" s="514">
        <f t="shared" si="6"/>
        <v>4.6802345874707996E-3</v>
      </c>
      <c r="F123" s="515">
        <f t="shared" ref="F123:F131" si="8">+E123*$C$102</f>
        <v>6552328.422459119</v>
      </c>
      <c r="G123" s="493">
        <f t="shared" ref="G123:G132" si="9">+$F$115</f>
        <v>5.7451799999999942E-2</v>
      </c>
      <c r="H123" s="535">
        <f t="shared" si="7"/>
        <v>6481664.591044276</v>
      </c>
      <c r="I123" s="472"/>
      <c r="J123" s="472"/>
    </row>
    <row r="124" spans="2:10" ht="12.75" x14ac:dyDescent="0.2">
      <c r="B124" s="508">
        <v>40872</v>
      </c>
      <c r="C124" s="534">
        <f t="shared" ref="C124:C132" si="10">+C123+D124</f>
        <v>86</v>
      </c>
      <c r="D124" s="513">
        <f t="shared" ref="D124:D132" si="11">+B124-B123</f>
        <v>31</v>
      </c>
      <c r="E124" s="514">
        <f t="shared" si="6"/>
        <v>4.8366190852600077E-3</v>
      </c>
      <c r="F124" s="515">
        <f t="shared" si="8"/>
        <v>6771266.7193640107</v>
      </c>
      <c r="G124" s="493">
        <f t="shared" si="9"/>
        <v>5.7451799999999942E-2</v>
      </c>
      <c r="H124" s="535">
        <f t="shared" si="7"/>
        <v>6657429.7907489575</v>
      </c>
      <c r="I124" s="472"/>
      <c r="J124" s="472"/>
    </row>
    <row r="125" spans="2:10" ht="12.75" x14ac:dyDescent="0.2">
      <c r="B125" s="508">
        <v>40902</v>
      </c>
      <c r="C125" s="534">
        <f t="shared" si="10"/>
        <v>116</v>
      </c>
      <c r="D125" s="513">
        <f t="shared" si="11"/>
        <v>30</v>
      </c>
      <c r="E125" s="514">
        <f t="shared" si="6"/>
        <v>4.6802345874707996E-3</v>
      </c>
      <c r="F125" s="515">
        <f t="shared" si="8"/>
        <v>6552328.422459119</v>
      </c>
      <c r="G125" s="493">
        <f t="shared" si="9"/>
        <v>5.7451799999999942E-2</v>
      </c>
      <c r="H125" s="535">
        <f t="shared" si="7"/>
        <v>6404182.9425106673</v>
      </c>
      <c r="I125" s="472"/>
      <c r="J125" s="472"/>
    </row>
    <row r="126" spans="2:10" ht="12.75" x14ac:dyDescent="0.2">
      <c r="B126" s="508">
        <v>40933</v>
      </c>
      <c r="C126" s="534">
        <f t="shared" si="10"/>
        <v>147</v>
      </c>
      <c r="D126" s="513">
        <f t="shared" si="11"/>
        <v>31</v>
      </c>
      <c r="E126" s="514">
        <f t="shared" si="6"/>
        <v>4.8366190852600077E-3</v>
      </c>
      <c r="F126" s="515">
        <f t="shared" si="8"/>
        <v>6771266.7193640107</v>
      </c>
      <c r="G126" s="493">
        <f t="shared" si="9"/>
        <v>5.7451799999999942E-2</v>
      </c>
      <c r="H126" s="535">
        <f t="shared" si="7"/>
        <v>6577847.0496276859</v>
      </c>
      <c r="I126" s="472"/>
      <c r="J126" s="472"/>
    </row>
    <row r="127" spans="2:10" ht="12.75" x14ac:dyDescent="0.2">
      <c r="B127" s="508">
        <v>40964</v>
      </c>
      <c r="C127" s="534">
        <f t="shared" si="10"/>
        <v>178</v>
      </c>
      <c r="D127" s="513">
        <f t="shared" si="11"/>
        <v>31</v>
      </c>
      <c r="E127" s="514">
        <f t="shared" si="6"/>
        <v>4.8366190852600077E-3</v>
      </c>
      <c r="F127" s="515">
        <f t="shared" si="8"/>
        <v>6771266.7193640107</v>
      </c>
      <c r="G127" s="493">
        <f t="shared" si="9"/>
        <v>5.7451799999999942E-2</v>
      </c>
      <c r="H127" s="535">
        <f t="shared" si="7"/>
        <v>6537768.6576690553</v>
      </c>
      <c r="I127" s="472"/>
      <c r="J127" s="472"/>
    </row>
    <row r="128" spans="2:10" ht="12.75" x14ac:dyDescent="0.2">
      <c r="B128" s="508">
        <v>40993</v>
      </c>
      <c r="C128" s="534">
        <f t="shared" si="10"/>
        <v>207</v>
      </c>
      <c r="D128" s="513">
        <f t="shared" si="11"/>
        <v>29</v>
      </c>
      <c r="E128" s="514">
        <f t="shared" si="6"/>
        <v>4.5238744280773346E-3</v>
      </c>
      <c r="F128" s="515">
        <f t="shared" si="8"/>
        <v>6333424.1993082687</v>
      </c>
      <c r="G128" s="493">
        <f t="shared" si="9"/>
        <v>5.7451799999999942E-2</v>
      </c>
      <c r="H128" s="535">
        <f t="shared" si="7"/>
        <v>6080163.0108420318</v>
      </c>
      <c r="I128" s="472"/>
      <c r="J128" s="472"/>
    </row>
    <row r="129" spans="2:10" ht="12.75" x14ac:dyDescent="0.2">
      <c r="B129" s="508">
        <v>41024</v>
      </c>
      <c r="C129" s="534">
        <f t="shared" si="10"/>
        <v>238</v>
      </c>
      <c r="D129" s="513">
        <f t="shared" si="11"/>
        <v>31</v>
      </c>
      <c r="E129" s="514">
        <f t="shared" si="6"/>
        <v>4.8366190852600077E-3</v>
      </c>
      <c r="F129" s="515">
        <f t="shared" si="8"/>
        <v>6771266.7193640107</v>
      </c>
      <c r="G129" s="493">
        <f t="shared" si="9"/>
        <v>5.7451799999999942E-2</v>
      </c>
      <c r="H129" s="535">
        <f t="shared" si="7"/>
        <v>6460889.9653034406</v>
      </c>
      <c r="I129" s="472"/>
      <c r="J129" s="472"/>
    </row>
    <row r="130" spans="2:10" ht="12.75" x14ac:dyDescent="0.2">
      <c r="B130" s="508">
        <v>41054</v>
      </c>
      <c r="C130" s="534">
        <f t="shared" si="10"/>
        <v>268</v>
      </c>
      <c r="D130" s="513">
        <f t="shared" si="11"/>
        <v>30</v>
      </c>
      <c r="E130" s="514">
        <f t="shared" si="6"/>
        <v>4.6802345874707996E-3</v>
      </c>
      <c r="F130" s="515">
        <f t="shared" si="8"/>
        <v>6552328.422459119</v>
      </c>
      <c r="G130" s="493">
        <f t="shared" si="9"/>
        <v>5.7451799999999942E-2</v>
      </c>
      <c r="H130" s="535">
        <f t="shared" si="7"/>
        <v>6215119.4394465806</v>
      </c>
      <c r="I130" s="472"/>
      <c r="J130" s="472"/>
    </row>
    <row r="131" spans="2:10" ht="12.75" x14ac:dyDescent="0.2">
      <c r="B131" s="508">
        <v>41085</v>
      </c>
      <c r="C131" s="534">
        <f t="shared" si="10"/>
        <v>299</v>
      </c>
      <c r="D131" s="513">
        <f t="shared" si="11"/>
        <v>31</v>
      </c>
      <c r="E131" s="514">
        <f t="shared" si="6"/>
        <v>4.8366190852600077E-3</v>
      </c>
      <c r="F131" s="515">
        <f t="shared" si="8"/>
        <v>6771266.7193640107</v>
      </c>
      <c r="G131" s="493">
        <f t="shared" si="9"/>
        <v>5.7451799999999942E-2</v>
      </c>
      <c r="H131" s="535">
        <f t="shared" si="7"/>
        <v>6383656.6561011029</v>
      </c>
      <c r="I131" s="472"/>
      <c r="J131" s="472"/>
    </row>
    <row r="132" spans="2:10" ht="13.5" thickBot="1" x14ac:dyDescent="0.25">
      <c r="B132" s="517">
        <v>41115</v>
      </c>
      <c r="C132" s="536">
        <f t="shared" si="10"/>
        <v>329</v>
      </c>
      <c r="D132" s="519">
        <f t="shared" si="11"/>
        <v>30</v>
      </c>
      <c r="E132" s="520">
        <f t="shared" si="6"/>
        <v>4.6802345874707996E-3</v>
      </c>
      <c r="F132" s="521">
        <f>+E132*$C$102+C102</f>
        <v>1406552328.4224591</v>
      </c>
      <c r="G132" s="522">
        <f t="shared" si="9"/>
        <v>5.7451799999999942E-2</v>
      </c>
      <c r="H132" s="523">
        <f t="shared" si="7"/>
        <v>1318216949.7152975</v>
      </c>
      <c r="I132" s="472"/>
      <c r="J132" s="472"/>
    </row>
    <row r="133" spans="2:10" ht="13.5" thickBot="1" x14ac:dyDescent="0.25">
      <c r="B133" s="472"/>
      <c r="C133" s="472"/>
      <c r="D133" s="472"/>
      <c r="E133" s="472"/>
      <c r="F133" s="472"/>
      <c r="G133" s="472"/>
      <c r="H133" s="472"/>
      <c r="I133" s="472"/>
      <c r="J133" s="472"/>
    </row>
    <row r="134" spans="2:10" ht="12.75" x14ac:dyDescent="0.2">
      <c r="B134" s="472"/>
      <c r="C134" s="472"/>
      <c r="D134" s="472"/>
      <c r="E134" s="472"/>
      <c r="F134" s="855" t="s">
        <v>251</v>
      </c>
      <c r="G134" s="855"/>
      <c r="H134" s="524">
        <f>SUM(H122:H133)</f>
        <v>1382535785.3168702</v>
      </c>
      <c r="I134" s="472"/>
      <c r="J134" s="472"/>
    </row>
    <row r="135" spans="2:10" ht="12.75" x14ac:dyDescent="0.2">
      <c r="B135" s="472"/>
      <c r="C135" s="472"/>
      <c r="D135" s="472"/>
      <c r="E135" s="472"/>
      <c r="F135" s="472"/>
      <c r="G135" s="472"/>
      <c r="H135" s="472"/>
      <c r="I135" s="472"/>
      <c r="J135" s="472"/>
    </row>
    <row r="136" spans="2:10" ht="12.75" x14ac:dyDescent="0.2">
      <c r="B136" s="472"/>
      <c r="C136" s="472"/>
      <c r="D136" s="472"/>
      <c r="E136" s="472"/>
      <c r="F136" s="472"/>
      <c r="G136" s="472"/>
      <c r="H136" s="472"/>
      <c r="I136" s="472"/>
      <c r="J136" s="472"/>
    </row>
    <row r="137" spans="2:10" ht="12.75" x14ac:dyDescent="0.2">
      <c r="B137" s="472"/>
      <c r="C137" s="472"/>
      <c r="D137" s="472"/>
      <c r="E137" s="472"/>
      <c r="F137" s="472"/>
      <c r="G137" s="472"/>
      <c r="H137" s="472"/>
      <c r="I137" s="472"/>
      <c r="J137" s="472"/>
    </row>
    <row r="138" spans="2:10" ht="12.75" x14ac:dyDescent="0.2">
      <c r="B138" s="472"/>
      <c r="C138" s="472"/>
      <c r="D138" s="472"/>
      <c r="E138" s="472"/>
      <c r="F138" s="472"/>
      <c r="G138" s="472"/>
      <c r="H138" s="472"/>
      <c r="I138" s="472"/>
      <c r="J138" s="472"/>
    </row>
    <row r="139" spans="2:10" ht="12.75" x14ac:dyDescent="0.2">
      <c r="B139" s="472"/>
      <c r="C139" s="472"/>
      <c r="D139" s="472"/>
      <c r="E139" s="472"/>
      <c r="F139" s="472"/>
      <c r="G139" s="472"/>
      <c r="H139" s="472"/>
      <c r="I139" s="472"/>
      <c r="J139" s="472"/>
    </row>
    <row r="140" spans="2:10" ht="12.75" x14ac:dyDescent="0.2">
      <c r="B140" s="472"/>
      <c r="C140" s="472"/>
      <c r="D140" s="472"/>
      <c r="E140" s="472"/>
      <c r="F140" s="472"/>
      <c r="G140" s="472"/>
      <c r="H140" s="472"/>
      <c r="I140" s="472"/>
      <c r="J140" s="472"/>
    </row>
    <row r="141" spans="2:10" ht="12.75" x14ac:dyDescent="0.2">
      <c r="B141" s="472"/>
      <c r="C141" s="472"/>
      <c r="D141" s="472"/>
      <c r="E141" s="472"/>
      <c r="F141" s="472"/>
      <c r="G141" s="472"/>
      <c r="H141" s="472"/>
      <c r="I141" s="472"/>
      <c r="J141" s="472"/>
    </row>
    <row r="142" spans="2:10" ht="12.75" x14ac:dyDescent="0.2">
      <c r="B142" s="472"/>
      <c r="C142" s="472"/>
      <c r="D142" s="472"/>
      <c r="E142" s="472"/>
      <c r="F142" s="472"/>
      <c r="G142" s="472"/>
      <c r="H142" s="472"/>
      <c r="I142" s="472"/>
      <c r="J142" s="472"/>
    </row>
  </sheetData>
  <mergeCells count="7">
    <mergeCell ref="F59:G59"/>
    <mergeCell ref="F91:G91"/>
    <mergeCell ref="F134:G134"/>
    <mergeCell ref="B3:H3"/>
    <mergeCell ref="B16:H16"/>
    <mergeCell ref="B63:H63"/>
    <mergeCell ref="B96:H96"/>
  </mergeCells>
  <hyperlinks>
    <hyperlink ref="A1" location="'Indice '!A1" display="INDICE" xr:uid="{00000000-0004-0000-3E00-000000000000}"/>
  </hyperlinks>
  <pageMargins left="0.75" right="0.75" top="1" bottom="1" header="0" footer="0"/>
  <pageSetup orientation="landscape" r:id="rId1"/>
  <headerFooter alignWithMargins="0"/>
  <drawing r:id="rId2"/>
  <legacyDrawing r:id="rId3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rgb="FF00B0F0"/>
  </sheetPr>
  <dimension ref="A1:I46"/>
  <sheetViews>
    <sheetView showGridLines="0" workbookViewId="0"/>
  </sheetViews>
  <sheetFormatPr baseColWidth="10" defaultRowHeight="12.75" x14ac:dyDescent="0.2"/>
  <cols>
    <col min="1" max="1" width="11.42578125" style="134"/>
    <col min="2" max="2" width="23.7109375" style="134" customWidth="1"/>
    <col min="3" max="3" width="17.140625" style="134" customWidth="1"/>
    <col min="4" max="4" width="11.42578125" style="134"/>
    <col min="5" max="5" width="23.85546875" style="134" customWidth="1"/>
    <col min="6" max="6" width="17.28515625" style="134" customWidth="1"/>
    <col min="7" max="7" width="16.7109375" style="134" customWidth="1"/>
    <col min="8" max="8" width="18.5703125" style="134" customWidth="1"/>
    <col min="9" max="257" width="11.42578125" style="134"/>
    <col min="258" max="258" width="23.7109375" style="134" customWidth="1"/>
    <col min="259" max="259" width="17.140625" style="134" customWidth="1"/>
    <col min="260" max="260" width="11.42578125" style="134"/>
    <col min="261" max="261" width="19.85546875" style="134" customWidth="1"/>
    <col min="262" max="262" width="17.28515625" style="134" customWidth="1"/>
    <col min="263" max="263" width="16.7109375" style="134" customWidth="1"/>
    <col min="264" max="264" width="18.5703125" style="134" customWidth="1"/>
    <col min="265" max="513" width="11.42578125" style="134"/>
    <col min="514" max="514" width="23.7109375" style="134" customWidth="1"/>
    <col min="515" max="515" width="17.140625" style="134" customWidth="1"/>
    <col min="516" max="516" width="11.42578125" style="134"/>
    <col min="517" max="517" width="19.85546875" style="134" customWidth="1"/>
    <col min="518" max="518" width="17.28515625" style="134" customWidth="1"/>
    <col min="519" max="519" width="16.7109375" style="134" customWidth="1"/>
    <col min="520" max="520" width="18.5703125" style="134" customWidth="1"/>
    <col min="521" max="769" width="11.42578125" style="134"/>
    <col min="770" max="770" width="23.7109375" style="134" customWidth="1"/>
    <col min="771" max="771" width="17.140625" style="134" customWidth="1"/>
    <col min="772" max="772" width="11.42578125" style="134"/>
    <col min="773" max="773" width="19.85546875" style="134" customWidth="1"/>
    <col min="774" max="774" width="17.28515625" style="134" customWidth="1"/>
    <col min="775" max="775" width="16.7109375" style="134" customWidth="1"/>
    <col min="776" max="776" width="18.5703125" style="134" customWidth="1"/>
    <col min="777" max="1025" width="11.42578125" style="134"/>
    <col min="1026" max="1026" width="23.7109375" style="134" customWidth="1"/>
    <col min="1027" max="1027" width="17.140625" style="134" customWidth="1"/>
    <col min="1028" max="1028" width="11.42578125" style="134"/>
    <col min="1029" max="1029" width="19.85546875" style="134" customWidth="1"/>
    <col min="1030" max="1030" width="17.28515625" style="134" customWidth="1"/>
    <col min="1031" max="1031" width="16.7109375" style="134" customWidth="1"/>
    <col min="1032" max="1032" width="18.5703125" style="134" customWidth="1"/>
    <col min="1033" max="1281" width="11.42578125" style="134"/>
    <col min="1282" max="1282" width="23.7109375" style="134" customWidth="1"/>
    <col min="1283" max="1283" width="17.140625" style="134" customWidth="1"/>
    <col min="1284" max="1284" width="11.42578125" style="134"/>
    <col min="1285" max="1285" width="19.85546875" style="134" customWidth="1"/>
    <col min="1286" max="1286" width="17.28515625" style="134" customWidth="1"/>
    <col min="1287" max="1287" width="16.7109375" style="134" customWidth="1"/>
    <col min="1288" max="1288" width="18.5703125" style="134" customWidth="1"/>
    <col min="1289" max="1537" width="11.42578125" style="134"/>
    <col min="1538" max="1538" width="23.7109375" style="134" customWidth="1"/>
    <col min="1539" max="1539" width="17.140625" style="134" customWidth="1"/>
    <col min="1540" max="1540" width="11.42578125" style="134"/>
    <col min="1541" max="1541" width="19.85546875" style="134" customWidth="1"/>
    <col min="1542" max="1542" width="17.28515625" style="134" customWidth="1"/>
    <col min="1543" max="1543" width="16.7109375" style="134" customWidth="1"/>
    <col min="1544" max="1544" width="18.5703125" style="134" customWidth="1"/>
    <col min="1545" max="1793" width="11.42578125" style="134"/>
    <col min="1794" max="1794" width="23.7109375" style="134" customWidth="1"/>
    <col min="1795" max="1795" width="17.140625" style="134" customWidth="1"/>
    <col min="1796" max="1796" width="11.42578125" style="134"/>
    <col min="1797" max="1797" width="19.85546875" style="134" customWidth="1"/>
    <col min="1798" max="1798" width="17.28515625" style="134" customWidth="1"/>
    <col min="1799" max="1799" width="16.7109375" style="134" customWidth="1"/>
    <col min="1800" max="1800" width="18.5703125" style="134" customWidth="1"/>
    <col min="1801" max="2049" width="11.42578125" style="134"/>
    <col min="2050" max="2050" width="23.7109375" style="134" customWidth="1"/>
    <col min="2051" max="2051" width="17.140625" style="134" customWidth="1"/>
    <col min="2052" max="2052" width="11.42578125" style="134"/>
    <col min="2053" max="2053" width="19.85546875" style="134" customWidth="1"/>
    <col min="2054" max="2054" width="17.28515625" style="134" customWidth="1"/>
    <col min="2055" max="2055" width="16.7109375" style="134" customWidth="1"/>
    <col min="2056" max="2056" width="18.5703125" style="134" customWidth="1"/>
    <col min="2057" max="2305" width="11.42578125" style="134"/>
    <col min="2306" max="2306" width="23.7109375" style="134" customWidth="1"/>
    <col min="2307" max="2307" width="17.140625" style="134" customWidth="1"/>
    <col min="2308" max="2308" width="11.42578125" style="134"/>
    <col min="2309" max="2309" width="19.85546875" style="134" customWidth="1"/>
    <col min="2310" max="2310" width="17.28515625" style="134" customWidth="1"/>
    <col min="2311" max="2311" width="16.7109375" style="134" customWidth="1"/>
    <col min="2312" max="2312" width="18.5703125" style="134" customWidth="1"/>
    <col min="2313" max="2561" width="11.42578125" style="134"/>
    <col min="2562" max="2562" width="23.7109375" style="134" customWidth="1"/>
    <col min="2563" max="2563" width="17.140625" style="134" customWidth="1"/>
    <col min="2564" max="2564" width="11.42578125" style="134"/>
    <col min="2565" max="2565" width="19.85546875" style="134" customWidth="1"/>
    <col min="2566" max="2566" width="17.28515625" style="134" customWidth="1"/>
    <col min="2567" max="2567" width="16.7109375" style="134" customWidth="1"/>
    <col min="2568" max="2568" width="18.5703125" style="134" customWidth="1"/>
    <col min="2569" max="2817" width="11.42578125" style="134"/>
    <col min="2818" max="2818" width="23.7109375" style="134" customWidth="1"/>
    <col min="2819" max="2819" width="17.140625" style="134" customWidth="1"/>
    <col min="2820" max="2820" width="11.42578125" style="134"/>
    <col min="2821" max="2821" width="19.85546875" style="134" customWidth="1"/>
    <col min="2822" max="2822" width="17.28515625" style="134" customWidth="1"/>
    <col min="2823" max="2823" width="16.7109375" style="134" customWidth="1"/>
    <col min="2824" max="2824" width="18.5703125" style="134" customWidth="1"/>
    <col min="2825" max="3073" width="11.42578125" style="134"/>
    <col min="3074" max="3074" width="23.7109375" style="134" customWidth="1"/>
    <col min="3075" max="3075" width="17.140625" style="134" customWidth="1"/>
    <col min="3076" max="3076" width="11.42578125" style="134"/>
    <col min="3077" max="3077" width="19.85546875" style="134" customWidth="1"/>
    <col min="3078" max="3078" width="17.28515625" style="134" customWidth="1"/>
    <col min="3079" max="3079" width="16.7109375" style="134" customWidth="1"/>
    <col min="3080" max="3080" width="18.5703125" style="134" customWidth="1"/>
    <col min="3081" max="3329" width="11.42578125" style="134"/>
    <col min="3330" max="3330" width="23.7109375" style="134" customWidth="1"/>
    <col min="3331" max="3331" width="17.140625" style="134" customWidth="1"/>
    <col min="3332" max="3332" width="11.42578125" style="134"/>
    <col min="3333" max="3333" width="19.85546875" style="134" customWidth="1"/>
    <col min="3334" max="3334" width="17.28515625" style="134" customWidth="1"/>
    <col min="3335" max="3335" width="16.7109375" style="134" customWidth="1"/>
    <col min="3336" max="3336" width="18.5703125" style="134" customWidth="1"/>
    <col min="3337" max="3585" width="11.42578125" style="134"/>
    <col min="3586" max="3586" width="23.7109375" style="134" customWidth="1"/>
    <col min="3587" max="3587" width="17.140625" style="134" customWidth="1"/>
    <col min="3588" max="3588" width="11.42578125" style="134"/>
    <col min="3589" max="3589" width="19.85546875" style="134" customWidth="1"/>
    <col min="3590" max="3590" width="17.28515625" style="134" customWidth="1"/>
    <col min="3591" max="3591" width="16.7109375" style="134" customWidth="1"/>
    <col min="3592" max="3592" width="18.5703125" style="134" customWidth="1"/>
    <col min="3593" max="3841" width="11.42578125" style="134"/>
    <col min="3842" max="3842" width="23.7109375" style="134" customWidth="1"/>
    <col min="3843" max="3843" width="17.140625" style="134" customWidth="1"/>
    <col min="3844" max="3844" width="11.42578125" style="134"/>
    <col min="3845" max="3845" width="19.85546875" style="134" customWidth="1"/>
    <col min="3846" max="3846" width="17.28515625" style="134" customWidth="1"/>
    <col min="3847" max="3847" width="16.7109375" style="134" customWidth="1"/>
    <col min="3848" max="3848" width="18.5703125" style="134" customWidth="1"/>
    <col min="3849" max="4097" width="11.42578125" style="134"/>
    <col min="4098" max="4098" width="23.7109375" style="134" customWidth="1"/>
    <col min="4099" max="4099" width="17.140625" style="134" customWidth="1"/>
    <col min="4100" max="4100" width="11.42578125" style="134"/>
    <col min="4101" max="4101" width="19.85546875" style="134" customWidth="1"/>
    <col min="4102" max="4102" width="17.28515625" style="134" customWidth="1"/>
    <col min="4103" max="4103" width="16.7109375" style="134" customWidth="1"/>
    <col min="4104" max="4104" width="18.5703125" style="134" customWidth="1"/>
    <col min="4105" max="4353" width="11.42578125" style="134"/>
    <col min="4354" max="4354" width="23.7109375" style="134" customWidth="1"/>
    <col min="4355" max="4355" width="17.140625" style="134" customWidth="1"/>
    <col min="4356" max="4356" width="11.42578125" style="134"/>
    <col min="4357" max="4357" width="19.85546875" style="134" customWidth="1"/>
    <col min="4358" max="4358" width="17.28515625" style="134" customWidth="1"/>
    <col min="4359" max="4359" width="16.7109375" style="134" customWidth="1"/>
    <col min="4360" max="4360" width="18.5703125" style="134" customWidth="1"/>
    <col min="4361" max="4609" width="11.42578125" style="134"/>
    <col min="4610" max="4610" width="23.7109375" style="134" customWidth="1"/>
    <col min="4611" max="4611" width="17.140625" style="134" customWidth="1"/>
    <col min="4612" max="4612" width="11.42578125" style="134"/>
    <col min="4613" max="4613" width="19.85546875" style="134" customWidth="1"/>
    <col min="4614" max="4614" width="17.28515625" style="134" customWidth="1"/>
    <col min="4615" max="4615" width="16.7109375" style="134" customWidth="1"/>
    <col min="4616" max="4616" width="18.5703125" style="134" customWidth="1"/>
    <col min="4617" max="4865" width="11.42578125" style="134"/>
    <col min="4866" max="4866" width="23.7109375" style="134" customWidth="1"/>
    <col min="4867" max="4867" width="17.140625" style="134" customWidth="1"/>
    <col min="4868" max="4868" width="11.42578125" style="134"/>
    <col min="4869" max="4869" width="19.85546875" style="134" customWidth="1"/>
    <col min="4870" max="4870" width="17.28515625" style="134" customWidth="1"/>
    <col min="4871" max="4871" width="16.7109375" style="134" customWidth="1"/>
    <col min="4872" max="4872" width="18.5703125" style="134" customWidth="1"/>
    <col min="4873" max="5121" width="11.42578125" style="134"/>
    <col min="5122" max="5122" width="23.7109375" style="134" customWidth="1"/>
    <col min="5123" max="5123" width="17.140625" style="134" customWidth="1"/>
    <col min="5124" max="5124" width="11.42578125" style="134"/>
    <col min="5125" max="5125" width="19.85546875" style="134" customWidth="1"/>
    <col min="5126" max="5126" width="17.28515625" style="134" customWidth="1"/>
    <col min="5127" max="5127" width="16.7109375" style="134" customWidth="1"/>
    <col min="5128" max="5128" width="18.5703125" style="134" customWidth="1"/>
    <col min="5129" max="5377" width="11.42578125" style="134"/>
    <col min="5378" max="5378" width="23.7109375" style="134" customWidth="1"/>
    <col min="5379" max="5379" width="17.140625" style="134" customWidth="1"/>
    <col min="5380" max="5380" width="11.42578125" style="134"/>
    <col min="5381" max="5381" width="19.85546875" style="134" customWidth="1"/>
    <col min="5382" max="5382" width="17.28515625" style="134" customWidth="1"/>
    <col min="5383" max="5383" width="16.7109375" style="134" customWidth="1"/>
    <col min="5384" max="5384" width="18.5703125" style="134" customWidth="1"/>
    <col min="5385" max="5633" width="11.42578125" style="134"/>
    <col min="5634" max="5634" width="23.7109375" style="134" customWidth="1"/>
    <col min="5635" max="5635" width="17.140625" style="134" customWidth="1"/>
    <col min="5636" max="5636" width="11.42578125" style="134"/>
    <col min="5637" max="5637" width="19.85546875" style="134" customWidth="1"/>
    <col min="5638" max="5638" width="17.28515625" style="134" customWidth="1"/>
    <col min="5639" max="5639" width="16.7109375" style="134" customWidth="1"/>
    <col min="5640" max="5640" width="18.5703125" style="134" customWidth="1"/>
    <col min="5641" max="5889" width="11.42578125" style="134"/>
    <col min="5890" max="5890" width="23.7109375" style="134" customWidth="1"/>
    <col min="5891" max="5891" width="17.140625" style="134" customWidth="1"/>
    <col min="5892" max="5892" width="11.42578125" style="134"/>
    <col min="5893" max="5893" width="19.85546875" style="134" customWidth="1"/>
    <col min="5894" max="5894" width="17.28515625" style="134" customWidth="1"/>
    <col min="5895" max="5895" width="16.7109375" style="134" customWidth="1"/>
    <col min="5896" max="5896" width="18.5703125" style="134" customWidth="1"/>
    <col min="5897" max="6145" width="11.42578125" style="134"/>
    <col min="6146" max="6146" width="23.7109375" style="134" customWidth="1"/>
    <col min="6147" max="6147" width="17.140625" style="134" customWidth="1"/>
    <col min="6148" max="6148" width="11.42578125" style="134"/>
    <col min="6149" max="6149" width="19.85546875" style="134" customWidth="1"/>
    <col min="6150" max="6150" width="17.28515625" style="134" customWidth="1"/>
    <col min="6151" max="6151" width="16.7109375" style="134" customWidth="1"/>
    <col min="6152" max="6152" width="18.5703125" style="134" customWidth="1"/>
    <col min="6153" max="6401" width="11.42578125" style="134"/>
    <col min="6402" max="6402" width="23.7109375" style="134" customWidth="1"/>
    <col min="6403" max="6403" width="17.140625" style="134" customWidth="1"/>
    <col min="6404" max="6404" width="11.42578125" style="134"/>
    <col min="6405" max="6405" width="19.85546875" style="134" customWidth="1"/>
    <col min="6406" max="6406" width="17.28515625" style="134" customWidth="1"/>
    <col min="6407" max="6407" width="16.7109375" style="134" customWidth="1"/>
    <col min="6408" max="6408" width="18.5703125" style="134" customWidth="1"/>
    <col min="6409" max="6657" width="11.42578125" style="134"/>
    <col min="6658" max="6658" width="23.7109375" style="134" customWidth="1"/>
    <col min="6659" max="6659" width="17.140625" style="134" customWidth="1"/>
    <col min="6660" max="6660" width="11.42578125" style="134"/>
    <col min="6661" max="6661" width="19.85546875" style="134" customWidth="1"/>
    <col min="6662" max="6662" width="17.28515625" style="134" customWidth="1"/>
    <col min="6663" max="6663" width="16.7109375" style="134" customWidth="1"/>
    <col min="6664" max="6664" width="18.5703125" style="134" customWidth="1"/>
    <col min="6665" max="6913" width="11.42578125" style="134"/>
    <col min="6914" max="6914" width="23.7109375" style="134" customWidth="1"/>
    <col min="6915" max="6915" width="17.140625" style="134" customWidth="1"/>
    <col min="6916" max="6916" width="11.42578125" style="134"/>
    <col min="6917" max="6917" width="19.85546875" style="134" customWidth="1"/>
    <col min="6918" max="6918" width="17.28515625" style="134" customWidth="1"/>
    <col min="6919" max="6919" width="16.7109375" style="134" customWidth="1"/>
    <col min="6920" max="6920" width="18.5703125" style="134" customWidth="1"/>
    <col min="6921" max="7169" width="11.42578125" style="134"/>
    <col min="7170" max="7170" width="23.7109375" style="134" customWidth="1"/>
    <col min="7171" max="7171" width="17.140625" style="134" customWidth="1"/>
    <col min="7172" max="7172" width="11.42578125" style="134"/>
    <col min="7173" max="7173" width="19.85546875" style="134" customWidth="1"/>
    <col min="7174" max="7174" width="17.28515625" style="134" customWidth="1"/>
    <col min="7175" max="7175" width="16.7109375" style="134" customWidth="1"/>
    <col min="7176" max="7176" width="18.5703125" style="134" customWidth="1"/>
    <col min="7177" max="7425" width="11.42578125" style="134"/>
    <col min="7426" max="7426" width="23.7109375" style="134" customWidth="1"/>
    <col min="7427" max="7427" width="17.140625" style="134" customWidth="1"/>
    <col min="7428" max="7428" width="11.42578125" style="134"/>
    <col min="7429" max="7429" width="19.85546875" style="134" customWidth="1"/>
    <col min="7430" max="7430" width="17.28515625" style="134" customWidth="1"/>
    <col min="7431" max="7431" width="16.7109375" style="134" customWidth="1"/>
    <col min="7432" max="7432" width="18.5703125" style="134" customWidth="1"/>
    <col min="7433" max="7681" width="11.42578125" style="134"/>
    <col min="7682" max="7682" width="23.7109375" style="134" customWidth="1"/>
    <col min="7683" max="7683" width="17.140625" style="134" customWidth="1"/>
    <col min="7684" max="7684" width="11.42578125" style="134"/>
    <col min="7685" max="7685" width="19.85546875" style="134" customWidth="1"/>
    <col min="7686" max="7686" width="17.28515625" style="134" customWidth="1"/>
    <col min="7687" max="7687" width="16.7109375" style="134" customWidth="1"/>
    <col min="7688" max="7688" width="18.5703125" style="134" customWidth="1"/>
    <col min="7689" max="7937" width="11.42578125" style="134"/>
    <col min="7938" max="7938" width="23.7109375" style="134" customWidth="1"/>
    <col min="7939" max="7939" width="17.140625" style="134" customWidth="1"/>
    <col min="7940" max="7940" width="11.42578125" style="134"/>
    <col min="7941" max="7941" width="19.85546875" style="134" customWidth="1"/>
    <col min="7942" max="7942" width="17.28515625" style="134" customWidth="1"/>
    <col min="7943" max="7943" width="16.7109375" style="134" customWidth="1"/>
    <col min="7944" max="7944" width="18.5703125" style="134" customWidth="1"/>
    <col min="7945" max="8193" width="11.42578125" style="134"/>
    <col min="8194" max="8194" width="23.7109375" style="134" customWidth="1"/>
    <col min="8195" max="8195" width="17.140625" style="134" customWidth="1"/>
    <col min="8196" max="8196" width="11.42578125" style="134"/>
    <col min="8197" max="8197" width="19.85546875" style="134" customWidth="1"/>
    <col min="8198" max="8198" width="17.28515625" style="134" customWidth="1"/>
    <col min="8199" max="8199" width="16.7109375" style="134" customWidth="1"/>
    <col min="8200" max="8200" width="18.5703125" style="134" customWidth="1"/>
    <col min="8201" max="8449" width="11.42578125" style="134"/>
    <col min="8450" max="8450" width="23.7109375" style="134" customWidth="1"/>
    <col min="8451" max="8451" width="17.140625" style="134" customWidth="1"/>
    <col min="8452" max="8452" width="11.42578125" style="134"/>
    <col min="8453" max="8453" width="19.85546875" style="134" customWidth="1"/>
    <col min="8454" max="8454" width="17.28515625" style="134" customWidth="1"/>
    <col min="8455" max="8455" width="16.7109375" style="134" customWidth="1"/>
    <col min="8456" max="8456" width="18.5703125" style="134" customWidth="1"/>
    <col min="8457" max="8705" width="11.42578125" style="134"/>
    <col min="8706" max="8706" width="23.7109375" style="134" customWidth="1"/>
    <col min="8707" max="8707" width="17.140625" style="134" customWidth="1"/>
    <col min="8708" max="8708" width="11.42578125" style="134"/>
    <col min="8709" max="8709" width="19.85546875" style="134" customWidth="1"/>
    <col min="8710" max="8710" width="17.28515625" style="134" customWidth="1"/>
    <col min="8711" max="8711" width="16.7109375" style="134" customWidth="1"/>
    <col min="8712" max="8712" width="18.5703125" style="134" customWidth="1"/>
    <col min="8713" max="8961" width="11.42578125" style="134"/>
    <col min="8962" max="8962" width="23.7109375" style="134" customWidth="1"/>
    <col min="8963" max="8963" width="17.140625" style="134" customWidth="1"/>
    <col min="8964" max="8964" width="11.42578125" style="134"/>
    <col min="8965" max="8965" width="19.85546875" style="134" customWidth="1"/>
    <col min="8966" max="8966" width="17.28515625" style="134" customWidth="1"/>
    <col min="8967" max="8967" width="16.7109375" style="134" customWidth="1"/>
    <col min="8968" max="8968" width="18.5703125" style="134" customWidth="1"/>
    <col min="8969" max="9217" width="11.42578125" style="134"/>
    <col min="9218" max="9218" width="23.7109375" style="134" customWidth="1"/>
    <col min="9219" max="9219" width="17.140625" style="134" customWidth="1"/>
    <col min="9220" max="9220" width="11.42578125" style="134"/>
    <col min="9221" max="9221" width="19.85546875" style="134" customWidth="1"/>
    <col min="9222" max="9222" width="17.28515625" style="134" customWidth="1"/>
    <col min="9223" max="9223" width="16.7109375" style="134" customWidth="1"/>
    <col min="9224" max="9224" width="18.5703125" style="134" customWidth="1"/>
    <col min="9225" max="9473" width="11.42578125" style="134"/>
    <col min="9474" max="9474" width="23.7109375" style="134" customWidth="1"/>
    <col min="9475" max="9475" width="17.140625" style="134" customWidth="1"/>
    <col min="9476" max="9476" width="11.42578125" style="134"/>
    <col min="9477" max="9477" width="19.85546875" style="134" customWidth="1"/>
    <col min="9478" max="9478" width="17.28515625" style="134" customWidth="1"/>
    <col min="9479" max="9479" width="16.7109375" style="134" customWidth="1"/>
    <col min="9480" max="9480" width="18.5703125" style="134" customWidth="1"/>
    <col min="9481" max="9729" width="11.42578125" style="134"/>
    <col min="9730" max="9730" width="23.7109375" style="134" customWidth="1"/>
    <col min="9731" max="9731" width="17.140625" style="134" customWidth="1"/>
    <col min="9732" max="9732" width="11.42578125" style="134"/>
    <col min="9733" max="9733" width="19.85546875" style="134" customWidth="1"/>
    <col min="9734" max="9734" width="17.28515625" style="134" customWidth="1"/>
    <col min="9735" max="9735" width="16.7109375" style="134" customWidth="1"/>
    <col min="9736" max="9736" width="18.5703125" style="134" customWidth="1"/>
    <col min="9737" max="9985" width="11.42578125" style="134"/>
    <col min="9986" max="9986" width="23.7109375" style="134" customWidth="1"/>
    <col min="9987" max="9987" width="17.140625" style="134" customWidth="1"/>
    <col min="9988" max="9988" width="11.42578125" style="134"/>
    <col min="9989" max="9989" width="19.85546875" style="134" customWidth="1"/>
    <col min="9990" max="9990" width="17.28515625" style="134" customWidth="1"/>
    <col min="9991" max="9991" width="16.7109375" style="134" customWidth="1"/>
    <col min="9992" max="9992" width="18.5703125" style="134" customWidth="1"/>
    <col min="9993" max="10241" width="11.42578125" style="134"/>
    <col min="10242" max="10242" width="23.7109375" style="134" customWidth="1"/>
    <col min="10243" max="10243" width="17.140625" style="134" customWidth="1"/>
    <col min="10244" max="10244" width="11.42578125" style="134"/>
    <col min="10245" max="10245" width="19.85546875" style="134" customWidth="1"/>
    <col min="10246" max="10246" width="17.28515625" style="134" customWidth="1"/>
    <col min="10247" max="10247" width="16.7109375" style="134" customWidth="1"/>
    <col min="10248" max="10248" width="18.5703125" style="134" customWidth="1"/>
    <col min="10249" max="10497" width="11.42578125" style="134"/>
    <col min="10498" max="10498" width="23.7109375" style="134" customWidth="1"/>
    <col min="10499" max="10499" width="17.140625" style="134" customWidth="1"/>
    <col min="10500" max="10500" width="11.42578125" style="134"/>
    <col min="10501" max="10501" width="19.85546875" style="134" customWidth="1"/>
    <col min="10502" max="10502" width="17.28515625" style="134" customWidth="1"/>
    <col min="10503" max="10503" width="16.7109375" style="134" customWidth="1"/>
    <col min="10504" max="10504" width="18.5703125" style="134" customWidth="1"/>
    <col min="10505" max="10753" width="11.42578125" style="134"/>
    <col min="10754" max="10754" width="23.7109375" style="134" customWidth="1"/>
    <col min="10755" max="10755" width="17.140625" style="134" customWidth="1"/>
    <col min="10756" max="10756" width="11.42578125" style="134"/>
    <col min="10757" max="10757" width="19.85546875" style="134" customWidth="1"/>
    <col min="10758" max="10758" width="17.28515625" style="134" customWidth="1"/>
    <col min="10759" max="10759" width="16.7109375" style="134" customWidth="1"/>
    <col min="10760" max="10760" width="18.5703125" style="134" customWidth="1"/>
    <col min="10761" max="11009" width="11.42578125" style="134"/>
    <col min="11010" max="11010" width="23.7109375" style="134" customWidth="1"/>
    <col min="11011" max="11011" width="17.140625" style="134" customWidth="1"/>
    <col min="11012" max="11012" width="11.42578125" style="134"/>
    <col min="11013" max="11013" width="19.85546875" style="134" customWidth="1"/>
    <col min="11014" max="11014" width="17.28515625" style="134" customWidth="1"/>
    <col min="11015" max="11015" width="16.7109375" style="134" customWidth="1"/>
    <col min="11016" max="11016" width="18.5703125" style="134" customWidth="1"/>
    <col min="11017" max="11265" width="11.42578125" style="134"/>
    <col min="11266" max="11266" width="23.7109375" style="134" customWidth="1"/>
    <col min="11267" max="11267" width="17.140625" style="134" customWidth="1"/>
    <col min="11268" max="11268" width="11.42578125" style="134"/>
    <col min="11269" max="11269" width="19.85546875" style="134" customWidth="1"/>
    <col min="11270" max="11270" width="17.28515625" style="134" customWidth="1"/>
    <col min="11271" max="11271" width="16.7109375" style="134" customWidth="1"/>
    <col min="11272" max="11272" width="18.5703125" style="134" customWidth="1"/>
    <col min="11273" max="11521" width="11.42578125" style="134"/>
    <col min="11522" max="11522" width="23.7109375" style="134" customWidth="1"/>
    <col min="11523" max="11523" width="17.140625" style="134" customWidth="1"/>
    <col min="11524" max="11524" width="11.42578125" style="134"/>
    <col min="11525" max="11525" width="19.85546875" style="134" customWidth="1"/>
    <col min="11526" max="11526" width="17.28515625" style="134" customWidth="1"/>
    <col min="11527" max="11527" width="16.7109375" style="134" customWidth="1"/>
    <col min="11528" max="11528" width="18.5703125" style="134" customWidth="1"/>
    <col min="11529" max="11777" width="11.42578125" style="134"/>
    <col min="11778" max="11778" width="23.7109375" style="134" customWidth="1"/>
    <col min="11779" max="11779" width="17.140625" style="134" customWidth="1"/>
    <col min="11780" max="11780" width="11.42578125" style="134"/>
    <col min="11781" max="11781" width="19.85546875" style="134" customWidth="1"/>
    <col min="11782" max="11782" width="17.28515625" style="134" customWidth="1"/>
    <col min="11783" max="11783" width="16.7109375" style="134" customWidth="1"/>
    <col min="11784" max="11784" width="18.5703125" style="134" customWidth="1"/>
    <col min="11785" max="12033" width="11.42578125" style="134"/>
    <col min="12034" max="12034" width="23.7109375" style="134" customWidth="1"/>
    <col min="12035" max="12035" width="17.140625" style="134" customWidth="1"/>
    <col min="12036" max="12036" width="11.42578125" style="134"/>
    <col min="12037" max="12037" width="19.85546875" style="134" customWidth="1"/>
    <col min="12038" max="12038" width="17.28515625" style="134" customWidth="1"/>
    <col min="12039" max="12039" width="16.7109375" style="134" customWidth="1"/>
    <col min="12040" max="12040" width="18.5703125" style="134" customWidth="1"/>
    <col min="12041" max="12289" width="11.42578125" style="134"/>
    <col min="12290" max="12290" width="23.7109375" style="134" customWidth="1"/>
    <col min="12291" max="12291" width="17.140625" style="134" customWidth="1"/>
    <col min="12292" max="12292" width="11.42578125" style="134"/>
    <col min="12293" max="12293" width="19.85546875" style="134" customWidth="1"/>
    <col min="12294" max="12294" width="17.28515625" style="134" customWidth="1"/>
    <col min="12295" max="12295" width="16.7109375" style="134" customWidth="1"/>
    <col min="12296" max="12296" width="18.5703125" style="134" customWidth="1"/>
    <col min="12297" max="12545" width="11.42578125" style="134"/>
    <col min="12546" max="12546" width="23.7109375" style="134" customWidth="1"/>
    <col min="12547" max="12547" width="17.140625" style="134" customWidth="1"/>
    <col min="12548" max="12548" width="11.42578125" style="134"/>
    <col min="12549" max="12549" width="19.85546875" style="134" customWidth="1"/>
    <col min="12550" max="12550" width="17.28515625" style="134" customWidth="1"/>
    <col min="12551" max="12551" width="16.7109375" style="134" customWidth="1"/>
    <col min="12552" max="12552" width="18.5703125" style="134" customWidth="1"/>
    <col min="12553" max="12801" width="11.42578125" style="134"/>
    <col min="12802" max="12802" width="23.7109375" style="134" customWidth="1"/>
    <col min="12803" max="12803" width="17.140625" style="134" customWidth="1"/>
    <col min="12804" max="12804" width="11.42578125" style="134"/>
    <col min="12805" max="12805" width="19.85546875" style="134" customWidth="1"/>
    <col min="12806" max="12806" width="17.28515625" style="134" customWidth="1"/>
    <col min="12807" max="12807" width="16.7109375" style="134" customWidth="1"/>
    <col min="12808" max="12808" width="18.5703125" style="134" customWidth="1"/>
    <col min="12809" max="13057" width="11.42578125" style="134"/>
    <col min="13058" max="13058" width="23.7109375" style="134" customWidth="1"/>
    <col min="13059" max="13059" width="17.140625" style="134" customWidth="1"/>
    <col min="13060" max="13060" width="11.42578125" style="134"/>
    <col min="13061" max="13061" width="19.85546875" style="134" customWidth="1"/>
    <col min="13062" max="13062" width="17.28515625" style="134" customWidth="1"/>
    <col min="13063" max="13063" width="16.7109375" style="134" customWidth="1"/>
    <col min="13064" max="13064" width="18.5703125" style="134" customWidth="1"/>
    <col min="13065" max="13313" width="11.42578125" style="134"/>
    <col min="13314" max="13314" width="23.7109375" style="134" customWidth="1"/>
    <col min="13315" max="13315" width="17.140625" style="134" customWidth="1"/>
    <col min="13316" max="13316" width="11.42578125" style="134"/>
    <col min="13317" max="13317" width="19.85546875" style="134" customWidth="1"/>
    <col min="13318" max="13318" width="17.28515625" style="134" customWidth="1"/>
    <col min="13319" max="13319" width="16.7109375" style="134" customWidth="1"/>
    <col min="13320" max="13320" width="18.5703125" style="134" customWidth="1"/>
    <col min="13321" max="13569" width="11.42578125" style="134"/>
    <col min="13570" max="13570" width="23.7109375" style="134" customWidth="1"/>
    <col min="13571" max="13571" width="17.140625" style="134" customWidth="1"/>
    <col min="13572" max="13572" width="11.42578125" style="134"/>
    <col min="13573" max="13573" width="19.85546875" style="134" customWidth="1"/>
    <col min="13574" max="13574" width="17.28515625" style="134" customWidth="1"/>
    <col min="13575" max="13575" width="16.7109375" style="134" customWidth="1"/>
    <col min="13576" max="13576" width="18.5703125" style="134" customWidth="1"/>
    <col min="13577" max="13825" width="11.42578125" style="134"/>
    <col min="13826" max="13826" width="23.7109375" style="134" customWidth="1"/>
    <col min="13827" max="13827" width="17.140625" style="134" customWidth="1"/>
    <col min="13828" max="13828" width="11.42578125" style="134"/>
    <col min="13829" max="13829" width="19.85546875" style="134" customWidth="1"/>
    <col min="13830" max="13830" width="17.28515625" style="134" customWidth="1"/>
    <col min="13831" max="13831" width="16.7109375" style="134" customWidth="1"/>
    <col min="13832" max="13832" width="18.5703125" style="134" customWidth="1"/>
    <col min="13833" max="14081" width="11.42578125" style="134"/>
    <col min="14082" max="14082" width="23.7109375" style="134" customWidth="1"/>
    <col min="14083" max="14083" width="17.140625" style="134" customWidth="1"/>
    <col min="14084" max="14084" width="11.42578125" style="134"/>
    <col min="14085" max="14085" width="19.85546875" style="134" customWidth="1"/>
    <col min="14086" max="14086" width="17.28515625" style="134" customWidth="1"/>
    <col min="14087" max="14087" width="16.7109375" style="134" customWidth="1"/>
    <col min="14088" max="14088" width="18.5703125" style="134" customWidth="1"/>
    <col min="14089" max="14337" width="11.42578125" style="134"/>
    <col min="14338" max="14338" width="23.7109375" style="134" customWidth="1"/>
    <col min="14339" max="14339" width="17.140625" style="134" customWidth="1"/>
    <col min="14340" max="14340" width="11.42578125" style="134"/>
    <col min="14341" max="14341" width="19.85546875" style="134" customWidth="1"/>
    <col min="14342" max="14342" width="17.28515625" style="134" customWidth="1"/>
    <col min="14343" max="14343" width="16.7109375" style="134" customWidth="1"/>
    <col min="14344" max="14344" width="18.5703125" style="134" customWidth="1"/>
    <col min="14345" max="14593" width="11.42578125" style="134"/>
    <col min="14594" max="14594" width="23.7109375" style="134" customWidth="1"/>
    <col min="14595" max="14595" width="17.140625" style="134" customWidth="1"/>
    <col min="14596" max="14596" width="11.42578125" style="134"/>
    <col min="14597" max="14597" width="19.85546875" style="134" customWidth="1"/>
    <col min="14598" max="14598" width="17.28515625" style="134" customWidth="1"/>
    <col min="14599" max="14599" width="16.7109375" style="134" customWidth="1"/>
    <col min="14600" max="14600" width="18.5703125" style="134" customWidth="1"/>
    <col min="14601" max="14849" width="11.42578125" style="134"/>
    <col min="14850" max="14850" width="23.7109375" style="134" customWidth="1"/>
    <col min="14851" max="14851" width="17.140625" style="134" customWidth="1"/>
    <col min="14852" max="14852" width="11.42578125" style="134"/>
    <col min="14853" max="14853" width="19.85546875" style="134" customWidth="1"/>
    <col min="14854" max="14854" width="17.28515625" style="134" customWidth="1"/>
    <col min="14855" max="14855" width="16.7109375" style="134" customWidth="1"/>
    <col min="14856" max="14856" width="18.5703125" style="134" customWidth="1"/>
    <col min="14857" max="15105" width="11.42578125" style="134"/>
    <col min="15106" max="15106" width="23.7109375" style="134" customWidth="1"/>
    <col min="15107" max="15107" width="17.140625" style="134" customWidth="1"/>
    <col min="15108" max="15108" width="11.42578125" style="134"/>
    <col min="15109" max="15109" width="19.85546875" style="134" customWidth="1"/>
    <col min="15110" max="15110" width="17.28515625" style="134" customWidth="1"/>
    <col min="15111" max="15111" width="16.7109375" style="134" customWidth="1"/>
    <col min="15112" max="15112" width="18.5703125" style="134" customWidth="1"/>
    <col min="15113" max="15361" width="11.42578125" style="134"/>
    <col min="15362" max="15362" width="23.7109375" style="134" customWidth="1"/>
    <col min="15363" max="15363" width="17.140625" style="134" customWidth="1"/>
    <col min="15364" max="15364" width="11.42578125" style="134"/>
    <col min="15365" max="15365" width="19.85546875" style="134" customWidth="1"/>
    <col min="15366" max="15366" width="17.28515625" style="134" customWidth="1"/>
    <col min="15367" max="15367" width="16.7109375" style="134" customWidth="1"/>
    <col min="15368" max="15368" width="18.5703125" style="134" customWidth="1"/>
    <col min="15369" max="15617" width="11.42578125" style="134"/>
    <col min="15618" max="15618" width="23.7109375" style="134" customWidth="1"/>
    <col min="15619" max="15619" width="17.140625" style="134" customWidth="1"/>
    <col min="15620" max="15620" width="11.42578125" style="134"/>
    <col min="15621" max="15621" width="19.85546875" style="134" customWidth="1"/>
    <col min="15622" max="15622" width="17.28515625" style="134" customWidth="1"/>
    <col min="15623" max="15623" width="16.7109375" style="134" customWidth="1"/>
    <col min="15624" max="15624" width="18.5703125" style="134" customWidth="1"/>
    <col min="15625" max="15873" width="11.42578125" style="134"/>
    <col min="15874" max="15874" width="23.7109375" style="134" customWidth="1"/>
    <col min="15875" max="15875" width="17.140625" style="134" customWidth="1"/>
    <col min="15876" max="15876" width="11.42578125" style="134"/>
    <col min="15877" max="15877" width="19.85546875" style="134" customWidth="1"/>
    <col min="15878" max="15878" width="17.28515625" style="134" customWidth="1"/>
    <col min="15879" max="15879" width="16.7109375" style="134" customWidth="1"/>
    <col min="15880" max="15880" width="18.5703125" style="134" customWidth="1"/>
    <col min="15881" max="16129" width="11.42578125" style="134"/>
    <col min="16130" max="16130" width="23.7109375" style="134" customWidth="1"/>
    <col min="16131" max="16131" width="17.140625" style="134" customWidth="1"/>
    <col min="16132" max="16132" width="11.42578125" style="134"/>
    <col min="16133" max="16133" width="19.85546875" style="134" customWidth="1"/>
    <col min="16134" max="16134" width="17.28515625" style="134" customWidth="1"/>
    <col min="16135" max="16135" width="16.7109375" style="134" customWidth="1"/>
    <col min="16136" max="16136" width="18.5703125" style="134" customWidth="1"/>
    <col min="16137" max="16384" width="11.42578125" style="134"/>
  </cols>
  <sheetData>
    <row r="1" spans="1:8" s="415" customFormat="1" x14ac:dyDescent="0.2">
      <c r="A1" s="676" t="s">
        <v>863</v>
      </c>
    </row>
    <row r="2" spans="1:8" s="415" customFormat="1" x14ac:dyDescent="0.2"/>
    <row r="3" spans="1:8" s="415" customFormat="1" ht="12.75" customHeight="1" x14ac:dyDescent="0.2">
      <c r="B3" s="859" t="s">
        <v>578</v>
      </c>
      <c r="C3" s="859"/>
      <c r="D3" s="859"/>
      <c r="E3" s="859"/>
      <c r="F3" s="859"/>
      <c r="G3" s="859"/>
      <c r="H3" s="859"/>
    </row>
    <row r="4" spans="1:8" s="415" customFormat="1" ht="12.75" customHeight="1" x14ac:dyDescent="0.2">
      <c r="B4" s="859"/>
      <c r="C4" s="859"/>
      <c r="D4" s="859"/>
      <c r="E4" s="859"/>
      <c r="F4" s="859"/>
      <c r="G4" s="859"/>
      <c r="H4" s="859"/>
    </row>
    <row r="5" spans="1:8" s="415" customFormat="1" ht="12.75" customHeight="1" x14ac:dyDescent="0.2">
      <c r="B5" s="859"/>
      <c r="C5" s="859"/>
      <c r="D5" s="859"/>
      <c r="E5" s="859"/>
      <c r="F5" s="859"/>
      <c r="G5" s="859"/>
      <c r="H5" s="859"/>
    </row>
    <row r="6" spans="1:8" s="415" customFormat="1" ht="12.75" customHeight="1" x14ac:dyDescent="0.2">
      <c r="B6" s="859"/>
      <c r="C6" s="859"/>
      <c r="D6" s="859"/>
      <c r="E6" s="859"/>
      <c r="F6" s="859"/>
      <c r="G6" s="859"/>
      <c r="H6" s="859"/>
    </row>
    <row r="7" spans="1:8" ht="31.5" customHeight="1" x14ac:dyDescent="0.2">
      <c r="B7" s="859"/>
      <c r="C7" s="859"/>
      <c r="D7" s="859"/>
      <c r="E7" s="859"/>
      <c r="F7" s="859"/>
      <c r="G7" s="859"/>
      <c r="H7" s="859"/>
    </row>
    <row r="12" spans="1:8" s="415" customFormat="1" x14ac:dyDescent="0.2"/>
    <row r="14" spans="1:8" ht="15" x14ac:dyDescent="0.25">
      <c r="B14" s="537" t="s">
        <v>549</v>
      </c>
      <c r="C14" s="538">
        <v>40816</v>
      </c>
      <c r="D14" s="539"/>
      <c r="E14" s="539"/>
      <c r="F14" s="539"/>
    </row>
    <row r="15" spans="1:8" ht="15" x14ac:dyDescent="0.25">
      <c r="B15" s="537"/>
      <c r="C15" s="539"/>
      <c r="D15" s="539"/>
      <c r="E15" s="539"/>
      <c r="F15" s="539"/>
    </row>
    <row r="16" spans="1:8" ht="15" x14ac:dyDescent="0.25">
      <c r="B16" s="537" t="s">
        <v>216</v>
      </c>
      <c r="C16" s="539" t="s">
        <v>238</v>
      </c>
      <c r="D16" s="539"/>
      <c r="E16" s="537"/>
      <c r="F16" s="537"/>
    </row>
    <row r="17" spans="2:8" ht="15" x14ac:dyDescent="0.25">
      <c r="B17" s="537" t="s">
        <v>217</v>
      </c>
      <c r="C17" s="539" t="s">
        <v>218</v>
      </c>
      <c r="D17" s="539"/>
      <c r="E17" s="537" t="s">
        <v>576</v>
      </c>
      <c r="F17" s="540">
        <f>+C26</f>
        <v>7.2499999999999995E-2</v>
      </c>
    </row>
    <row r="18" spans="2:8" ht="15" x14ac:dyDescent="0.25">
      <c r="B18" s="537" t="s">
        <v>220</v>
      </c>
      <c r="C18" s="541">
        <v>500000000</v>
      </c>
      <c r="D18" s="539"/>
      <c r="E18" s="537"/>
      <c r="F18" s="540"/>
    </row>
    <row r="19" spans="2:8" ht="15" x14ac:dyDescent="0.25">
      <c r="B19" s="537"/>
      <c r="C19" s="539"/>
      <c r="D19" s="539"/>
      <c r="E19" s="539"/>
      <c r="F19" s="542"/>
    </row>
    <row r="20" spans="2:8" ht="15" x14ac:dyDescent="0.25">
      <c r="B20" s="537" t="s">
        <v>221</v>
      </c>
      <c r="C20" s="538">
        <f>+C14</f>
        <v>40816</v>
      </c>
      <c r="D20" s="539"/>
      <c r="E20" s="539"/>
      <c r="F20" s="542"/>
    </row>
    <row r="21" spans="2:8" ht="15" x14ac:dyDescent="0.25">
      <c r="B21" s="537" t="s">
        <v>222</v>
      </c>
      <c r="C21" s="538">
        <v>42635</v>
      </c>
      <c r="D21" s="539"/>
      <c r="E21" s="539"/>
      <c r="F21" s="542"/>
    </row>
    <row r="22" spans="2:8" ht="15" x14ac:dyDescent="0.25">
      <c r="B22" s="537" t="s">
        <v>223</v>
      </c>
      <c r="C22" s="543">
        <v>7.2499999999999995E-2</v>
      </c>
      <c r="D22" s="539"/>
      <c r="E22" s="537" t="s">
        <v>577</v>
      </c>
      <c r="F22" s="540"/>
    </row>
    <row r="23" spans="2:8" ht="15" x14ac:dyDescent="0.25">
      <c r="B23" s="537" t="s">
        <v>225</v>
      </c>
      <c r="C23" s="544" t="s">
        <v>81</v>
      </c>
      <c r="D23" s="539"/>
      <c r="E23" s="537" t="s">
        <v>236</v>
      </c>
      <c r="F23" s="540">
        <f>+F35</f>
        <v>5.0224999999999999E-2</v>
      </c>
    </row>
    <row r="24" spans="2:8" ht="15" x14ac:dyDescent="0.25">
      <c r="B24" s="537" t="s">
        <v>226</v>
      </c>
      <c r="C24" s="538">
        <v>40808</v>
      </c>
      <c r="D24" s="539"/>
      <c r="E24" s="537" t="s">
        <v>227</v>
      </c>
      <c r="F24" s="540">
        <f>+C27</f>
        <v>6.9800000000000001E-3</v>
      </c>
      <c r="G24" s="112"/>
      <c r="H24" s="112"/>
    </row>
    <row r="25" spans="2:8" ht="15" x14ac:dyDescent="0.25">
      <c r="B25" s="537" t="s">
        <v>228</v>
      </c>
      <c r="C25" s="538">
        <v>42635</v>
      </c>
      <c r="D25" s="539"/>
      <c r="E25" s="537" t="s">
        <v>237</v>
      </c>
      <c r="F25" s="540">
        <f>+((1+F$23)*(1+F$24))-1</f>
        <v>5.7555570499999931E-2</v>
      </c>
      <c r="G25" s="112"/>
      <c r="H25" s="112"/>
    </row>
    <row r="26" spans="2:8" ht="15" x14ac:dyDescent="0.25">
      <c r="B26" s="537" t="s">
        <v>230</v>
      </c>
      <c r="C26" s="543">
        <v>7.2499999999999995E-2</v>
      </c>
      <c r="D26" s="539"/>
      <c r="E26" s="539"/>
      <c r="F26" s="539"/>
    </row>
    <row r="27" spans="2:8" ht="15" x14ac:dyDescent="0.25">
      <c r="B27" s="537" t="s">
        <v>231</v>
      </c>
      <c r="C27" s="542">
        <v>6.9800000000000001E-3</v>
      </c>
      <c r="D27" s="539"/>
      <c r="E27" s="539"/>
      <c r="F27" s="539"/>
    </row>
    <row r="28" spans="2:8" ht="15" x14ac:dyDescent="0.25">
      <c r="B28" s="537" t="s">
        <v>579</v>
      </c>
      <c r="C28" s="539">
        <f>+C25-C24</f>
        <v>1827</v>
      </c>
      <c r="D28" s="539"/>
      <c r="E28" s="539"/>
      <c r="F28" s="539"/>
    </row>
    <row r="29" spans="2:8" ht="15" x14ac:dyDescent="0.25">
      <c r="B29" s="537" t="s">
        <v>552</v>
      </c>
      <c r="C29" s="539">
        <f>+C25-C14</f>
        <v>1819</v>
      </c>
      <c r="D29" s="539"/>
      <c r="E29" s="539"/>
      <c r="F29" s="539"/>
    </row>
    <row r="30" spans="2:8" ht="15" x14ac:dyDescent="0.25">
      <c r="B30" s="537" t="s">
        <v>553</v>
      </c>
      <c r="C30" s="539">
        <v>365</v>
      </c>
      <c r="D30" s="539"/>
      <c r="E30" s="539"/>
      <c r="F30" s="539"/>
    </row>
    <row r="31" spans="2:8" ht="15" x14ac:dyDescent="0.25">
      <c r="B31" s="539"/>
      <c r="C31" s="539"/>
      <c r="D31" s="539"/>
      <c r="E31" s="539"/>
      <c r="F31" s="539"/>
    </row>
    <row r="33" spans="2:9" ht="26.25" customHeight="1" thickBot="1" x14ac:dyDescent="0.3">
      <c r="B33" s="545" t="s">
        <v>232</v>
      </c>
      <c r="C33" s="545" t="s">
        <v>555</v>
      </c>
      <c r="D33" s="545" t="s">
        <v>556</v>
      </c>
      <c r="E33" s="545" t="s">
        <v>557</v>
      </c>
      <c r="F33" s="545" t="s">
        <v>260</v>
      </c>
      <c r="G33" s="545" t="s">
        <v>233</v>
      </c>
      <c r="H33" s="545" t="s">
        <v>234</v>
      </c>
    </row>
    <row r="34" spans="2:9" x14ac:dyDescent="0.2">
      <c r="B34" s="546">
        <v>40816</v>
      </c>
      <c r="C34" s="547"/>
      <c r="D34" s="547"/>
      <c r="E34" s="547"/>
      <c r="F34" s="547"/>
      <c r="G34" s="547"/>
      <c r="H34" s="547"/>
    </row>
    <row r="35" spans="2:9" x14ac:dyDescent="0.2">
      <c r="B35" s="548">
        <v>40990</v>
      </c>
      <c r="C35" s="549">
        <v>174</v>
      </c>
      <c r="D35" s="549">
        <v>174</v>
      </c>
      <c r="E35" s="550">
        <v>3.5515999999999999E-2</v>
      </c>
      <c r="F35" s="550">
        <v>5.0224999999999999E-2</v>
      </c>
      <c r="G35" s="550">
        <v>5.7555570499999931E-2</v>
      </c>
      <c r="H35" s="551">
        <v>17290188.193147734</v>
      </c>
      <c r="I35" s="6"/>
    </row>
    <row r="36" spans="2:9" x14ac:dyDescent="0.2">
      <c r="B36" s="548">
        <v>41174</v>
      </c>
      <c r="C36" s="549">
        <v>358</v>
      </c>
      <c r="D36" s="549">
        <v>184</v>
      </c>
      <c r="E36" s="550">
        <v>3.5914000000000001E-2</v>
      </c>
      <c r="F36" s="550">
        <v>5.1387000000000002E-2</v>
      </c>
      <c r="G36" s="550">
        <v>5.8725681260000107E-2</v>
      </c>
      <c r="H36" s="551">
        <v>16979932.776219454</v>
      </c>
      <c r="I36" s="6"/>
    </row>
    <row r="37" spans="2:9" x14ac:dyDescent="0.2">
      <c r="B37" s="548">
        <v>41355</v>
      </c>
      <c r="C37" s="549">
        <v>539</v>
      </c>
      <c r="D37" s="549">
        <v>181</v>
      </c>
      <c r="E37" s="550">
        <v>3.5318000000000002E-2</v>
      </c>
      <c r="F37" s="550">
        <v>5.3362999999999994E-2</v>
      </c>
      <c r="G37" s="550">
        <v>6.071547373999997E-2</v>
      </c>
      <c r="H37" s="551">
        <v>16187256.354511581</v>
      </c>
      <c r="I37" s="6"/>
    </row>
    <row r="38" spans="2:9" x14ac:dyDescent="0.2">
      <c r="B38" s="548">
        <v>41539</v>
      </c>
      <c r="C38" s="549">
        <v>723</v>
      </c>
      <c r="D38" s="549">
        <v>184</v>
      </c>
      <c r="E38" s="550">
        <v>3.5914000000000001E-2</v>
      </c>
      <c r="F38" s="550">
        <v>5.5715000000000001E-2</v>
      </c>
      <c r="G38" s="550">
        <v>6.3083890699999978E-2</v>
      </c>
      <c r="H38" s="551">
        <v>15907252.945864594</v>
      </c>
      <c r="I38" s="6"/>
    </row>
    <row r="39" spans="2:9" x14ac:dyDescent="0.2">
      <c r="B39" s="548">
        <v>41720</v>
      </c>
      <c r="C39" s="549">
        <v>904</v>
      </c>
      <c r="D39" s="549">
        <v>181</v>
      </c>
      <c r="E39" s="550">
        <v>3.5318000000000002E-2</v>
      </c>
      <c r="F39" s="550">
        <v>5.8083999999999997E-2</v>
      </c>
      <c r="G39" s="550">
        <v>6.5469426319999968E-2</v>
      </c>
      <c r="H39" s="551">
        <v>15091212.247886816</v>
      </c>
      <c r="I39" s="6"/>
    </row>
    <row r="40" spans="2:9" x14ac:dyDescent="0.2">
      <c r="B40" s="548">
        <v>41904</v>
      </c>
      <c r="C40" s="549">
        <v>1088</v>
      </c>
      <c r="D40" s="549">
        <v>184</v>
      </c>
      <c r="E40" s="550">
        <v>3.5914000000000001E-2</v>
      </c>
      <c r="F40" s="550">
        <v>6.0393000000000002E-2</v>
      </c>
      <c r="G40" s="550">
        <v>6.7794543139999996E-2</v>
      </c>
      <c r="H40" s="551">
        <v>14767616.819751887</v>
      </c>
      <c r="I40" s="6"/>
    </row>
    <row r="41" spans="2:9" x14ac:dyDescent="0.2">
      <c r="B41" s="548">
        <v>42085</v>
      </c>
      <c r="C41" s="549">
        <v>1269</v>
      </c>
      <c r="D41" s="549">
        <v>181</v>
      </c>
      <c r="E41" s="550">
        <v>3.5318000000000002E-2</v>
      </c>
      <c r="F41" s="550">
        <v>6.2495000000000002E-2</v>
      </c>
      <c r="G41" s="550">
        <v>6.9911215099999868E-2</v>
      </c>
      <c r="H41" s="551">
        <v>13962020.931237804</v>
      </c>
      <c r="I41" s="6"/>
    </row>
    <row r="42" spans="2:9" x14ac:dyDescent="0.2">
      <c r="B42" s="548">
        <v>42269</v>
      </c>
      <c r="C42" s="549">
        <v>1453</v>
      </c>
      <c r="D42" s="549">
        <v>184</v>
      </c>
      <c r="E42" s="550">
        <v>3.5914000000000001E-2</v>
      </c>
      <c r="F42" s="550">
        <v>6.4427999999999999E-2</v>
      </c>
      <c r="G42" s="550">
        <v>7.1857707439999974E-2</v>
      </c>
      <c r="H42" s="551">
        <v>13620561.141085718</v>
      </c>
      <c r="I42" s="6"/>
    </row>
    <row r="43" spans="2:9" x14ac:dyDescent="0.2">
      <c r="B43" s="548">
        <v>42451</v>
      </c>
      <c r="C43" s="549">
        <v>1635</v>
      </c>
      <c r="D43" s="549">
        <v>182</v>
      </c>
      <c r="E43" s="550">
        <v>3.5515999999999999E-2</v>
      </c>
      <c r="F43" s="550">
        <v>6.6134999999999999E-2</v>
      </c>
      <c r="G43" s="550">
        <v>7.3576622300000061E-2</v>
      </c>
      <c r="H43" s="551">
        <v>12919227.292549327</v>
      </c>
      <c r="I43" s="6"/>
    </row>
    <row r="44" spans="2:9" ht="13.5" thickBot="1" x14ac:dyDescent="0.25">
      <c r="B44" s="552">
        <v>42635</v>
      </c>
      <c r="C44" s="553">
        <v>1819</v>
      </c>
      <c r="D44" s="553">
        <v>184</v>
      </c>
      <c r="E44" s="554">
        <v>3.5914000000000001E-2</v>
      </c>
      <c r="F44" s="554">
        <v>6.7666000000000004E-2</v>
      </c>
      <c r="G44" s="554">
        <v>7.5118308680000023E-2</v>
      </c>
      <c r="H44" s="555">
        <v>361049181.73879224</v>
      </c>
      <c r="I44" s="6"/>
    </row>
    <row r="46" spans="2:9" x14ac:dyDescent="0.2">
      <c r="F46" s="556" t="s">
        <v>235</v>
      </c>
      <c r="G46" s="556"/>
      <c r="H46" s="557">
        <f>SUM(H35:H44)</f>
        <v>497774450.44104719</v>
      </c>
    </row>
  </sheetData>
  <mergeCells count="1">
    <mergeCell ref="B3:H7"/>
  </mergeCells>
  <hyperlinks>
    <hyperlink ref="A1" location="'Indice '!A1" display="INDICE" xr:uid="{00000000-0004-0000-3F00-000000000000}"/>
  </hyperlinks>
  <pageMargins left="0.7" right="0.7" top="0.75" bottom="0.75" header="0.3" footer="0.3"/>
  <pageSetup paperSize="9" orientation="portrait" r:id="rId1"/>
  <drawing r:id="rId2"/>
  <legacyDrawing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"/>
  <sheetViews>
    <sheetView workbookViewId="0">
      <selection activeCell="M37" sqref="M37"/>
    </sheetView>
  </sheetViews>
  <sheetFormatPr baseColWidth="10" defaultRowHeight="12.75" x14ac:dyDescent="0.2"/>
  <sheetData/>
  <pageMargins left="0.7" right="0.7" top="0.75" bottom="0.75" header="0.3" footer="0.3"/>
  <pageSetup paperSize="9" orientation="portrait" horizontalDpi="90" verticalDpi="90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H45"/>
  <sheetViews>
    <sheetView showGridLines="0" workbookViewId="0"/>
  </sheetViews>
  <sheetFormatPr baseColWidth="10" defaultRowHeight="12.75" x14ac:dyDescent="0.2"/>
  <cols>
    <col min="1" max="1" width="11.42578125" style="415"/>
    <col min="2" max="2" width="21.140625" style="54" customWidth="1"/>
    <col min="3" max="3" width="24" style="54" customWidth="1"/>
    <col min="4" max="4" width="26.28515625" style="54" customWidth="1"/>
    <col min="5" max="5" width="25.7109375" style="54" customWidth="1"/>
    <col min="6" max="6" width="15.140625" style="54" customWidth="1"/>
    <col min="7" max="9" width="11.42578125" style="54"/>
    <col min="10" max="10" width="5.7109375" style="54" customWidth="1"/>
    <col min="11" max="11" width="14.140625" style="54" customWidth="1"/>
    <col min="12" max="12" width="11.140625" style="54" customWidth="1"/>
    <col min="13" max="13" width="2.5703125" style="54" customWidth="1"/>
    <col min="14" max="14" width="8.42578125" style="54" customWidth="1"/>
    <col min="15" max="15" width="3.42578125" style="54" customWidth="1"/>
    <col min="16" max="16" width="2.85546875" style="54" customWidth="1"/>
    <col min="17" max="16384" width="11.42578125" style="54"/>
  </cols>
  <sheetData>
    <row r="1" spans="1:8" x14ac:dyDescent="0.2">
      <c r="A1" s="676" t="s">
        <v>863</v>
      </c>
    </row>
    <row r="2" spans="1:8" ht="52.5" customHeight="1" x14ac:dyDescent="0.2">
      <c r="B2" s="859" t="s">
        <v>591</v>
      </c>
      <c r="C2" s="859"/>
      <c r="D2" s="859"/>
      <c r="E2" s="859"/>
      <c r="F2" s="859"/>
      <c r="G2" s="859"/>
      <c r="H2" s="859"/>
    </row>
    <row r="5" spans="1:8" s="415" customFormat="1" x14ac:dyDescent="0.2"/>
    <row r="6" spans="1:8" s="415" customFormat="1" x14ac:dyDescent="0.2"/>
    <row r="7" spans="1:8" s="415" customFormat="1" x14ac:dyDescent="0.2"/>
    <row r="8" spans="1:8" s="415" customFormat="1" x14ac:dyDescent="0.2"/>
    <row r="9" spans="1:8" s="415" customFormat="1" x14ac:dyDescent="0.2"/>
    <row r="10" spans="1:8" s="415" customFormat="1" x14ac:dyDescent="0.2"/>
    <row r="14" spans="1:8" x14ac:dyDescent="0.2">
      <c r="B14" s="32"/>
      <c r="C14" s="33"/>
      <c r="D14" s="32"/>
    </row>
    <row r="18" spans="2:6" ht="36.75" customHeight="1" x14ac:dyDescent="0.2"/>
    <row r="25" spans="2:6" ht="13.5" thickBot="1" x14ac:dyDescent="0.25"/>
    <row r="26" spans="2:6" ht="17.25" customHeight="1" thickBot="1" x14ac:dyDescent="0.3">
      <c r="B26" s="860" t="s">
        <v>582</v>
      </c>
      <c r="C26" s="861"/>
      <c r="E26" s="860" t="s">
        <v>583</v>
      </c>
      <c r="F26" s="861"/>
    </row>
    <row r="27" spans="2:6" ht="15.75" x14ac:dyDescent="0.25">
      <c r="B27" s="562" t="s">
        <v>91</v>
      </c>
      <c r="C27" s="562" t="s">
        <v>87</v>
      </c>
      <c r="E27" s="562" t="s">
        <v>91</v>
      </c>
      <c r="F27" s="562" t="s">
        <v>87</v>
      </c>
    </row>
    <row r="28" spans="2:6" ht="15.75" x14ac:dyDescent="0.25">
      <c r="B28" s="85" t="s">
        <v>44</v>
      </c>
      <c r="C28" s="560">
        <v>0.11</v>
      </c>
      <c r="E28" s="85" t="s">
        <v>584</v>
      </c>
      <c r="F28" s="560">
        <v>0.06</v>
      </c>
    </row>
    <row r="29" spans="2:6" ht="15.75" x14ac:dyDescent="0.25">
      <c r="B29" s="85" t="s">
        <v>588</v>
      </c>
      <c r="C29" s="563">
        <f>138/360</f>
        <v>0.38333333333333336</v>
      </c>
      <c r="E29" s="85" t="s">
        <v>585</v>
      </c>
      <c r="F29" s="422">
        <f>92/365</f>
        <v>0.25205479452054796</v>
      </c>
    </row>
    <row r="30" spans="2:6" ht="15.75" x14ac:dyDescent="0.25">
      <c r="B30" s="85" t="s">
        <v>65</v>
      </c>
      <c r="C30" s="564">
        <v>100</v>
      </c>
      <c r="E30" s="85" t="s">
        <v>65</v>
      </c>
      <c r="F30" s="400">
        <v>100</v>
      </c>
    </row>
    <row r="31" spans="2:6" ht="15.75" x14ac:dyDescent="0.25">
      <c r="B31" s="85" t="s">
        <v>48</v>
      </c>
      <c r="C31" s="561">
        <f>PV(Tasa,Nper,,Va)</f>
        <v>-96.078494983480326</v>
      </c>
      <c r="D31" s="62" t="s">
        <v>587</v>
      </c>
      <c r="E31" s="85" t="s">
        <v>586</v>
      </c>
      <c r="F31" s="561">
        <f>PV(Tasa,Nper,,Va)</f>
        <v>-96.078494983480326</v>
      </c>
    </row>
    <row r="32" spans="2:6" ht="18.75" customHeight="1" x14ac:dyDescent="0.2"/>
    <row r="34" spans="2:8" ht="18.75" customHeight="1" x14ac:dyDescent="0.2">
      <c r="D34" s="5"/>
    </row>
    <row r="35" spans="2:8" x14ac:dyDescent="0.2">
      <c r="D35" s="5"/>
    </row>
    <row r="36" spans="2:8" x14ac:dyDescent="0.2">
      <c r="D36" s="5"/>
    </row>
    <row r="37" spans="2:8" x14ac:dyDescent="0.2">
      <c r="D37" s="5"/>
    </row>
    <row r="38" spans="2:8" x14ac:dyDescent="0.2">
      <c r="D38" s="32"/>
    </row>
    <row r="39" spans="2:8" x14ac:dyDescent="0.2">
      <c r="B39" s="32"/>
      <c r="C39" s="33"/>
      <c r="D39" s="32"/>
    </row>
    <row r="42" spans="2:8" ht="13.5" thickBot="1" x14ac:dyDescent="0.25"/>
    <row r="43" spans="2:8" ht="24.75" customHeight="1" thickBot="1" x14ac:dyDescent="0.25">
      <c r="B43" s="862" t="s">
        <v>589</v>
      </c>
      <c r="C43" s="863"/>
      <c r="D43" s="863"/>
      <c r="E43" s="863"/>
      <c r="F43" s="863"/>
      <c r="G43" s="863"/>
      <c r="H43" s="864"/>
    </row>
    <row r="44" spans="2:8" ht="13.5" thickBot="1" x14ac:dyDescent="0.25"/>
    <row r="45" spans="2:8" ht="30.75" customHeight="1" thickBot="1" x14ac:dyDescent="0.25">
      <c r="B45" s="862" t="s">
        <v>590</v>
      </c>
      <c r="C45" s="863"/>
      <c r="D45" s="863"/>
      <c r="E45" s="863"/>
      <c r="F45" s="863"/>
      <c r="G45" s="863"/>
      <c r="H45" s="864"/>
    </row>
  </sheetData>
  <mergeCells count="5">
    <mergeCell ref="B26:C26"/>
    <mergeCell ref="E26:F26"/>
    <mergeCell ref="B43:H43"/>
    <mergeCell ref="B45:H45"/>
    <mergeCell ref="B2:H2"/>
  </mergeCells>
  <hyperlinks>
    <hyperlink ref="A1" location="'Indice '!A1" display="INDICE" xr:uid="{00000000-0004-0000-4100-000000000000}"/>
  </hyperlinks>
  <pageMargins left="0.75" right="0.75" top="1" bottom="1" header="0" footer="0"/>
  <pageSetup orientation="portrait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H36"/>
  <sheetViews>
    <sheetView showGridLines="0" workbookViewId="0"/>
  </sheetViews>
  <sheetFormatPr baseColWidth="10" defaultRowHeight="12.75" x14ac:dyDescent="0.2"/>
  <cols>
    <col min="1" max="1" width="11.42578125" style="415"/>
    <col min="2" max="2" width="21.140625" style="415" customWidth="1"/>
    <col min="3" max="3" width="26" style="415" customWidth="1"/>
    <col min="4" max="4" width="26.28515625" style="415" customWidth="1"/>
    <col min="5" max="5" width="25.7109375" style="415" customWidth="1"/>
    <col min="6" max="6" width="19.140625" style="415" customWidth="1"/>
    <col min="7" max="9" width="11.42578125" style="415"/>
    <col min="10" max="10" width="5.7109375" style="415" customWidth="1"/>
    <col min="11" max="11" width="14.140625" style="415" customWidth="1"/>
    <col min="12" max="12" width="11.140625" style="415" customWidth="1"/>
    <col min="13" max="13" width="2.5703125" style="415" customWidth="1"/>
    <col min="14" max="14" width="8.42578125" style="415" customWidth="1"/>
    <col min="15" max="15" width="3.42578125" style="415" customWidth="1"/>
    <col min="16" max="16" width="2.85546875" style="415" customWidth="1"/>
    <col min="17" max="16384" width="11.42578125" style="415"/>
  </cols>
  <sheetData>
    <row r="1" spans="1:8" ht="13.5" thickBot="1" x14ac:dyDescent="0.25">
      <c r="A1" s="676" t="s">
        <v>863</v>
      </c>
    </row>
    <row r="2" spans="1:8" ht="69" customHeight="1" thickBot="1" x14ac:dyDescent="0.25">
      <c r="B2" s="865" t="s">
        <v>592</v>
      </c>
      <c r="C2" s="866"/>
      <c r="D2" s="866"/>
      <c r="E2" s="866"/>
      <c r="F2" s="866"/>
      <c r="G2" s="866"/>
      <c r="H2" s="867"/>
    </row>
    <row r="14" spans="1:8" x14ac:dyDescent="0.2">
      <c r="B14" s="32"/>
      <c r="C14" s="33"/>
      <c r="D14" s="32"/>
    </row>
    <row r="18" spans="2:7" ht="36.75" customHeight="1" x14ac:dyDescent="0.2"/>
    <row r="24" spans="2:7" ht="13.5" thickBot="1" x14ac:dyDescent="0.25"/>
    <row r="25" spans="2:7" ht="16.5" thickBot="1" x14ac:dyDescent="0.3">
      <c r="B25" s="870" t="s">
        <v>593</v>
      </c>
      <c r="C25" s="871"/>
      <c r="E25" s="870" t="s">
        <v>596</v>
      </c>
      <c r="F25" s="871"/>
    </row>
    <row r="26" spans="2:7" ht="17.25" customHeight="1" thickBot="1" x14ac:dyDescent="0.3">
      <c r="B26" s="868" t="s">
        <v>582</v>
      </c>
      <c r="C26" s="869"/>
      <c r="E26" s="868" t="s">
        <v>582</v>
      </c>
      <c r="F26" s="869"/>
    </row>
    <row r="27" spans="2:7" ht="15.75" x14ac:dyDescent="0.25">
      <c r="B27" s="562" t="s">
        <v>91</v>
      </c>
      <c r="C27" s="562" t="s">
        <v>87</v>
      </c>
      <c r="E27" s="562" t="s">
        <v>91</v>
      </c>
      <c r="F27" s="562" t="s">
        <v>87</v>
      </c>
    </row>
    <row r="28" spans="2:7" ht="15" x14ac:dyDescent="0.25">
      <c r="B28" s="565" t="s">
        <v>44</v>
      </c>
      <c r="C28" s="566">
        <v>7.8E-2</v>
      </c>
      <c r="D28" s="433"/>
      <c r="E28" s="565" t="s">
        <v>44</v>
      </c>
      <c r="F28" s="566">
        <v>7.3999999999999996E-2</v>
      </c>
    </row>
    <row r="29" spans="2:7" ht="15" x14ac:dyDescent="0.25">
      <c r="B29" s="565" t="s">
        <v>600</v>
      </c>
      <c r="C29" s="567">
        <f>180/360</f>
        <v>0.5</v>
      </c>
      <c r="D29" s="433"/>
      <c r="E29" s="565" t="s">
        <v>600</v>
      </c>
      <c r="F29" s="567">
        <f>180/360</f>
        <v>0.5</v>
      </c>
    </row>
    <row r="30" spans="2:7" ht="15" x14ac:dyDescent="0.25">
      <c r="B30" s="565" t="s">
        <v>65</v>
      </c>
      <c r="C30" s="568">
        <v>100</v>
      </c>
      <c r="D30" s="433"/>
      <c r="E30" s="565" t="s">
        <v>65</v>
      </c>
      <c r="F30" s="568">
        <v>100</v>
      </c>
    </row>
    <row r="31" spans="2:7" ht="15" x14ac:dyDescent="0.25">
      <c r="B31" s="569" t="s">
        <v>594</v>
      </c>
      <c r="C31" s="570">
        <f>PV(Tasa,Nper,,Va)</f>
        <v>-96.314266066177439</v>
      </c>
      <c r="D31" s="575" t="s">
        <v>587</v>
      </c>
      <c r="E31" s="569" t="s">
        <v>595</v>
      </c>
      <c r="F31" s="570">
        <f>PV(F28,F29,,F30)</f>
        <v>-96.49345555330811</v>
      </c>
      <c r="G31" s="28" t="s">
        <v>587</v>
      </c>
    </row>
    <row r="32" spans="2:7" ht="18.75" customHeight="1" x14ac:dyDescent="0.25">
      <c r="B32" s="565" t="s">
        <v>597</v>
      </c>
      <c r="C32" s="571">
        <v>3000000000</v>
      </c>
      <c r="D32" s="433"/>
      <c r="E32" s="565" t="s">
        <v>597</v>
      </c>
      <c r="F32" s="572">
        <v>3000000000</v>
      </c>
    </row>
    <row r="33" spans="2:6" ht="15" x14ac:dyDescent="0.25">
      <c r="B33" s="565" t="s">
        <v>599</v>
      </c>
      <c r="C33" s="571">
        <f>-C32*C31%</f>
        <v>2889427981.985323</v>
      </c>
      <c r="D33" s="433"/>
      <c r="E33" s="565" t="s">
        <v>598</v>
      </c>
      <c r="F33" s="572">
        <f>-F32*F31%</f>
        <v>2894803666.5992432</v>
      </c>
    </row>
    <row r="36" spans="2:6" ht="22.5" customHeight="1" x14ac:dyDescent="0.25">
      <c r="C36" s="573" t="s">
        <v>601</v>
      </c>
      <c r="D36" s="574">
        <f>+F33-C33</f>
        <v>5375684.6139202118</v>
      </c>
    </row>
  </sheetData>
  <mergeCells count="5">
    <mergeCell ref="B2:H2"/>
    <mergeCell ref="B26:C26"/>
    <mergeCell ref="E26:F26"/>
    <mergeCell ref="B25:C25"/>
    <mergeCell ref="E25:F25"/>
  </mergeCells>
  <hyperlinks>
    <hyperlink ref="A1" location="'Indice '!A1" display="INDICE" xr:uid="{00000000-0004-0000-4200-000000000000}"/>
  </hyperlinks>
  <pageMargins left="0.75" right="0.75" top="1" bottom="1" header="0" footer="0"/>
  <pageSetup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H43"/>
  <sheetViews>
    <sheetView showGridLines="0" workbookViewId="0"/>
  </sheetViews>
  <sheetFormatPr baseColWidth="10" defaultRowHeight="12.75" x14ac:dyDescent="0.2"/>
  <cols>
    <col min="1" max="1" width="11.42578125" style="415"/>
    <col min="2" max="2" width="21.140625" style="415" customWidth="1"/>
    <col min="3" max="3" width="26" style="415" customWidth="1"/>
    <col min="4" max="4" width="28.7109375" style="415" customWidth="1"/>
    <col min="5" max="5" width="25.7109375" style="415" customWidth="1"/>
    <col min="6" max="6" width="19.140625" style="415" customWidth="1"/>
    <col min="7" max="9" width="11.42578125" style="415"/>
    <col min="10" max="10" width="5.7109375" style="415" customWidth="1"/>
    <col min="11" max="11" width="14.140625" style="415" customWidth="1"/>
    <col min="12" max="12" width="11.140625" style="415" customWidth="1"/>
    <col min="13" max="13" width="2.5703125" style="415" customWidth="1"/>
    <col min="14" max="14" width="8.42578125" style="415" customWidth="1"/>
    <col min="15" max="15" width="3.42578125" style="415" customWidth="1"/>
    <col min="16" max="16" width="2.85546875" style="415" customWidth="1"/>
    <col min="17" max="16384" width="11.42578125" style="415"/>
  </cols>
  <sheetData>
    <row r="1" spans="1:8" ht="13.5" thickBot="1" x14ac:dyDescent="0.25">
      <c r="A1" s="676" t="s">
        <v>863</v>
      </c>
    </row>
    <row r="2" spans="1:8" ht="69" customHeight="1" thickBot="1" x14ac:dyDescent="0.25">
      <c r="B2" s="865" t="s">
        <v>602</v>
      </c>
      <c r="C2" s="866"/>
      <c r="D2" s="866"/>
      <c r="E2" s="866"/>
      <c r="F2" s="866"/>
      <c r="G2" s="866"/>
      <c r="H2" s="867"/>
    </row>
    <row r="14" spans="1:8" x14ac:dyDescent="0.2">
      <c r="B14" s="32"/>
      <c r="C14" s="33"/>
      <c r="D14" s="32"/>
    </row>
    <row r="18" spans="2:7" ht="36.75" customHeight="1" x14ac:dyDescent="0.2"/>
    <row r="24" spans="2:7" ht="13.5" thickBot="1" x14ac:dyDescent="0.25"/>
    <row r="25" spans="2:7" ht="16.5" thickBot="1" x14ac:dyDescent="0.3">
      <c r="B25" s="870" t="s">
        <v>603</v>
      </c>
      <c r="C25" s="871"/>
      <c r="E25" s="870" t="s">
        <v>604</v>
      </c>
      <c r="F25" s="871"/>
    </row>
    <row r="26" spans="2:7" ht="17.25" customHeight="1" thickBot="1" x14ac:dyDescent="0.3">
      <c r="B26" s="868" t="s">
        <v>582</v>
      </c>
      <c r="C26" s="869"/>
      <c r="E26" s="868" t="s">
        <v>582</v>
      </c>
      <c r="F26" s="869"/>
    </row>
    <row r="27" spans="2:7" ht="15.75" x14ac:dyDescent="0.25">
      <c r="B27" s="562" t="s">
        <v>91</v>
      </c>
      <c r="C27" s="562" t="s">
        <v>87</v>
      </c>
      <c r="E27" s="562" t="s">
        <v>91</v>
      </c>
      <c r="F27" s="562" t="s">
        <v>87</v>
      </c>
    </row>
    <row r="28" spans="2:7" ht="15" x14ac:dyDescent="0.25">
      <c r="B28" s="565" t="s">
        <v>44</v>
      </c>
      <c r="C28" s="566">
        <v>8.5000000000000006E-2</v>
      </c>
      <c r="D28" s="433"/>
      <c r="E28" s="565" t="s">
        <v>44</v>
      </c>
      <c r="F28" s="566">
        <v>0.09</v>
      </c>
    </row>
    <row r="29" spans="2:7" ht="15" x14ac:dyDescent="0.25">
      <c r="B29" s="565" t="s">
        <v>606</v>
      </c>
      <c r="C29" s="576">
        <v>39600</v>
      </c>
      <c r="D29" s="433"/>
      <c r="E29" s="565" t="s">
        <v>606</v>
      </c>
      <c r="F29" s="576">
        <v>39600</v>
      </c>
    </row>
    <row r="30" spans="2:7" ht="15" x14ac:dyDescent="0.25">
      <c r="B30" s="565" t="s">
        <v>607</v>
      </c>
      <c r="C30" s="576">
        <v>39797</v>
      </c>
      <c r="D30" s="433"/>
      <c r="E30" s="565" t="s">
        <v>607</v>
      </c>
      <c r="F30" s="576">
        <v>39797</v>
      </c>
    </row>
    <row r="31" spans="2:7" ht="15" x14ac:dyDescent="0.25">
      <c r="B31" s="565" t="s">
        <v>608</v>
      </c>
      <c r="C31" s="577">
        <f>DAYS360(C29,C30)</f>
        <v>194</v>
      </c>
      <c r="D31" s="575" t="s">
        <v>609</v>
      </c>
      <c r="E31" s="565" t="s">
        <v>608</v>
      </c>
      <c r="F31" s="577">
        <f>DAYS360(F29,F30)</f>
        <v>194</v>
      </c>
      <c r="G31" s="575" t="s">
        <v>610</v>
      </c>
    </row>
    <row r="32" spans="2:7" ht="15" x14ac:dyDescent="0.25">
      <c r="B32" s="565" t="s">
        <v>605</v>
      </c>
      <c r="C32" s="567">
        <f>+C31/360</f>
        <v>0.53888888888888886</v>
      </c>
      <c r="D32" s="433"/>
      <c r="E32" s="565" t="s">
        <v>600</v>
      </c>
      <c r="F32" s="567">
        <f>+F31/360</f>
        <v>0.53888888888888886</v>
      </c>
    </row>
    <row r="33" spans="2:7" ht="15" x14ac:dyDescent="0.25">
      <c r="B33" s="565" t="s">
        <v>65</v>
      </c>
      <c r="C33" s="568">
        <v>100</v>
      </c>
      <c r="D33" s="433"/>
      <c r="E33" s="565" t="s">
        <v>65</v>
      </c>
      <c r="F33" s="568">
        <v>100</v>
      </c>
    </row>
    <row r="34" spans="2:7" ht="15" x14ac:dyDescent="0.25">
      <c r="B34" s="569" t="s">
        <v>594</v>
      </c>
      <c r="C34" s="570">
        <f>PV(Tasa,Nper,,Va)</f>
        <v>-95.698979746137056</v>
      </c>
      <c r="D34" s="575" t="s">
        <v>587</v>
      </c>
      <c r="E34" s="569" t="s">
        <v>595</v>
      </c>
      <c r="F34" s="570">
        <f>PV(F28,F32,,F33)</f>
        <v>-95.462164239813305</v>
      </c>
      <c r="G34" s="28" t="s">
        <v>587</v>
      </c>
    </row>
    <row r="35" spans="2:7" ht="18.75" customHeight="1" x14ac:dyDescent="0.25">
      <c r="B35" s="565" t="s">
        <v>597</v>
      </c>
      <c r="C35" s="571">
        <v>5000000000</v>
      </c>
      <c r="D35" s="433"/>
      <c r="E35" s="565" t="s">
        <v>597</v>
      </c>
      <c r="F35" s="572">
        <v>5000000000</v>
      </c>
    </row>
    <row r="36" spans="2:7" ht="15" x14ac:dyDescent="0.25">
      <c r="B36" s="565" t="s">
        <v>599</v>
      </c>
      <c r="C36" s="571">
        <f>-C35*C34%</f>
        <v>4784948987.3068533</v>
      </c>
      <c r="D36" s="433"/>
      <c r="E36" s="565" t="s">
        <v>598</v>
      </c>
      <c r="F36" s="572">
        <f>-F35*F34%</f>
        <v>4773108211.9906654</v>
      </c>
    </row>
    <row r="39" spans="2:7" ht="22.5" customHeight="1" x14ac:dyDescent="0.25">
      <c r="C39" s="573" t="s">
        <v>601</v>
      </c>
      <c r="D39" s="574">
        <f>+F36-C36</f>
        <v>-11840775.316187859</v>
      </c>
    </row>
    <row r="43" spans="2:7" x14ac:dyDescent="0.2">
      <c r="B43" s="16" t="s">
        <v>611</v>
      </c>
    </row>
  </sheetData>
  <mergeCells count="5">
    <mergeCell ref="B2:H2"/>
    <mergeCell ref="B25:C25"/>
    <mergeCell ref="E25:F25"/>
    <mergeCell ref="B26:C26"/>
    <mergeCell ref="E26:F26"/>
  </mergeCells>
  <hyperlinks>
    <hyperlink ref="A1" location="'Indice '!A1" display="INDICE" xr:uid="{00000000-0004-0000-4300-000000000000}"/>
  </hyperlinks>
  <pageMargins left="0.75" right="0.75" top="1" bottom="1" header="0" footer="0"/>
  <pageSetup orientation="portrait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I101"/>
  <sheetViews>
    <sheetView showGridLines="0" workbookViewId="0"/>
  </sheetViews>
  <sheetFormatPr baseColWidth="10" defaultRowHeight="12.75" x14ac:dyDescent="0.2"/>
  <cols>
    <col min="1" max="1" width="11.42578125" style="415"/>
    <col min="2" max="2" width="21.140625" customWidth="1"/>
    <col min="3" max="3" width="19.5703125" customWidth="1"/>
    <col min="4" max="4" width="21" customWidth="1"/>
    <col min="5" max="5" width="22.42578125" customWidth="1"/>
    <col min="6" max="6" width="14.7109375" customWidth="1"/>
    <col min="10" max="10" width="5.7109375" customWidth="1"/>
    <col min="11" max="11" width="14.140625" customWidth="1"/>
    <col min="12" max="12" width="11.140625" customWidth="1"/>
    <col min="13" max="13" width="2.5703125" customWidth="1"/>
    <col min="14" max="14" width="8.42578125" customWidth="1"/>
    <col min="15" max="15" width="3.42578125" customWidth="1"/>
    <col min="16" max="16" width="2.85546875" customWidth="1"/>
  </cols>
  <sheetData>
    <row r="1" spans="1:8" ht="13.5" thickBot="1" x14ac:dyDescent="0.25">
      <c r="A1" s="676" t="s">
        <v>863</v>
      </c>
    </row>
    <row r="2" spans="1:8" ht="70.5" customHeight="1" thickBot="1" x14ac:dyDescent="0.25">
      <c r="B2" s="874" t="s">
        <v>197</v>
      </c>
      <c r="C2" s="875"/>
      <c r="D2" s="875"/>
      <c r="E2" s="875"/>
      <c r="F2" s="875"/>
      <c r="G2" s="875"/>
      <c r="H2" s="876"/>
    </row>
    <row r="4" spans="1:8" s="415" customFormat="1" x14ac:dyDescent="0.2"/>
    <row r="5" spans="1:8" s="415" customFormat="1" x14ac:dyDescent="0.2"/>
    <row r="6" spans="1:8" s="415" customFormat="1" x14ac:dyDescent="0.2"/>
    <row r="7" spans="1:8" s="415" customFormat="1" x14ac:dyDescent="0.2"/>
    <row r="8" spans="1:8" s="415" customFormat="1" x14ac:dyDescent="0.2"/>
    <row r="9" spans="1:8" s="415" customFormat="1" x14ac:dyDescent="0.2"/>
    <row r="10" spans="1:8" s="415" customFormat="1" x14ac:dyDescent="0.2"/>
    <row r="11" spans="1:8" s="415" customFormat="1" x14ac:dyDescent="0.2"/>
    <row r="12" spans="1:8" s="415" customFormat="1" x14ac:dyDescent="0.2"/>
    <row r="13" spans="1:8" x14ac:dyDescent="0.2">
      <c r="B13" s="32"/>
      <c r="C13" s="33"/>
      <c r="D13" s="32"/>
    </row>
    <row r="14" spans="1:8" x14ac:dyDescent="0.2">
      <c r="B14" s="32"/>
      <c r="C14" s="33"/>
      <c r="D14" s="32"/>
    </row>
    <row r="18" spans="2:9" ht="33.75" customHeight="1" x14ac:dyDescent="0.2"/>
    <row r="20" spans="2:9" x14ac:dyDescent="0.2">
      <c r="I20" s="22"/>
    </row>
    <row r="21" spans="2:9" x14ac:dyDescent="0.2">
      <c r="I21" s="22"/>
    </row>
    <row r="22" spans="2:9" x14ac:dyDescent="0.2">
      <c r="I22" s="27"/>
    </row>
    <row r="26" spans="2:9" s="415" customFormat="1" ht="13.5" thickBot="1" x14ac:dyDescent="0.25"/>
    <row r="27" spans="2:9" s="415" customFormat="1" ht="18.75" thickBot="1" x14ac:dyDescent="0.3">
      <c r="B27" s="868" t="s">
        <v>634</v>
      </c>
      <c r="C27" s="869"/>
      <c r="E27" s="860" t="s">
        <v>628</v>
      </c>
      <c r="F27" s="861"/>
    </row>
    <row r="28" spans="2:9" s="415" customFormat="1" ht="15.75" x14ac:dyDescent="0.25">
      <c r="B28" s="562" t="s">
        <v>91</v>
      </c>
      <c r="C28" s="562" t="s">
        <v>87</v>
      </c>
      <c r="E28" s="562" t="s">
        <v>91</v>
      </c>
      <c r="F28" s="562" t="s">
        <v>87</v>
      </c>
    </row>
    <row r="29" spans="2:9" s="415" customFormat="1" ht="15.75" x14ac:dyDescent="0.25">
      <c r="B29" s="565" t="s">
        <v>44</v>
      </c>
      <c r="C29" s="566">
        <v>7.0000000000000007E-2</v>
      </c>
      <c r="E29" s="85" t="s">
        <v>584</v>
      </c>
      <c r="F29" s="560">
        <f>+C29</f>
        <v>7.0000000000000007E-2</v>
      </c>
    </row>
    <row r="30" spans="2:9" s="415" customFormat="1" ht="15.75" x14ac:dyDescent="0.25">
      <c r="B30" s="565" t="s">
        <v>606</v>
      </c>
      <c r="C30" s="576">
        <v>40392</v>
      </c>
      <c r="E30" s="85" t="s">
        <v>585</v>
      </c>
      <c r="F30" s="580">
        <f>+C32</f>
        <v>56</v>
      </c>
    </row>
    <row r="31" spans="2:9" s="415" customFormat="1" ht="15.75" x14ac:dyDescent="0.25">
      <c r="B31" s="565" t="s">
        <v>607</v>
      </c>
      <c r="C31" s="576">
        <v>40449</v>
      </c>
      <c r="E31" s="85" t="s">
        <v>65</v>
      </c>
      <c r="F31" s="400">
        <v>100</v>
      </c>
    </row>
    <row r="32" spans="2:9" s="415" customFormat="1" ht="15.75" x14ac:dyDescent="0.25">
      <c r="B32" s="565" t="s">
        <v>629</v>
      </c>
      <c r="C32" s="577">
        <f>DAYS360(C30,C31)</f>
        <v>56</v>
      </c>
      <c r="E32" s="85" t="s">
        <v>586</v>
      </c>
      <c r="F32" s="561">
        <f>+C35</f>
        <v>-98.953051198793062</v>
      </c>
    </row>
    <row r="33" spans="2:8" s="415" customFormat="1" ht="15" x14ac:dyDescent="0.25">
      <c r="B33" s="565" t="s">
        <v>612</v>
      </c>
      <c r="C33" s="567">
        <f>+C32/360</f>
        <v>0.15555555555555556</v>
      </c>
    </row>
    <row r="34" spans="2:8" s="415" customFormat="1" ht="15" x14ac:dyDescent="0.25">
      <c r="B34" s="565" t="s">
        <v>65</v>
      </c>
      <c r="C34" s="568">
        <v>100</v>
      </c>
    </row>
    <row r="35" spans="2:8" s="415" customFormat="1" ht="15" x14ac:dyDescent="0.25">
      <c r="B35" s="569" t="s">
        <v>594</v>
      </c>
      <c r="C35" s="570">
        <f>PV(C29,C33,,C34)</f>
        <v>-98.953051198793062</v>
      </c>
    </row>
    <row r="36" spans="2:8" s="415" customFormat="1" ht="15" x14ac:dyDescent="0.25">
      <c r="B36" s="578"/>
      <c r="C36" s="579"/>
      <c r="D36" s="32"/>
    </row>
    <row r="37" spans="2:8" s="415" customFormat="1" ht="15.75" thickBot="1" x14ac:dyDescent="0.3">
      <c r="B37" s="578"/>
      <c r="C37" s="579"/>
      <c r="D37" s="32"/>
    </row>
    <row r="38" spans="2:8" s="415" customFormat="1" ht="18" customHeight="1" thickBot="1" x14ac:dyDescent="0.25">
      <c r="B38" s="865" t="s">
        <v>613</v>
      </c>
      <c r="C38" s="866"/>
      <c r="D38" s="866"/>
      <c r="E38" s="866"/>
      <c r="F38" s="581"/>
      <c r="G38" s="581"/>
      <c r="H38" s="581"/>
    </row>
    <row r="39" spans="2:8" s="415" customFormat="1" ht="15" x14ac:dyDescent="0.25">
      <c r="B39" s="578"/>
      <c r="C39" s="579"/>
      <c r="D39" s="32"/>
    </row>
    <row r="40" spans="2:8" s="415" customFormat="1" ht="18" customHeight="1" x14ac:dyDescent="0.25">
      <c r="B40" s="873" t="s">
        <v>614</v>
      </c>
      <c r="C40" s="873"/>
      <c r="D40" s="873"/>
      <c r="E40" s="873"/>
    </row>
    <row r="41" spans="2:8" s="415" customFormat="1" x14ac:dyDescent="0.2"/>
    <row r="42" spans="2:8" s="415" customFormat="1" ht="21" customHeight="1" x14ac:dyDescent="0.25">
      <c r="B42" s="873" t="s">
        <v>615</v>
      </c>
      <c r="C42" s="873"/>
      <c r="D42" s="873"/>
      <c r="E42" s="873"/>
    </row>
    <row r="43" spans="2:8" s="415" customFormat="1" ht="15" x14ac:dyDescent="0.25">
      <c r="B43" s="578"/>
      <c r="C43" s="579"/>
      <c r="D43" s="32"/>
    </row>
    <row r="44" spans="2:8" s="415" customFormat="1" ht="18" customHeight="1" x14ac:dyDescent="0.25">
      <c r="B44" s="872" t="s">
        <v>616</v>
      </c>
      <c r="C44" s="872"/>
      <c r="D44" s="872"/>
      <c r="E44" s="872"/>
    </row>
    <row r="45" spans="2:8" s="415" customFormat="1" ht="15" x14ac:dyDescent="0.25">
      <c r="B45" s="578"/>
      <c r="C45" s="579"/>
      <c r="D45" s="32"/>
    </row>
    <row r="46" spans="2:8" s="415" customFormat="1" ht="15" x14ac:dyDescent="0.25">
      <c r="B46" s="873" t="s">
        <v>617</v>
      </c>
      <c r="C46" s="873"/>
      <c r="D46" s="873"/>
      <c r="E46" s="873"/>
    </row>
    <row r="47" spans="2:8" s="415" customFormat="1" ht="15" x14ac:dyDescent="0.25">
      <c r="B47" s="578"/>
      <c r="C47" s="579"/>
      <c r="D47" s="32"/>
    </row>
    <row r="48" spans="2:8" s="415" customFormat="1" ht="15" x14ac:dyDescent="0.25">
      <c r="B48" s="873" t="s">
        <v>618</v>
      </c>
      <c r="C48" s="873"/>
      <c r="D48" s="873"/>
      <c r="E48" s="873"/>
    </row>
    <row r="49" spans="2:4" s="415" customFormat="1" ht="15" x14ac:dyDescent="0.25">
      <c r="B49" s="578"/>
      <c r="C49" s="579"/>
      <c r="D49" s="32"/>
    </row>
    <row r="50" spans="2:4" s="415" customFormat="1" ht="15" x14ac:dyDescent="0.25">
      <c r="B50" s="578"/>
      <c r="C50" s="579"/>
      <c r="D50" s="32"/>
    </row>
    <row r="51" spans="2:4" s="415" customFormat="1" ht="15" x14ac:dyDescent="0.25">
      <c r="B51" s="578"/>
      <c r="C51" s="579"/>
      <c r="D51" s="32"/>
    </row>
    <row r="52" spans="2:4" s="415" customFormat="1" ht="15" x14ac:dyDescent="0.25">
      <c r="B52" s="578"/>
      <c r="C52" s="579"/>
      <c r="D52" s="32"/>
    </row>
    <row r="53" spans="2:4" s="415" customFormat="1" ht="15" x14ac:dyDescent="0.25">
      <c r="B53" s="578"/>
      <c r="C53" s="579"/>
      <c r="D53" s="32"/>
    </row>
    <row r="54" spans="2:4" s="415" customFormat="1" ht="15" x14ac:dyDescent="0.25">
      <c r="B54" s="578"/>
      <c r="C54" s="579"/>
      <c r="D54" s="32"/>
    </row>
    <row r="55" spans="2:4" s="415" customFormat="1" ht="15" x14ac:dyDescent="0.25">
      <c r="B55" s="578"/>
      <c r="C55" s="579"/>
      <c r="D55" s="32"/>
    </row>
    <row r="56" spans="2:4" x14ac:dyDescent="0.2">
      <c r="B56" s="32"/>
      <c r="C56" s="33"/>
      <c r="D56" s="32"/>
    </row>
    <row r="75" spans="2:6" ht="18" x14ac:dyDescent="0.25">
      <c r="B75" s="583" t="s">
        <v>619</v>
      </c>
    </row>
    <row r="77" spans="2:6" ht="13.5" thickBot="1" x14ac:dyDescent="0.25"/>
    <row r="78" spans="2:6" ht="18.75" thickBot="1" x14ac:dyDescent="0.3">
      <c r="B78" s="868" t="s">
        <v>627</v>
      </c>
      <c r="C78" s="869"/>
      <c r="D78" s="415"/>
      <c r="E78" s="878" t="s">
        <v>628</v>
      </c>
      <c r="F78" s="879"/>
    </row>
    <row r="79" spans="2:6" ht="15.75" x14ac:dyDescent="0.25">
      <c r="B79" s="562" t="s">
        <v>91</v>
      </c>
      <c r="C79" s="562" t="s">
        <v>87</v>
      </c>
      <c r="D79" s="415"/>
      <c r="E79" s="562" t="s">
        <v>91</v>
      </c>
      <c r="F79" s="562" t="s">
        <v>87</v>
      </c>
    </row>
    <row r="80" spans="2:6" ht="15.75" x14ac:dyDescent="0.25">
      <c r="B80" s="565" t="s">
        <v>606</v>
      </c>
      <c r="C80" s="576">
        <v>40392</v>
      </c>
      <c r="D80" s="415"/>
      <c r="E80" s="85" t="s">
        <v>621</v>
      </c>
      <c r="F80" s="563">
        <f>+C83</f>
        <v>0.15555555555555556</v>
      </c>
    </row>
    <row r="81" spans="2:6" ht="15.75" x14ac:dyDescent="0.25">
      <c r="B81" s="565" t="s">
        <v>607</v>
      </c>
      <c r="C81" s="576">
        <v>40449</v>
      </c>
      <c r="D81" s="415"/>
      <c r="E81" s="85" t="s">
        <v>65</v>
      </c>
      <c r="F81" s="564">
        <v>100</v>
      </c>
    </row>
    <row r="82" spans="2:6" ht="15.75" x14ac:dyDescent="0.25">
      <c r="B82" s="565" t="s">
        <v>629</v>
      </c>
      <c r="C82" s="577">
        <f>DAYS360(C80,C81)</f>
        <v>56</v>
      </c>
      <c r="D82" s="415"/>
      <c r="E82" s="85" t="s">
        <v>620</v>
      </c>
      <c r="F82" s="561">
        <f>+C85</f>
        <v>-99.025999999999996</v>
      </c>
    </row>
    <row r="83" spans="2:6" ht="15.75" x14ac:dyDescent="0.25">
      <c r="B83" s="565" t="s">
        <v>612</v>
      </c>
      <c r="C83" s="567">
        <f>+C82/360</f>
        <v>0.15555555555555556</v>
      </c>
      <c r="D83" s="415"/>
      <c r="E83" s="584" t="s">
        <v>79</v>
      </c>
      <c r="F83" s="588">
        <f>+C86</f>
        <v>6.4942931080529287E-2</v>
      </c>
    </row>
    <row r="84" spans="2:6" ht="15" x14ac:dyDescent="0.25">
      <c r="B84" s="565" t="s">
        <v>65</v>
      </c>
      <c r="C84" s="568">
        <v>100</v>
      </c>
      <c r="D84" s="415"/>
      <c r="E84" s="415"/>
      <c r="F84" s="415"/>
    </row>
    <row r="85" spans="2:6" ht="15" x14ac:dyDescent="0.25">
      <c r="B85" s="565" t="s">
        <v>64</v>
      </c>
      <c r="C85" s="582">
        <v>-99.025999999999996</v>
      </c>
      <c r="D85" s="415"/>
      <c r="E85" s="415"/>
      <c r="F85" s="415"/>
    </row>
    <row r="86" spans="2:6" ht="15" x14ac:dyDescent="0.25">
      <c r="B86" s="569" t="s">
        <v>84</v>
      </c>
      <c r="C86" s="587">
        <f>RATE(C83,,C85,C84)</f>
        <v>6.4942931080529287E-2</v>
      </c>
      <c r="D86" s="62" t="s">
        <v>630</v>
      </c>
      <c r="E86" s="415"/>
      <c r="F86" s="415"/>
    </row>
    <row r="88" spans="2:6" ht="13.5" thickBot="1" x14ac:dyDescent="0.25">
      <c r="E88" s="16" t="s">
        <v>631</v>
      </c>
    </row>
    <row r="89" spans="2:6" ht="18.75" thickBot="1" x14ac:dyDescent="0.3">
      <c r="E89" s="878" t="s">
        <v>632</v>
      </c>
      <c r="F89" s="879"/>
    </row>
    <row r="90" spans="2:6" x14ac:dyDescent="0.2">
      <c r="E90" s="16" t="s">
        <v>625</v>
      </c>
    </row>
    <row r="91" spans="2:6" ht="15.75" x14ac:dyDescent="0.25">
      <c r="E91" s="562" t="s">
        <v>91</v>
      </c>
      <c r="F91" s="562" t="s">
        <v>87</v>
      </c>
    </row>
    <row r="92" spans="2:6" ht="15" x14ac:dyDescent="0.25">
      <c r="E92" s="565" t="s">
        <v>606</v>
      </c>
      <c r="F92" s="585" t="s">
        <v>623</v>
      </c>
    </row>
    <row r="93" spans="2:6" ht="15" x14ac:dyDescent="0.25">
      <c r="E93" s="565" t="s">
        <v>607</v>
      </c>
      <c r="F93" s="585" t="s">
        <v>624</v>
      </c>
    </row>
    <row r="94" spans="2:6" ht="15" x14ac:dyDescent="0.25">
      <c r="E94" s="565" t="s">
        <v>622</v>
      </c>
      <c r="F94" s="577">
        <v>56</v>
      </c>
    </row>
    <row r="95" spans="2:6" ht="15" x14ac:dyDescent="0.25">
      <c r="E95" s="578"/>
      <c r="F95" s="586"/>
    </row>
    <row r="100" spans="2:8" ht="15.75" customHeight="1" x14ac:dyDescent="0.25">
      <c r="B100" s="877" t="s">
        <v>626</v>
      </c>
      <c r="C100" s="877"/>
      <c r="D100" s="877"/>
      <c r="E100" s="877"/>
      <c r="F100" s="877"/>
      <c r="G100" s="877"/>
      <c r="H100" s="877"/>
    </row>
    <row r="101" spans="2:8" ht="15.75" x14ac:dyDescent="0.25">
      <c r="B101" s="877" t="s">
        <v>633</v>
      </c>
      <c r="C101" s="877"/>
      <c r="D101" s="877"/>
      <c r="E101" s="877"/>
      <c r="F101" s="877"/>
      <c r="G101" s="877"/>
      <c r="H101" s="877"/>
    </row>
  </sheetData>
  <mergeCells count="14">
    <mergeCell ref="B101:H101"/>
    <mergeCell ref="B78:C78"/>
    <mergeCell ref="E78:F78"/>
    <mergeCell ref="E89:F89"/>
    <mergeCell ref="B100:H100"/>
    <mergeCell ref="B44:E44"/>
    <mergeCell ref="B46:E46"/>
    <mergeCell ref="B48:E48"/>
    <mergeCell ref="B2:H2"/>
    <mergeCell ref="B27:C27"/>
    <mergeCell ref="E27:F27"/>
    <mergeCell ref="B38:E38"/>
    <mergeCell ref="B42:E42"/>
    <mergeCell ref="B40:E40"/>
  </mergeCells>
  <phoneticPr fontId="0" type="noConversion"/>
  <hyperlinks>
    <hyperlink ref="A1" location="'Indice '!A1" display="INDICE" xr:uid="{00000000-0004-0000-4400-000000000000}"/>
  </hyperlinks>
  <pageMargins left="0.75" right="0.75" top="1" bottom="1" header="0" footer="0"/>
  <pageSetup orientation="portrait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H32"/>
  <sheetViews>
    <sheetView showGridLines="0" workbookViewId="0"/>
  </sheetViews>
  <sheetFormatPr baseColWidth="10" defaultRowHeight="12.75" x14ac:dyDescent="0.2"/>
  <cols>
    <col min="1" max="1" width="13.42578125" style="415" customWidth="1"/>
    <col min="2" max="2" width="21.140625" customWidth="1"/>
    <col min="3" max="3" width="19.5703125" customWidth="1"/>
    <col min="4" max="4" width="21" customWidth="1"/>
    <col min="5" max="5" width="19.42578125" customWidth="1"/>
    <col min="6" max="6" width="16.140625" customWidth="1"/>
    <col min="10" max="10" width="5.7109375" customWidth="1"/>
    <col min="11" max="11" width="14.140625" customWidth="1"/>
    <col min="12" max="12" width="11.140625" customWidth="1"/>
    <col min="13" max="13" width="2.5703125" customWidth="1"/>
    <col min="14" max="14" width="8.42578125" customWidth="1"/>
    <col min="15" max="15" width="3.42578125" customWidth="1"/>
    <col min="16" max="16" width="2.85546875" customWidth="1"/>
  </cols>
  <sheetData>
    <row r="1" spans="1:8" ht="13.5" thickBot="1" x14ac:dyDescent="0.25">
      <c r="A1" s="676" t="s">
        <v>863</v>
      </c>
    </row>
    <row r="2" spans="1:8" ht="46.5" customHeight="1" thickBot="1" x14ac:dyDescent="0.25">
      <c r="B2" s="874" t="s">
        <v>635</v>
      </c>
      <c r="C2" s="875"/>
      <c r="D2" s="875"/>
      <c r="E2" s="875"/>
      <c r="F2" s="875"/>
      <c r="G2" s="875"/>
      <c r="H2" s="876"/>
    </row>
    <row r="4" spans="1:8" s="415" customFormat="1" x14ac:dyDescent="0.2"/>
    <row r="5" spans="1:8" x14ac:dyDescent="0.2">
      <c r="B5" s="32"/>
      <c r="C5" s="33"/>
      <c r="D5" s="32"/>
    </row>
    <row r="6" spans="1:8" x14ac:dyDescent="0.2">
      <c r="B6" s="32"/>
      <c r="C6" s="33"/>
      <c r="D6" s="32"/>
    </row>
    <row r="18" spans="2:6" ht="13.5" thickBot="1" x14ac:dyDescent="0.25"/>
    <row r="19" spans="2:6" ht="18.75" thickBot="1" x14ac:dyDescent="0.3">
      <c r="B19" s="868" t="s">
        <v>634</v>
      </c>
      <c r="C19" s="869"/>
      <c r="D19" s="415"/>
      <c r="E19" s="878" t="s">
        <v>628</v>
      </c>
      <c r="F19" s="879"/>
    </row>
    <row r="20" spans="2:6" ht="15.75" x14ac:dyDescent="0.25">
      <c r="B20" s="562" t="s">
        <v>91</v>
      </c>
      <c r="C20" s="562" t="s">
        <v>87</v>
      </c>
      <c r="D20" s="415"/>
      <c r="E20" s="562" t="s">
        <v>91</v>
      </c>
      <c r="F20" s="562" t="s">
        <v>87</v>
      </c>
    </row>
    <row r="21" spans="2:6" ht="15.75" x14ac:dyDescent="0.25">
      <c r="B21" s="565" t="s">
        <v>44</v>
      </c>
      <c r="C21" s="566">
        <v>5.2699999999999997E-2</v>
      </c>
      <c r="D21" s="415"/>
      <c r="E21" s="85" t="s">
        <v>584</v>
      </c>
      <c r="F21" s="560">
        <f>+C21</f>
        <v>5.2699999999999997E-2</v>
      </c>
    </row>
    <row r="22" spans="2:6" ht="15.75" x14ac:dyDescent="0.25">
      <c r="B22" s="565" t="s">
        <v>606</v>
      </c>
      <c r="C22" s="576">
        <v>40857</v>
      </c>
      <c r="D22" s="415"/>
      <c r="E22" s="85" t="s">
        <v>585</v>
      </c>
      <c r="F22" s="580">
        <f>+C24</f>
        <v>306</v>
      </c>
    </row>
    <row r="23" spans="2:6" ht="15.75" x14ac:dyDescent="0.25">
      <c r="B23" s="565" t="s">
        <v>607</v>
      </c>
      <c r="C23" s="576">
        <v>41164</v>
      </c>
      <c r="D23" s="27"/>
      <c r="E23" s="85" t="s">
        <v>65</v>
      </c>
      <c r="F23" s="400">
        <v>100</v>
      </c>
    </row>
    <row r="24" spans="2:6" ht="15.75" x14ac:dyDescent="0.25">
      <c r="B24" s="589" t="s">
        <v>636</v>
      </c>
      <c r="C24" s="590">
        <v>306</v>
      </c>
      <c r="D24" s="415"/>
      <c r="E24" s="85" t="s">
        <v>586</v>
      </c>
      <c r="F24" s="561">
        <f>+C27</f>
        <v>-95.785723040585822</v>
      </c>
    </row>
    <row r="25" spans="2:6" ht="15" x14ac:dyDescent="0.25">
      <c r="B25" s="565" t="s">
        <v>637</v>
      </c>
      <c r="C25" s="567">
        <f>+C24/365</f>
        <v>0.83835616438356164</v>
      </c>
      <c r="D25" s="415"/>
      <c r="E25" s="415"/>
      <c r="F25" s="415"/>
    </row>
    <row r="26" spans="2:6" ht="15.75" thickBot="1" x14ac:dyDescent="0.3">
      <c r="B26" s="565" t="s">
        <v>65</v>
      </c>
      <c r="C26" s="568">
        <v>100</v>
      </c>
      <c r="D26" s="415"/>
      <c r="E26" s="16" t="s">
        <v>631</v>
      </c>
      <c r="F26" s="415"/>
    </row>
    <row r="27" spans="2:6" ht="18.75" thickBot="1" x14ac:dyDescent="0.3">
      <c r="B27" s="569" t="s">
        <v>594</v>
      </c>
      <c r="C27" s="570">
        <f>PV(C21,C25,,C26)</f>
        <v>-95.785723040585822</v>
      </c>
      <c r="D27" s="415"/>
      <c r="E27" s="878" t="s">
        <v>632</v>
      </c>
      <c r="F27" s="879"/>
    </row>
    <row r="28" spans="2:6" ht="15.75" thickBot="1" x14ac:dyDescent="0.3">
      <c r="B28" s="565" t="s">
        <v>597</v>
      </c>
      <c r="C28" s="571">
        <v>3500000000</v>
      </c>
      <c r="D28" s="32"/>
      <c r="E28" s="16" t="s">
        <v>625</v>
      </c>
      <c r="F28" s="415"/>
    </row>
    <row r="29" spans="2:6" ht="16.5" thickBot="1" x14ac:dyDescent="0.3">
      <c r="B29" s="565" t="s">
        <v>599</v>
      </c>
      <c r="C29" s="571">
        <f>-C28*C27%</f>
        <v>3352500306.4205036</v>
      </c>
      <c r="E29" s="93" t="s">
        <v>91</v>
      </c>
      <c r="F29" s="93" t="s">
        <v>87</v>
      </c>
    </row>
    <row r="30" spans="2:6" ht="15" x14ac:dyDescent="0.25">
      <c r="E30" s="591" t="s">
        <v>606</v>
      </c>
      <c r="F30" s="592" t="s">
        <v>639</v>
      </c>
    </row>
    <row r="31" spans="2:6" ht="15" x14ac:dyDescent="0.25">
      <c r="E31" s="565" t="s">
        <v>607</v>
      </c>
      <c r="F31" s="585" t="s">
        <v>640</v>
      </c>
    </row>
    <row r="32" spans="2:6" ht="15" x14ac:dyDescent="0.25">
      <c r="E32" s="589" t="s">
        <v>638</v>
      </c>
      <c r="F32" s="593">
        <v>306</v>
      </c>
    </row>
  </sheetData>
  <mergeCells count="4">
    <mergeCell ref="B2:H2"/>
    <mergeCell ref="B19:C19"/>
    <mergeCell ref="E19:F19"/>
    <mergeCell ref="E27:F27"/>
  </mergeCells>
  <phoneticPr fontId="0" type="noConversion"/>
  <hyperlinks>
    <hyperlink ref="A1" location="'Indice '!A1" display="INDICE" xr:uid="{00000000-0004-0000-4500-000000000000}"/>
  </hyperlinks>
  <pageMargins left="0.75" right="0.75" top="1" bottom="1" header="0" footer="0"/>
  <pageSetup orientation="portrait" r:id="rId1"/>
  <headerFooter alignWithMargins="0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33CC"/>
  </sheetPr>
  <dimension ref="A1:H29"/>
  <sheetViews>
    <sheetView showGridLines="0" zoomScale="120" zoomScaleNormal="120" workbookViewId="0"/>
  </sheetViews>
  <sheetFormatPr baseColWidth="10" defaultRowHeight="12.75" x14ac:dyDescent="0.2"/>
  <cols>
    <col min="2" max="3" width="11.42578125" style="164"/>
    <col min="4" max="5" width="18.7109375" customWidth="1"/>
    <col min="8" max="8" width="14.28515625" bestFit="1" customWidth="1"/>
  </cols>
  <sheetData>
    <row r="1" spans="1:8" x14ac:dyDescent="0.2">
      <c r="A1" s="676" t="s">
        <v>863</v>
      </c>
    </row>
    <row r="2" spans="1:8" x14ac:dyDescent="0.2">
      <c r="A2" s="773" t="s">
        <v>298</v>
      </c>
      <c r="B2" s="773"/>
      <c r="C2" s="773"/>
      <c r="D2" s="773"/>
      <c r="E2" s="773"/>
      <c r="F2" s="773"/>
      <c r="G2" s="773"/>
      <c r="H2" s="773"/>
    </row>
    <row r="3" spans="1:8" x14ac:dyDescent="0.2">
      <c r="A3" s="773"/>
      <c r="B3" s="773"/>
      <c r="C3" s="773"/>
      <c r="D3" s="773"/>
      <c r="E3" s="773"/>
      <c r="F3" s="773"/>
      <c r="G3" s="773"/>
      <c r="H3" s="773"/>
    </row>
    <row r="4" spans="1:8" x14ac:dyDescent="0.2">
      <c r="A4" s="773"/>
      <c r="B4" s="773"/>
      <c r="C4" s="773"/>
      <c r="D4" s="773"/>
      <c r="E4" s="773"/>
      <c r="F4" s="773"/>
      <c r="G4" s="773"/>
      <c r="H4" s="773"/>
    </row>
    <row r="5" spans="1:8" x14ac:dyDescent="0.2">
      <c r="A5" s="773"/>
      <c r="B5" s="773"/>
      <c r="C5" s="773"/>
      <c r="D5" s="773"/>
      <c r="E5" s="773"/>
      <c r="F5" s="773"/>
      <c r="G5" s="773"/>
      <c r="H5" s="773"/>
    </row>
    <row r="6" spans="1:8" x14ac:dyDescent="0.2">
      <c r="A6" s="773"/>
      <c r="B6" s="773"/>
      <c r="C6" s="773"/>
      <c r="D6" s="773"/>
      <c r="E6" s="773"/>
      <c r="F6" s="773"/>
      <c r="G6" s="773"/>
      <c r="H6" s="773"/>
    </row>
    <row r="8" spans="1:8" ht="13.5" thickBot="1" x14ac:dyDescent="0.25"/>
    <row r="9" spans="1:8" ht="12.75" customHeight="1" thickBot="1" x14ac:dyDescent="0.25">
      <c r="D9" s="196" t="s">
        <v>91</v>
      </c>
      <c r="E9" s="196" t="s">
        <v>87</v>
      </c>
    </row>
    <row r="10" spans="1:8" ht="12.75" customHeight="1" x14ac:dyDescent="0.2">
      <c r="D10" s="162" t="s">
        <v>90</v>
      </c>
      <c r="E10" s="9">
        <v>4.4999999999999998E-2</v>
      </c>
    </row>
    <row r="11" spans="1:8" ht="12.75" customHeight="1" x14ac:dyDescent="0.2">
      <c r="D11" s="162" t="s">
        <v>46</v>
      </c>
      <c r="E11" s="1">
        <v>12</v>
      </c>
      <c r="F11" s="62" t="s">
        <v>276</v>
      </c>
    </row>
    <row r="12" spans="1:8" ht="12.75" customHeight="1" x14ac:dyDescent="0.2">
      <c r="D12" s="162" t="s">
        <v>47</v>
      </c>
      <c r="E12" s="17">
        <v>-1500000</v>
      </c>
    </row>
    <row r="13" spans="1:8" x14ac:dyDescent="0.2">
      <c r="D13" s="175" t="s">
        <v>48</v>
      </c>
      <c r="E13" s="177">
        <f>FV(E10,E11,,E12)</f>
        <v>2543822.1491517969</v>
      </c>
      <c r="F13" s="62" t="s">
        <v>343</v>
      </c>
    </row>
    <row r="29" spans="7:7" x14ac:dyDescent="0.2">
      <c r="G29" s="133"/>
    </row>
  </sheetData>
  <mergeCells count="1">
    <mergeCell ref="A2:H6"/>
  </mergeCells>
  <hyperlinks>
    <hyperlink ref="A1" location="'Indice '!A1" display="INDICE" xr:uid="{00000000-0004-0000-0700-000000000000}"/>
  </hyperlinks>
  <pageMargins left="0.7" right="0.7" top="0.75" bottom="0.75" header="0.3" footer="0.3"/>
  <pageSetup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H30"/>
  <sheetViews>
    <sheetView showGridLines="0" workbookViewId="0"/>
  </sheetViews>
  <sheetFormatPr baseColWidth="10" defaultRowHeight="12.75" x14ac:dyDescent="0.2"/>
  <cols>
    <col min="1" max="1" width="11.42578125" style="415"/>
    <col min="2" max="2" width="21.140625" customWidth="1"/>
    <col min="3" max="3" width="23.42578125" customWidth="1"/>
    <col min="4" max="4" width="21" customWidth="1"/>
    <col min="5" max="5" width="23.5703125" customWidth="1"/>
    <col min="10" max="10" width="5.7109375" customWidth="1"/>
    <col min="11" max="11" width="14.140625" customWidth="1"/>
    <col min="12" max="12" width="11.140625" customWidth="1"/>
    <col min="13" max="13" width="2.5703125" customWidth="1"/>
    <col min="14" max="14" width="8.42578125" customWidth="1"/>
    <col min="15" max="15" width="3.42578125" customWidth="1"/>
    <col min="16" max="16" width="2.85546875" customWidth="1"/>
  </cols>
  <sheetData>
    <row r="1" spans="1:8" x14ac:dyDescent="0.2">
      <c r="A1" s="676" t="s">
        <v>863</v>
      </c>
    </row>
    <row r="2" spans="1:8" ht="17.25" customHeight="1" thickBot="1" x14ac:dyDescent="0.25"/>
    <row r="3" spans="1:8" hidden="1" x14ac:dyDescent="0.2"/>
    <row r="4" spans="1:8" ht="53.25" customHeight="1" thickBot="1" x14ac:dyDescent="0.25">
      <c r="B4" s="874" t="s">
        <v>641</v>
      </c>
      <c r="C4" s="875"/>
      <c r="D4" s="875"/>
      <c r="E4" s="875"/>
      <c r="F4" s="875"/>
      <c r="G4" s="875"/>
      <c r="H4" s="876"/>
    </row>
    <row r="6" spans="1:8" hidden="1" x14ac:dyDescent="0.2">
      <c r="C6" t="s">
        <v>2</v>
      </c>
    </row>
    <row r="7" spans="1:8" hidden="1" x14ac:dyDescent="0.2">
      <c r="B7" s="1" t="s">
        <v>44</v>
      </c>
      <c r="C7" s="39">
        <v>0.06</v>
      </c>
      <c r="F7" t="s">
        <v>7</v>
      </c>
      <c r="G7" t="s">
        <v>63</v>
      </c>
      <c r="H7">
        <v>5</v>
      </c>
    </row>
    <row r="8" spans="1:8" hidden="1" x14ac:dyDescent="0.2">
      <c r="B8" s="1" t="s">
        <v>46</v>
      </c>
      <c r="C8" s="1">
        <f>92/365</f>
        <v>0.25205479452054796</v>
      </c>
      <c r="G8" t="s">
        <v>79</v>
      </c>
      <c r="H8">
        <v>8</v>
      </c>
    </row>
    <row r="9" spans="1:8" hidden="1" x14ac:dyDescent="0.2">
      <c r="B9" s="1" t="s">
        <v>65</v>
      </c>
      <c r="C9" s="8">
        <v>100</v>
      </c>
      <c r="G9" t="s">
        <v>47</v>
      </c>
      <c r="H9">
        <v>1000000</v>
      </c>
    </row>
    <row r="10" spans="1:8" hidden="1" x14ac:dyDescent="0.2">
      <c r="B10" s="2" t="s">
        <v>48</v>
      </c>
      <c r="C10" s="40">
        <f>PV(Tasa,Nper,,Va)</f>
        <v>-98.542036961904145</v>
      </c>
      <c r="D10" s="4"/>
      <c r="G10" t="s">
        <v>48</v>
      </c>
      <c r="H10">
        <v>1469328.07</v>
      </c>
    </row>
    <row r="11" spans="1:8" hidden="1" x14ac:dyDescent="0.2">
      <c r="B11" s="32"/>
      <c r="C11" s="33"/>
      <c r="D11" s="32"/>
    </row>
    <row r="12" spans="1:8" x14ac:dyDescent="0.2">
      <c r="B12" s="32"/>
      <c r="C12" s="33"/>
      <c r="D12" s="32"/>
    </row>
    <row r="13" spans="1:8" x14ac:dyDescent="0.2">
      <c r="B13" s="32"/>
      <c r="C13" s="33"/>
      <c r="D13" s="32"/>
    </row>
    <row r="17" ht="27" customHeight="1" x14ac:dyDescent="0.2"/>
    <row r="26" s="415" customFormat="1" x14ac:dyDescent="0.2"/>
    <row r="27" s="415" customFormat="1" x14ac:dyDescent="0.2"/>
    <row r="28" s="415" customFormat="1" x14ac:dyDescent="0.2"/>
    <row r="29" s="415" customFormat="1" x14ac:dyDescent="0.2"/>
    <row r="30" s="415" customFormat="1" x14ac:dyDescent="0.2"/>
  </sheetData>
  <mergeCells count="1">
    <mergeCell ref="B4:H4"/>
  </mergeCells>
  <phoneticPr fontId="0" type="noConversion"/>
  <hyperlinks>
    <hyperlink ref="A1" location="'Indice '!A1" display="INDICE" xr:uid="{00000000-0004-0000-4600-000000000000}"/>
  </hyperlinks>
  <pageMargins left="0.75" right="0.75" top="1" bottom="1" header="0" footer="0"/>
  <pageSetup orientation="portrait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H20"/>
  <sheetViews>
    <sheetView showGridLines="0" workbookViewId="0"/>
  </sheetViews>
  <sheetFormatPr baseColWidth="10" defaultRowHeight="12.75" x14ac:dyDescent="0.2"/>
  <cols>
    <col min="1" max="1" width="11.42578125" style="415"/>
    <col min="2" max="2" width="21.140625" customWidth="1"/>
    <col min="3" max="3" width="19.5703125" customWidth="1"/>
    <col min="4" max="4" width="23.85546875" customWidth="1"/>
    <col min="5" max="5" width="23.42578125" customWidth="1"/>
    <col min="10" max="10" width="5.7109375" customWidth="1"/>
    <col min="11" max="11" width="14.140625" customWidth="1"/>
    <col min="12" max="12" width="11.140625" customWidth="1"/>
    <col min="13" max="13" width="2.5703125" customWidth="1"/>
    <col min="14" max="14" width="8.42578125" customWidth="1"/>
    <col min="15" max="15" width="3.42578125" customWidth="1"/>
    <col min="16" max="16" width="2.85546875" customWidth="1"/>
  </cols>
  <sheetData>
    <row r="1" spans="1:8" x14ac:dyDescent="0.2">
      <c r="A1" s="676" t="s">
        <v>863</v>
      </c>
    </row>
    <row r="2" spans="1:8" ht="13.5" thickBot="1" x14ac:dyDescent="0.25"/>
    <row r="3" spans="1:8" ht="61.5" customHeight="1" thickBot="1" x14ac:dyDescent="0.25">
      <c r="B3" s="874" t="s">
        <v>650</v>
      </c>
      <c r="C3" s="875"/>
      <c r="D3" s="875"/>
      <c r="E3" s="875"/>
      <c r="F3" s="875"/>
      <c r="G3" s="875"/>
      <c r="H3" s="876"/>
    </row>
    <row r="5" spans="1:8" s="415" customFormat="1" x14ac:dyDescent="0.2">
      <c r="B5" s="16" t="s">
        <v>642</v>
      </c>
      <c r="C5" s="16"/>
      <c r="D5" s="16"/>
    </row>
    <row r="6" spans="1:8" s="415" customFormat="1" x14ac:dyDescent="0.2">
      <c r="B6" s="16" t="s">
        <v>643</v>
      </c>
      <c r="C6" s="16"/>
      <c r="D6" s="16"/>
    </row>
    <row r="7" spans="1:8" s="415" customFormat="1" x14ac:dyDescent="0.2">
      <c r="B7" s="16" t="s">
        <v>644</v>
      </c>
      <c r="C7" s="16"/>
      <c r="D7" s="16"/>
    </row>
    <row r="8" spans="1:8" s="415" customFormat="1" x14ac:dyDescent="0.2">
      <c r="B8" s="16" t="s">
        <v>645</v>
      </c>
      <c r="C8" s="16"/>
      <c r="D8" s="16"/>
    </row>
    <row r="9" spans="1:8" s="415" customFormat="1" x14ac:dyDescent="0.2">
      <c r="B9" s="16" t="s">
        <v>649</v>
      </c>
      <c r="C9" s="16"/>
      <c r="D9" s="16"/>
    </row>
    <row r="10" spans="1:8" s="415" customFormat="1" x14ac:dyDescent="0.2">
      <c r="B10" s="16" t="s">
        <v>646</v>
      </c>
      <c r="C10" s="16"/>
      <c r="D10" s="16"/>
    </row>
    <row r="11" spans="1:8" s="415" customFormat="1" x14ac:dyDescent="0.2">
      <c r="B11" s="16" t="s">
        <v>648</v>
      </c>
      <c r="C11" s="16"/>
      <c r="D11" s="16"/>
    </row>
    <row r="12" spans="1:8" s="415" customFormat="1" x14ac:dyDescent="0.2">
      <c r="B12" s="16" t="s">
        <v>647</v>
      </c>
      <c r="C12" s="16"/>
      <c r="D12" s="16"/>
    </row>
    <row r="13" spans="1:8" x14ac:dyDescent="0.2">
      <c r="C13" s="16"/>
      <c r="D13" s="16"/>
    </row>
    <row r="14" spans="1:8" x14ac:dyDescent="0.2">
      <c r="C14" s="16"/>
      <c r="D14" s="16"/>
    </row>
    <row r="15" spans="1:8" s="415" customFormat="1" x14ac:dyDescent="0.2"/>
    <row r="16" spans="1:8" s="415" customFormat="1" x14ac:dyDescent="0.2"/>
    <row r="20" ht="24.75" customHeight="1" x14ac:dyDescent="0.2"/>
  </sheetData>
  <mergeCells count="1">
    <mergeCell ref="B3:H3"/>
  </mergeCells>
  <phoneticPr fontId="0" type="noConversion"/>
  <hyperlinks>
    <hyperlink ref="A1" location="'Indice '!A1" display="INDICE" xr:uid="{00000000-0004-0000-4700-000000000000}"/>
  </hyperlinks>
  <pageMargins left="0.75" right="0.75" top="1" bottom="1" header="0" footer="0"/>
  <pageSetup orientation="portrait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H99"/>
  <sheetViews>
    <sheetView showGridLines="0" workbookViewId="0"/>
  </sheetViews>
  <sheetFormatPr baseColWidth="10" defaultRowHeight="12.75" x14ac:dyDescent="0.2"/>
  <cols>
    <col min="1" max="1" width="6" style="415" customWidth="1"/>
    <col min="3" max="3" width="20.140625" customWidth="1"/>
    <col min="4" max="4" width="32.7109375" customWidth="1"/>
    <col min="5" max="5" width="21.42578125" customWidth="1"/>
    <col min="6" max="6" width="20" customWidth="1"/>
  </cols>
  <sheetData>
    <row r="1" spans="1:8" x14ac:dyDescent="0.2">
      <c r="A1" s="676" t="s">
        <v>863</v>
      </c>
    </row>
    <row r="2" spans="1:8" ht="13.5" thickBot="1" x14ac:dyDescent="0.25"/>
    <row r="3" spans="1:8" ht="49.5" customHeight="1" thickBot="1" x14ac:dyDescent="0.25">
      <c r="B3" s="865" t="s">
        <v>651</v>
      </c>
      <c r="C3" s="866"/>
      <c r="D3" s="866"/>
      <c r="E3" s="866"/>
      <c r="F3" s="866"/>
      <c r="G3" s="866"/>
      <c r="H3" s="867"/>
    </row>
    <row r="4" spans="1:8" s="55" customFormat="1" x14ac:dyDescent="0.2">
      <c r="A4" s="415"/>
      <c r="B4" s="12"/>
      <c r="C4" s="12"/>
      <c r="D4" s="12"/>
      <c r="E4" s="12"/>
      <c r="F4" s="12"/>
      <c r="G4" s="12"/>
      <c r="H4" s="12"/>
    </row>
    <row r="5" spans="1:8" s="55" customFormat="1" x14ac:dyDescent="0.2">
      <c r="A5" s="415"/>
      <c r="B5" s="12"/>
      <c r="C5" s="12" t="s">
        <v>656</v>
      </c>
      <c r="D5" s="12"/>
      <c r="E5" s="12"/>
      <c r="F5" s="12"/>
      <c r="G5" s="12"/>
      <c r="H5" s="12"/>
    </row>
    <row r="6" spans="1:8" s="415" customFormat="1" x14ac:dyDescent="0.2">
      <c r="B6" s="12"/>
      <c r="C6" s="12" t="s">
        <v>652</v>
      </c>
      <c r="D6" s="594" t="s">
        <v>657</v>
      </c>
      <c r="E6" s="594"/>
      <c r="F6" s="594"/>
      <c r="G6" s="594"/>
      <c r="H6" s="12"/>
    </row>
    <row r="7" spans="1:8" s="415" customFormat="1" ht="17.25" customHeight="1" x14ac:dyDescent="0.2">
      <c r="B7" s="12"/>
      <c r="C7" s="12" t="s">
        <v>191</v>
      </c>
      <c r="D7" s="884" t="s">
        <v>659</v>
      </c>
      <c r="E7" s="884"/>
      <c r="F7" s="884"/>
      <c r="G7" s="594"/>
      <c r="H7" s="12"/>
    </row>
    <row r="8" spans="1:8" s="415" customFormat="1" ht="12.75" customHeight="1" x14ac:dyDescent="0.2">
      <c r="B8" s="12"/>
      <c r="C8" s="12" t="s">
        <v>653</v>
      </c>
      <c r="D8" s="884" t="s">
        <v>660</v>
      </c>
      <c r="E8" s="884"/>
      <c r="F8" s="884"/>
      <c r="G8" s="884"/>
      <c r="H8" s="884"/>
    </row>
    <row r="9" spans="1:8" s="415" customFormat="1" ht="12.75" customHeight="1" x14ac:dyDescent="0.2">
      <c r="B9" s="12"/>
      <c r="C9" s="12" t="s">
        <v>654</v>
      </c>
      <c r="D9" s="884" t="s">
        <v>661</v>
      </c>
      <c r="E9" s="884"/>
      <c r="F9" s="884"/>
      <c r="G9" s="884"/>
      <c r="H9" s="884"/>
    </row>
    <row r="10" spans="1:8" s="415" customFormat="1" x14ac:dyDescent="0.2">
      <c r="B10" s="12"/>
      <c r="C10" s="12" t="s">
        <v>655</v>
      </c>
      <c r="D10" s="884" t="s">
        <v>658</v>
      </c>
      <c r="E10" s="884"/>
      <c r="F10" s="884"/>
      <c r="G10" s="594"/>
      <c r="H10" s="12"/>
    </row>
    <row r="11" spans="1:8" s="415" customFormat="1" x14ac:dyDescent="0.2">
      <c r="B11" s="12"/>
      <c r="C11" s="12"/>
      <c r="D11" s="12"/>
      <c r="E11" s="12"/>
      <c r="F11" s="12"/>
      <c r="G11" s="12"/>
      <c r="H11" s="12"/>
    </row>
    <row r="12" spans="1:8" s="415" customFormat="1" x14ac:dyDescent="0.2">
      <c r="B12" s="12"/>
      <c r="C12" s="12"/>
      <c r="D12" s="12"/>
      <c r="E12" s="12"/>
      <c r="F12" s="12"/>
      <c r="G12" s="12"/>
      <c r="H12" s="12"/>
    </row>
    <row r="13" spans="1:8" s="415" customFormat="1" x14ac:dyDescent="0.2">
      <c r="B13" s="12"/>
      <c r="C13" s="12"/>
      <c r="D13" s="12"/>
      <c r="E13" s="12"/>
      <c r="F13" s="12"/>
      <c r="G13" s="12"/>
      <c r="H13" s="12"/>
    </row>
    <row r="14" spans="1:8" s="55" customFormat="1" x14ac:dyDescent="0.2">
      <c r="A14" s="415"/>
      <c r="B14" s="12"/>
      <c r="C14" s="12"/>
      <c r="D14" s="12"/>
      <c r="E14" s="12"/>
      <c r="F14" s="12"/>
      <c r="G14" s="12"/>
      <c r="H14" s="12"/>
    </row>
    <row r="15" spans="1:8" s="55" customFormat="1" x14ac:dyDescent="0.2">
      <c r="A15" s="415"/>
      <c r="B15" s="12"/>
      <c r="C15" s="12" t="s">
        <v>652</v>
      </c>
      <c r="D15" s="594" t="s">
        <v>657</v>
      </c>
      <c r="E15" s="594"/>
      <c r="F15" s="594"/>
      <c r="G15" s="12"/>
      <c r="H15" s="12"/>
    </row>
    <row r="17" spans="3:6" x14ac:dyDescent="0.2">
      <c r="C17" s="32"/>
      <c r="D17" s="33"/>
      <c r="E17" s="32"/>
    </row>
    <row r="19" spans="3:6" ht="21" customHeight="1" x14ac:dyDescent="0.2"/>
    <row r="20" spans="3:6" ht="18" customHeight="1" x14ac:dyDescent="0.2"/>
    <row r="22" spans="3:6" ht="25.5" customHeight="1" x14ac:dyDescent="0.2"/>
    <row r="23" spans="3:6" ht="9.75" customHeight="1" x14ac:dyDescent="0.2"/>
    <row r="28" spans="3:6" ht="13.5" thickBot="1" x14ac:dyDescent="0.25"/>
    <row r="29" spans="3:6" s="415" customFormat="1" ht="19.5" customHeight="1" thickBot="1" x14ac:dyDescent="0.25">
      <c r="C29" s="880" t="s">
        <v>676</v>
      </c>
      <c r="D29" s="881"/>
      <c r="E29" s="881"/>
      <c r="F29" s="881"/>
    </row>
    <row r="30" spans="3:6" s="415" customFormat="1" x14ac:dyDescent="0.2"/>
    <row r="31" spans="3:6" s="415" customFormat="1" x14ac:dyDescent="0.2"/>
    <row r="32" spans="3:6" s="415" customFormat="1" x14ac:dyDescent="0.2"/>
    <row r="33" spans="3:6" s="415" customFormat="1" x14ac:dyDescent="0.2"/>
    <row r="34" spans="3:6" s="415" customFormat="1" x14ac:dyDescent="0.2"/>
    <row r="35" spans="3:6" s="415" customFormat="1" x14ac:dyDescent="0.2"/>
    <row r="36" spans="3:6" s="415" customFormat="1" x14ac:dyDescent="0.2"/>
    <row r="37" spans="3:6" s="415" customFormat="1" x14ac:dyDescent="0.2"/>
    <row r="38" spans="3:6" s="415" customFormat="1" x14ac:dyDescent="0.2"/>
    <row r="39" spans="3:6" s="415" customFormat="1" x14ac:dyDescent="0.2"/>
    <row r="40" spans="3:6" s="415" customFormat="1" x14ac:dyDescent="0.2"/>
    <row r="41" spans="3:6" s="415" customFormat="1" x14ac:dyDescent="0.2"/>
    <row r="42" spans="3:6" s="415" customFormat="1" x14ac:dyDescent="0.2"/>
    <row r="43" spans="3:6" s="415" customFormat="1" x14ac:dyDescent="0.2"/>
    <row r="44" spans="3:6" s="415" customFormat="1" x14ac:dyDescent="0.2"/>
    <row r="45" spans="3:6" s="415" customFormat="1" ht="13.5" thickBot="1" x14ac:dyDescent="0.25"/>
    <row r="46" spans="3:6" s="415" customFormat="1" ht="20.25" customHeight="1" thickBot="1" x14ac:dyDescent="0.25">
      <c r="C46" s="880" t="s">
        <v>677</v>
      </c>
      <c r="D46" s="881"/>
      <c r="E46" s="881"/>
      <c r="F46" s="881"/>
    </row>
    <row r="47" spans="3:6" s="415" customFormat="1" x14ac:dyDescent="0.2"/>
    <row r="48" spans="3:6" s="415" customFormat="1" x14ac:dyDescent="0.2"/>
    <row r="49" spans="3:8" s="415" customFormat="1" ht="13.5" thickBot="1" x14ac:dyDescent="0.25"/>
    <row r="50" spans="3:8" s="415" customFormat="1" ht="16.5" thickBot="1" x14ac:dyDescent="0.25">
      <c r="C50" s="880" t="s">
        <v>128</v>
      </c>
      <c r="D50" s="881"/>
      <c r="E50" s="881"/>
    </row>
    <row r="51" spans="3:8" s="415" customFormat="1" x14ac:dyDescent="0.2">
      <c r="C51" s="29"/>
      <c r="D51" s="29"/>
      <c r="E51" s="29"/>
    </row>
    <row r="52" spans="3:8" s="415" customFormat="1" x14ac:dyDescent="0.2">
      <c r="C52" s="60" t="s">
        <v>109</v>
      </c>
      <c r="D52" s="600">
        <v>1500000000</v>
      </c>
      <c r="E52" s="60"/>
      <c r="F52" s="16"/>
    </row>
    <row r="53" spans="3:8" s="415" customFormat="1" x14ac:dyDescent="0.2">
      <c r="C53" s="60" t="s">
        <v>110</v>
      </c>
      <c r="D53" s="601">
        <v>0.13</v>
      </c>
      <c r="E53" s="60" t="s">
        <v>85</v>
      </c>
      <c r="F53" s="16"/>
    </row>
    <row r="54" spans="3:8" s="415" customFormat="1" x14ac:dyDescent="0.2">
      <c r="C54" s="60" t="s">
        <v>111</v>
      </c>
      <c r="D54" s="602">
        <v>40221</v>
      </c>
      <c r="E54" s="60"/>
      <c r="F54" s="16"/>
    </row>
    <row r="55" spans="3:8" s="415" customFormat="1" x14ac:dyDescent="0.2">
      <c r="C55" s="60" t="s">
        <v>112</v>
      </c>
      <c r="D55" s="602">
        <v>39274</v>
      </c>
      <c r="E55" s="60"/>
      <c r="F55" s="16"/>
    </row>
    <row r="56" spans="3:8" s="415" customFormat="1" ht="13.5" thickBot="1" x14ac:dyDescent="0.25">
      <c r="C56" s="60" t="s">
        <v>12</v>
      </c>
      <c r="D56" s="603">
        <v>9.8299999999999998E-2</v>
      </c>
      <c r="E56" s="60" t="s">
        <v>85</v>
      </c>
      <c r="F56" s="16"/>
    </row>
    <row r="57" spans="3:8" s="415" customFormat="1" ht="13.5" thickBot="1" x14ac:dyDescent="0.25">
      <c r="C57" s="60" t="s">
        <v>14</v>
      </c>
      <c r="D57" s="595">
        <f>PRICE(D55,D54,D53,D56,100,1,1)</f>
        <v>106.81044331199281</v>
      </c>
      <c r="E57" s="596" t="s">
        <v>662</v>
      </c>
      <c r="F57" s="597"/>
      <c r="H57" s="30"/>
    </row>
    <row r="58" spans="3:8" s="415" customFormat="1" ht="13.5" thickBot="1" x14ac:dyDescent="0.25">
      <c r="C58" s="60"/>
      <c r="D58" s="60"/>
      <c r="E58" s="60"/>
      <c r="F58" s="16"/>
      <c r="G58" s="31"/>
      <c r="H58" s="31"/>
    </row>
    <row r="59" spans="3:8" s="415" customFormat="1" ht="13.5" thickBot="1" x14ac:dyDescent="0.25">
      <c r="C59" s="882" t="s">
        <v>678</v>
      </c>
      <c r="D59" s="883"/>
      <c r="E59" s="60"/>
      <c r="F59" s="16"/>
      <c r="G59" s="31"/>
      <c r="H59" s="31"/>
    </row>
    <row r="60" spans="3:8" s="415" customFormat="1" ht="13.5" thickBot="1" x14ac:dyDescent="0.25">
      <c r="C60" s="60" t="s">
        <v>16</v>
      </c>
      <c r="D60" s="604">
        <f>COUPPCD(D55,D54,1,1)</f>
        <v>39125</v>
      </c>
      <c r="E60" s="598" t="s">
        <v>679</v>
      </c>
      <c r="F60" s="597"/>
      <c r="H60" s="31"/>
    </row>
    <row r="61" spans="3:8" s="415" customFormat="1" ht="13.5" thickBot="1" x14ac:dyDescent="0.25">
      <c r="C61" s="60" t="s">
        <v>680</v>
      </c>
      <c r="D61" s="605">
        <f>COUPNCD(D55,D54,1,1)</f>
        <v>39490</v>
      </c>
      <c r="E61" s="598" t="s">
        <v>681</v>
      </c>
      <c r="F61" s="597"/>
      <c r="H61" s="31"/>
    </row>
    <row r="62" spans="3:8" s="415" customFormat="1" ht="13.5" thickBot="1" x14ac:dyDescent="0.25">
      <c r="C62" s="60" t="s">
        <v>23</v>
      </c>
      <c r="D62" s="606">
        <f>ACCRINT(D60,D61,D55,D53,100,1,1)</f>
        <v>5.3068493150684928</v>
      </c>
      <c r="E62" s="596" t="s">
        <v>682</v>
      </c>
      <c r="F62" s="597"/>
      <c r="H62" s="31"/>
    </row>
    <row r="63" spans="3:8" s="415" customFormat="1" ht="13.5" thickBot="1" x14ac:dyDescent="0.25">
      <c r="C63" s="60" t="s">
        <v>108</v>
      </c>
      <c r="D63" s="607" t="s">
        <v>43</v>
      </c>
      <c r="E63" s="60"/>
      <c r="F63" s="16"/>
    </row>
    <row r="64" spans="3:8" s="415" customFormat="1" ht="13.5" thickBot="1" x14ac:dyDescent="0.25">
      <c r="C64" s="612" t="s">
        <v>18</v>
      </c>
      <c r="D64" s="599">
        <f>+D57+D62</f>
        <v>112.1172926270613</v>
      </c>
      <c r="E64" s="60" t="s">
        <v>663</v>
      </c>
      <c r="F64" s="16"/>
    </row>
    <row r="65" spans="3:6" s="415" customFormat="1" ht="18" customHeight="1" x14ac:dyDescent="0.25">
      <c r="C65" s="608" t="s">
        <v>20</v>
      </c>
      <c r="D65" s="609">
        <f>+D52*D64%</f>
        <v>1681759389.4059193</v>
      </c>
      <c r="E65" s="613" t="s">
        <v>664</v>
      </c>
    </row>
    <row r="66" spans="3:6" s="415" customFormat="1" x14ac:dyDescent="0.2"/>
    <row r="67" spans="3:6" s="415" customFormat="1" x14ac:dyDescent="0.2"/>
    <row r="68" spans="3:6" s="415" customFormat="1" x14ac:dyDescent="0.2"/>
    <row r="69" spans="3:6" s="415" customFormat="1" ht="13.5" thickBot="1" x14ac:dyDescent="0.25"/>
    <row r="70" spans="3:6" s="415" customFormat="1" ht="24" customHeight="1" thickBot="1" x14ac:dyDescent="0.25">
      <c r="C70" s="880" t="s">
        <v>683</v>
      </c>
      <c r="D70" s="881"/>
      <c r="E70" s="881"/>
      <c r="F70" s="881"/>
    </row>
    <row r="71" spans="3:6" s="415" customFormat="1" x14ac:dyDescent="0.2"/>
    <row r="72" spans="3:6" s="415" customFormat="1" x14ac:dyDescent="0.2"/>
    <row r="73" spans="3:6" x14ac:dyDescent="0.2">
      <c r="C73" s="32"/>
      <c r="D73" s="33"/>
      <c r="E73" s="32"/>
    </row>
    <row r="74" spans="3:6" ht="15.75" customHeight="1" x14ac:dyDescent="0.2"/>
    <row r="75" spans="3:6" ht="21.75" customHeight="1" x14ac:dyDescent="0.2"/>
    <row r="76" spans="3:6" ht="32.25" customHeight="1" x14ac:dyDescent="0.2"/>
    <row r="82" spans="3:6" ht="15.75" x14ac:dyDescent="0.25">
      <c r="C82" s="49" t="s">
        <v>684</v>
      </c>
    </row>
    <row r="84" spans="3:6" x14ac:dyDescent="0.2">
      <c r="C84" s="612" t="s">
        <v>685</v>
      </c>
      <c r="D84" s="614"/>
    </row>
    <row r="85" spans="3:6" x14ac:dyDescent="0.2">
      <c r="C85" s="16" t="s">
        <v>665</v>
      </c>
      <c r="D85" s="16"/>
      <c r="E85" s="16"/>
      <c r="F85" s="16"/>
    </row>
    <row r="86" spans="3:6" x14ac:dyDescent="0.2">
      <c r="C86" s="16" t="s">
        <v>666</v>
      </c>
      <c r="D86" s="16"/>
      <c r="E86" s="16"/>
      <c r="F86" s="16"/>
    </row>
    <row r="87" spans="3:6" x14ac:dyDescent="0.2">
      <c r="C87" s="16" t="s">
        <v>667</v>
      </c>
      <c r="D87" s="16"/>
      <c r="E87" s="16"/>
      <c r="F87" s="16"/>
    </row>
    <row r="88" spans="3:6" x14ac:dyDescent="0.2">
      <c r="C88" s="16" t="s">
        <v>668</v>
      </c>
      <c r="D88" s="16"/>
      <c r="E88" s="16"/>
      <c r="F88" s="16"/>
    </row>
    <row r="89" spans="3:6" x14ac:dyDescent="0.2">
      <c r="C89" s="16" t="s">
        <v>669</v>
      </c>
      <c r="D89" s="16"/>
      <c r="E89" s="16"/>
      <c r="F89" s="16"/>
    </row>
    <row r="90" spans="3:6" x14ac:dyDescent="0.2">
      <c r="C90" s="16" t="s">
        <v>670</v>
      </c>
      <c r="D90" s="16"/>
      <c r="E90" s="16"/>
      <c r="F90" s="16"/>
    </row>
    <row r="91" spans="3:6" x14ac:dyDescent="0.2">
      <c r="C91" s="16" t="s">
        <v>671</v>
      </c>
      <c r="D91" s="16"/>
      <c r="E91" s="16"/>
      <c r="F91" s="16"/>
    </row>
    <row r="92" spans="3:6" x14ac:dyDescent="0.2">
      <c r="C92" s="16" t="s">
        <v>672</v>
      </c>
      <c r="D92" s="16"/>
      <c r="E92" s="16"/>
      <c r="F92" s="16"/>
    </row>
    <row r="93" spans="3:6" x14ac:dyDescent="0.2">
      <c r="C93" s="16" t="s">
        <v>673</v>
      </c>
      <c r="D93" s="16"/>
      <c r="E93" s="16"/>
      <c r="F93" s="16"/>
    </row>
    <row r="94" spans="3:6" x14ac:dyDescent="0.2">
      <c r="C94" s="16" t="s">
        <v>674</v>
      </c>
      <c r="D94" s="16"/>
      <c r="E94" s="16"/>
      <c r="F94" s="16"/>
    </row>
    <row r="95" spans="3:6" x14ac:dyDescent="0.2">
      <c r="C95" s="16"/>
      <c r="D95" s="16"/>
      <c r="E95" s="16"/>
      <c r="F95" s="16"/>
    </row>
    <row r="96" spans="3:6" x14ac:dyDescent="0.2">
      <c r="C96" s="16" t="s">
        <v>675</v>
      </c>
      <c r="D96" s="16"/>
      <c r="E96" s="16"/>
      <c r="F96" s="16"/>
    </row>
    <row r="97" spans="3:6" x14ac:dyDescent="0.2">
      <c r="C97" s="16"/>
      <c r="D97" s="16"/>
      <c r="E97" s="16"/>
      <c r="F97" s="16"/>
    </row>
    <row r="98" spans="3:6" x14ac:dyDescent="0.2">
      <c r="C98" s="16"/>
      <c r="D98" s="16"/>
      <c r="E98" s="16"/>
      <c r="F98" s="16"/>
    </row>
    <row r="99" spans="3:6" x14ac:dyDescent="0.2">
      <c r="C99" s="16"/>
      <c r="D99" s="16"/>
      <c r="E99" s="16"/>
      <c r="F99" s="16"/>
    </row>
  </sheetData>
  <mergeCells count="10">
    <mergeCell ref="D10:F10"/>
    <mergeCell ref="D8:H8"/>
    <mergeCell ref="D9:H9"/>
    <mergeCell ref="B3:H3"/>
    <mergeCell ref="D7:F7"/>
    <mergeCell ref="C70:F70"/>
    <mergeCell ref="C46:F46"/>
    <mergeCell ref="C29:F29"/>
    <mergeCell ref="C50:E50"/>
    <mergeCell ref="C59:D59"/>
  </mergeCells>
  <phoneticPr fontId="0" type="noConversion"/>
  <hyperlinks>
    <hyperlink ref="A1" location="'Indice '!A1" display="INDICE" xr:uid="{00000000-0004-0000-4800-000000000000}"/>
  </hyperlinks>
  <pageMargins left="0.75" right="0.75" top="1" bottom="1" header="0" footer="0"/>
  <pageSetup paperSize="9" orientation="portrait" horizontalDpi="200" verticalDpi="2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H16"/>
  <sheetViews>
    <sheetView showGridLines="0" workbookViewId="0">
      <selection activeCell="D12" sqref="D12"/>
    </sheetView>
  </sheetViews>
  <sheetFormatPr baseColWidth="10" defaultRowHeight="12.75" x14ac:dyDescent="0.2"/>
  <cols>
    <col min="1" max="1" width="6" style="415" customWidth="1"/>
    <col min="2" max="2" width="11.42578125" style="415"/>
    <col min="3" max="3" width="20.140625" style="415" customWidth="1"/>
    <col min="4" max="4" width="32.7109375" style="415" customWidth="1"/>
    <col min="5" max="5" width="21.42578125" style="415" customWidth="1"/>
    <col min="6" max="6" width="20" style="415" customWidth="1"/>
    <col min="7" max="16384" width="11.42578125" style="415"/>
  </cols>
  <sheetData>
    <row r="1" spans="1:8" x14ac:dyDescent="0.2">
      <c r="A1" s="676" t="s">
        <v>863</v>
      </c>
    </row>
    <row r="2" spans="1:8" ht="13.5" thickBot="1" x14ac:dyDescent="0.25"/>
    <row r="3" spans="1:8" ht="63" customHeight="1" thickBot="1" x14ac:dyDescent="0.25">
      <c r="B3" s="865" t="s">
        <v>686</v>
      </c>
      <c r="C3" s="866"/>
      <c r="D3" s="866"/>
      <c r="E3" s="866"/>
      <c r="F3" s="866"/>
      <c r="G3" s="866"/>
      <c r="H3" s="867"/>
    </row>
    <row r="4" spans="1:8" ht="13.5" thickBot="1" x14ac:dyDescent="0.25"/>
    <row r="5" spans="1:8" ht="19.5" customHeight="1" thickBot="1" x14ac:dyDescent="0.25">
      <c r="C5" s="880" t="s">
        <v>676</v>
      </c>
      <c r="D5" s="881"/>
      <c r="E5" s="881"/>
      <c r="F5" s="881"/>
    </row>
    <row r="8" spans="1:8" ht="15.75" x14ac:dyDescent="0.25">
      <c r="C8" s="49" t="s">
        <v>695</v>
      </c>
      <c r="D8" s="128"/>
    </row>
    <row r="9" spans="1:8" ht="15.75" x14ac:dyDescent="0.25">
      <c r="C9" s="49" t="s">
        <v>687</v>
      </c>
      <c r="D9" s="128"/>
    </row>
    <row r="10" spans="1:8" ht="15.75" x14ac:dyDescent="0.25">
      <c r="C10" s="49" t="s">
        <v>688</v>
      </c>
      <c r="D10" s="128"/>
    </row>
    <row r="11" spans="1:8" ht="15.75" x14ac:dyDescent="0.25">
      <c r="C11" s="49" t="s">
        <v>689</v>
      </c>
      <c r="D11" s="128"/>
    </row>
    <row r="12" spans="1:8" ht="15.75" x14ac:dyDescent="0.25">
      <c r="C12" s="49" t="s">
        <v>690</v>
      </c>
      <c r="D12" s="128"/>
    </row>
    <row r="13" spans="1:8" ht="15.75" x14ac:dyDescent="0.25">
      <c r="C13" s="49" t="s">
        <v>691</v>
      </c>
      <c r="D13" s="128"/>
    </row>
    <row r="14" spans="1:8" ht="15.75" x14ac:dyDescent="0.25">
      <c r="C14" s="49" t="s">
        <v>692</v>
      </c>
      <c r="D14" s="128"/>
    </row>
    <row r="15" spans="1:8" ht="15.75" x14ac:dyDescent="0.25">
      <c r="C15" s="49" t="s">
        <v>693</v>
      </c>
      <c r="D15" s="128"/>
    </row>
    <row r="16" spans="1:8" ht="15.75" x14ac:dyDescent="0.25">
      <c r="C16" s="49" t="s">
        <v>694</v>
      </c>
      <c r="D16" s="128"/>
    </row>
  </sheetData>
  <mergeCells count="2">
    <mergeCell ref="B3:H3"/>
    <mergeCell ref="C5:F5"/>
  </mergeCells>
  <hyperlinks>
    <hyperlink ref="A1" location="'Indice '!A1" display="INDICE" xr:uid="{00000000-0004-0000-4900-000000000000}"/>
  </hyperlinks>
  <pageMargins left="0.75" right="0.75" top="1" bottom="1" header="0" footer="0"/>
  <pageSetup paperSize="9" orientation="portrait" horizontalDpi="200" verticalDpi="200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H47"/>
  <sheetViews>
    <sheetView showGridLines="0" workbookViewId="0"/>
  </sheetViews>
  <sheetFormatPr baseColWidth="10" defaultRowHeight="12.75" x14ac:dyDescent="0.2"/>
  <cols>
    <col min="1" max="1" width="6" style="415" customWidth="1"/>
    <col min="2" max="2" width="11.42578125" style="415"/>
    <col min="3" max="3" width="25.28515625" style="415" customWidth="1"/>
    <col min="4" max="4" width="30.42578125" style="415" customWidth="1"/>
    <col min="5" max="5" width="5.85546875" style="415" customWidth="1"/>
    <col min="6" max="6" width="25.42578125" style="415" customWidth="1"/>
    <col min="7" max="7" width="30.42578125" style="415" customWidth="1"/>
    <col min="8" max="16384" width="11.42578125" style="415"/>
  </cols>
  <sheetData>
    <row r="1" spans="1:8" x14ac:dyDescent="0.2">
      <c r="A1" s="676" t="s">
        <v>863</v>
      </c>
    </row>
    <row r="2" spans="1:8" ht="13.5" thickBot="1" x14ac:dyDescent="0.25"/>
    <row r="3" spans="1:8" ht="49.5" customHeight="1" thickBot="1" x14ac:dyDescent="0.25">
      <c r="B3" s="865" t="s">
        <v>696</v>
      </c>
      <c r="C3" s="866"/>
      <c r="D3" s="866"/>
      <c r="E3" s="866"/>
      <c r="F3" s="866"/>
      <c r="G3" s="866"/>
      <c r="H3" s="867"/>
    </row>
    <row r="4" spans="1:8" ht="13.5" thickBot="1" x14ac:dyDescent="0.25"/>
    <row r="5" spans="1:8" ht="21.75" customHeight="1" thickBot="1" x14ac:dyDescent="0.25">
      <c r="C5" s="880" t="s">
        <v>676</v>
      </c>
      <c r="D5" s="881"/>
      <c r="E5" s="881"/>
      <c r="F5" s="887"/>
    </row>
    <row r="7" spans="1:8" x14ac:dyDescent="0.2">
      <c r="C7" s="16" t="s">
        <v>697</v>
      </c>
    </row>
    <row r="8" spans="1:8" x14ac:dyDescent="0.2">
      <c r="C8" s="16" t="s">
        <v>698</v>
      </c>
    </row>
    <row r="9" spans="1:8" x14ac:dyDescent="0.2">
      <c r="C9" s="16" t="s">
        <v>688</v>
      </c>
    </row>
    <row r="10" spans="1:8" x14ac:dyDescent="0.2">
      <c r="C10" s="16" t="s">
        <v>699</v>
      </c>
    </row>
    <row r="11" spans="1:8" x14ac:dyDescent="0.2">
      <c r="C11" s="16" t="s">
        <v>700</v>
      </c>
    </row>
    <row r="12" spans="1:8" x14ac:dyDescent="0.2">
      <c r="C12" s="16" t="s">
        <v>691</v>
      </c>
    </row>
    <row r="13" spans="1:8" x14ac:dyDescent="0.2">
      <c r="C13" s="16" t="s">
        <v>701</v>
      </c>
    </row>
    <row r="14" spans="1:8" x14ac:dyDescent="0.2">
      <c r="C14" s="16" t="s">
        <v>702</v>
      </c>
    </row>
    <row r="15" spans="1:8" x14ac:dyDescent="0.2">
      <c r="C15" s="16" t="s">
        <v>703</v>
      </c>
    </row>
    <row r="16" spans="1:8" ht="13.5" thickBot="1" x14ac:dyDescent="0.25"/>
    <row r="17" spans="3:8" ht="23.25" customHeight="1" thickBot="1" x14ac:dyDescent="0.25">
      <c r="C17" s="888" t="s">
        <v>704</v>
      </c>
      <c r="D17" s="889"/>
      <c r="E17" s="889"/>
      <c r="F17" s="889"/>
      <c r="G17" s="890"/>
    </row>
    <row r="18" spans="3:8" ht="13.5" thickBot="1" x14ac:dyDescent="0.25"/>
    <row r="19" spans="3:8" ht="23.25" customHeight="1" thickBot="1" x14ac:dyDescent="0.25">
      <c r="C19" s="865" t="s">
        <v>705</v>
      </c>
      <c r="D19" s="867"/>
      <c r="E19" s="615"/>
      <c r="F19" s="865" t="s">
        <v>706</v>
      </c>
      <c r="G19" s="867"/>
    </row>
    <row r="20" spans="3:8" x14ac:dyDescent="0.2">
      <c r="C20" s="29"/>
      <c r="D20" s="29"/>
      <c r="E20" s="29"/>
      <c r="F20" s="29"/>
      <c r="G20" s="29"/>
    </row>
    <row r="21" spans="3:8" x14ac:dyDescent="0.2">
      <c r="C21" s="60" t="s">
        <v>109</v>
      </c>
      <c r="D21" s="600">
        <v>3500000000</v>
      </c>
      <c r="E21" s="60"/>
      <c r="F21" s="60" t="s">
        <v>109</v>
      </c>
      <c r="G21" s="600">
        <v>3500000000</v>
      </c>
    </row>
    <row r="22" spans="3:8" x14ac:dyDescent="0.2">
      <c r="C22" s="60" t="s">
        <v>110</v>
      </c>
      <c r="D22" s="601">
        <v>0.11</v>
      </c>
      <c r="E22" s="60"/>
      <c r="F22" s="60" t="s">
        <v>110</v>
      </c>
      <c r="G22" s="601">
        <v>0.11</v>
      </c>
    </row>
    <row r="23" spans="3:8" x14ac:dyDescent="0.2">
      <c r="C23" s="60" t="s">
        <v>111</v>
      </c>
      <c r="D23" s="602">
        <v>44036</v>
      </c>
      <c r="E23" s="60"/>
      <c r="F23" s="60" t="s">
        <v>111</v>
      </c>
      <c r="G23" s="602">
        <v>44036</v>
      </c>
    </row>
    <row r="24" spans="3:8" x14ac:dyDescent="0.2">
      <c r="C24" s="60" t="s">
        <v>112</v>
      </c>
      <c r="D24" s="602">
        <v>39568</v>
      </c>
      <c r="E24" s="60"/>
      <c r="F24" s="60" t="s">
        <v>112</v>
      </c>
      <c r="G24" s="602">
        <v>39568</v>
      </c>
    </row>
    <row r="25" spans="3:8" ht="13.5" thickBot="1" x14ac:dyDescent="0.25">
      <c r="C25" s="60" t="s">
        <v>12</v>
      </c>
      <c r="D25" s="616">
        <v>0.10956</v>
      </c>
      <c r="E25" s="60"/>
      <c r="F25" s="60" t="s">
        <v>12</v>
      </c>
      <c r="G25" s="616">
        <v>7.0889999999999995E-2</v>
      </c>
    </row>
    <row r="26" spans="3:8" ht="13.5" thickBot="1" x14ac:dyDescent="0.25">
      <c r="C26" s="60" t="s">
        <v>14</v>
      </c>
      <c r="D26" s="595">
        <f>PRICE(D24,D23,D22,D25,100,1,1)</f>
        <v>100.18613098887099</v>
      </c>
      <c r="E26" s="596"/>
      <c r="F26" s="60" t="s">
        <v>14</v>
      </c>
      <c r="G26" s="595">
        <f>PRICE(G24,G23,G22,G25,100,1,1)</f>
        <v>131.23218368304248</v>
      </c>
      <c r="H26" s="30"/>
    </row>
    <row r="27" spans="3:8" ht="13.5" thickBot="1" x14ac:dyDescent="0.25">
      <c r="C27" s="60"/>
      <c r="D27" s="60"/>
      <c r="E27" s="60"/>
      <c r="F27" s="60"/>
      <c r="G27" s="60"/>
      <c r="H27" s="31"/>
    </row>
    <row r="28" spans="3:8" ht="18.75" customHeight="1" thickBot="1" x14ac:dyDescent="0.25">
      <c r="C28" s="882" t="s">
        <v>678</v>
      </c>
      <c r="D28" s="883"/>
      <c r="E28" s="60"/>
      <c r="F28" s="882" t="s">
        <v>678</v>
      </c>
      <c r="G28" s="883"/>
      <c r="H28" s="31"/>
    </row>
    <row r="29" spans="3:8" ht="13.5" thickBot="1" x14ac:dyDescent="0.25">
      <c r="C29" s="60" t="s">
        <v>16</v>
      </c>
      <c r="D29" s="604">
        <f>COUPPCD(D24,D23,1,1)</f>
        <v>39287</v>
      </c>
      <c r="E29" s="598"/>
      <c r="F29" s="60" t="s">
        <v>16</v>
      </c>
      <c r="G29" s="604">
        <f>COUPPCD(G24,G23,1,1)</f>
        <v>39287</v>
      </c>
      <c r="H29" s="31"/>
    </row>
    <row r="30" spans="3:8" ht="13.5" thickBot="1" x14ac:dyDescent="0.25">
      <c r="C30" s="60" t="s">
        <v>680</v>
      </c>
      <c r="D30" s="605">
        <f>COUPNCD(D24,D23,1,1)</f>
        <v>39653</v>
      </c>
      <c r="E30" s="598"/>
      <c r="F30" s="60" t="s">
        <v>680</v>
      </c>
      <c r="G30" s="605">
        <f>COUPNCD(G24,G23,1,1)</f>
        <v>39653</v>
      </c>
      <c r="H30" s="31"/>
    </row>
    <row r="31" spans="3:8" ht="13.5" thickBot="1" x14ac:dyDescent="0.25">
      <c r="C31" s="60" t="s">
        <v>23</v>
      </c>
      <c r="D31" s="606">
        <f>ACCRINT(D29,D30,D24,D22,100,1,1)</f>
        <v>8.4453551912568301</v>
      </c>
      <c r="E31" s="596"/>
      <c r="F31" s="60" t="s">
        <v>23</v>
      </c>
      <c r="G31" s="606">
        <f>ACCRINT(G29,G30,G24,G22,100,1,1)</f>
        <v>8.4453551912568301</v>
      </c>
      <c r="H31" s="31"/>
    </row>
    <row r="32" spans="3:8" ht="13.5" thickBot="1" x14ac:dyDescent="0.25">
      <c r="C32" s="60" t="s">
        <v>108</v>
      </c>
      <c r="D32" s="607" t="s">
        <v>43</v>
      </c>
      <c r="E32" s="60"/>
      <c r="F32" s="60" t="s">
        <v>108</v>
      </c>
      <c r="G32" s="607" t="s">
        <v>43</v>
      </c>
    </row>
    <row r="33" spans="3:7" ht="13.5" thickBot="1" x14ac:dyDescent="0.25">
      <c r="C33" s="612" t="s">
        <v>18</v>
      </c>
      <c r="D33" s="599">
        <f>+D26+D31</f>
        <v>108.63148618012781</v>
      </c>
      <c r="E33" s="60"/>
      <c r="F33" s="612" t="s">
        <v>18</v>
      </c>
      <c r="G33" s="599">
        <f>+G26+G31</f>
        <v>139.6775388742993</v>
      </c>
    </row>
    <row r="34" spans="3:7" ht="18" customHeight="1" x14ac:dyDescent="0.25">
      <c r="C34" s="608" t="s">
        <v>20</v>
      </c>
      <c r="D34" s="609">
        <f>+D21*D33%</f>
        <v>3802102016.3044734</v>
      </c>
      <c r="E34" s="613"/>
      <c r="F34" s="608" t="s">
        <v>20</v>
      </c>
      <c r="G34" s="609">
        <f>+G21*G33%</f>
        <v>4888713860.6004753</v>
      </c>
    </row>
    <row r="35" spans="3:7" x14ac:dyDescent="0.2">
      <c r="D35" s="619"/>
    </row>
    <row r="36" spans="3:7" ht="15.75" x14ac:dyDescent="0.25">
      <c r="C36" s="49" t="s">
        <v>714</v>
      </c>
    </row>
    <row r="37" spans="3:7" ht="15.75" x14ac:dyDescent="0.25">
      <c r="C37" s="49"/>
    </row>
    <row r="39" spans="3:7" ht="16.5" customHeight="1" x14ac:dyDescent="0.25">
      <c r="C39" s="618" t="s">
        <v>710</v>
      </c>
    </row>
    <row r="40" spans="3:7" ht="15.75" x14ac:dyDescent="0.25">
      <c r="C40" s="886" t="s">
        <v>711</v>
      </c>
      <c r="D40" s="886"/>
      <c r="E40" s="886"/>
      <c r="F40" s="886"/>
      <c r="G40" s="886"/>
    </row>
    <row r="41" spans="3:7" ht="15.75" x14ac:dyDescent="0.25">
      <c r="C41" s="886" t="s">
        <v>707</v>
      </c>
      <c r="D41" s="886"/>
      <c r="E41" s="886"/>
      <c r="F41" s="886"/>
      <c r="G41" s="886"/>
    </row>
    <row r="42" spans="3:7" ht="15.75" x14ac:dyDescent="0.25">
      <c r="C42" s="886" t="s">
        <v>708</v>
      </c>
      <c r="D42" s="886"/>
      <c r="E42" s="886"/>
      <c r="F42" s="886"/>
      <c r="G42" s="128"/>
    </row>
    <row r="43" spans="3:7" ht="15.75" x14ac:dyDescent="0.25">
      <c r="C43" s="886" t="s">
        <v>709</v>
      </c>
      <c r="D43" s="886"/>
      <c r="E43" s="886"/>
      <c r="F43" s="886"/>
      <c r="G43" s="128"/>
    </row>
    <row r="44" spans="3:7" ht="15.75" x14ac:dyDescent="0.25">
      <c r="C44" s="617" t="s">
        <v>712</v>
      </c>
      <c r="D44" s="617"/>
      <c r="E44" s="617"/>
      <c r="F44" s="617"/>
      <c r="G44" s="128"/>
    </row>
    <row r="45" spans="3:7" ht="15.75" x14ac:dyDescent="0.25">
      <c r="C45" s="617" t="s">
        <v>713</v>
      </c>
      <c r="D45" s="617"/>
      <c r="E45" s="617"/>
      <c r="F45" s="617"/>
      <c r="G45" s="128"/>
    </row>
    <row r="47" spans="3:7" x14ac:dyDescent="0.2">
      <c r="C47" s="885"/>
      <c r="D47" s="885"/>
      <c r="E47" s="885"/>
      <c r="F47" s="885"/>
    </row>
  </sheetData>
  <mergeCells count="12">
    <mergeCell ref="B3:H3"/>
    <mergeCell ref="C5:F5"/>
    <mergeCell ref="C28:D28"/>
    <mergeCell ref="C19:D19"/>
    <mergeCell ref="F19:G19"/>
    <mergeCell ref="F28:G28"/>
    <mergeCell ref="C17:G17"/>
    <mergeCell ref="C47:F47"/>
    <mergeCell ref="C40:G40"/>
    <mergeCell ref="C41:G41"/>
    <mergeCell ref="C42:F42"/>
    <mergeCell ref="C43:F43"/>
  </mergeCells>
  <hyperlinks>
    <hyperlink ref="A1" location="'Indice '!A1" display="INDICE" xr:uid="{00000000-0004-0000-4A00-000000000000}"/>
  </hyperlinks>
  <pageMargins left="0.75" right="0.75" top="1" bottom="1" header="0" footer="0"/>
  <pageSetup paperSize="9" orientation="portrait" horizontalDpi="200" verticalDpi="200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H68"/>
  <sheetViews>
    <sheetView showGridLines="0" topLeftCell="A9" workbookViewId="0">
      <selection activeCell="A30" sqref="A30:XFD69"/>
    </sheetView>
  </sheetViews>
  <sheetFormatPr baseColWidth="10" defaultRowHeight="12.75" x14ac:dyDescent="0.2"/>
  <cols>
    <col min="1" max="1" width="6" style="415" customWidth="1"/>
    <col min="2" max="2" width="11.42578125" style="415"/>
    <col min="3" max="3" width="25.28515625" style="415" customWidth="1"/>
    <col min="4" max="4" width="34" style="415" customWidth="1"/>
    <col min="5" max="5" width="12.7109375" style="415" customWidth="1"/>
    <col min="6" max="6" width="25.42578125" style="415" customWidth="1"/>
    <col min="7" max="7" width="30.42578125" style="415" customWidth="1"/>
    <col min="8" max="16384" width="11.42578125" style="415"/>
  </cols>
  <sheetData>
    <row r="1" spans="1:8" x14ac:dyDescent="0.2">
      <c r="A1" s="676" t="s">
        <v>863</v>
      </c>
    </row>
    <row r="2" spans="1:8" ht="13.5" thickBot="1" x14ac:dyDescent="0.25"/>
    <row r="3" spans="1:8" ht="45.75" customHeight="1" thickBot="1" x14ac:dyDescent="0.25">
      <c r="B3" s="865" t="s">
        <v>733</v>
      </c>
      <c r="C3" s="866"/>
      <c r="D3" s="866"/>
      <c r="E3" s="866"/>
      <c r="F3" s="866"/>
      <c r="G3" s="866"/>
      <c r="H3" s="867"/>
    </row>
    <row r="5" spans="1:8" ht="15.75" x14ac:dyDescent="0.25">
      <c r="C5" s="49" t="s">
        <v>656</v>
      </c>
    </row>
    <row r="6" spans="1:8" ht="15.75" x14ac:dyDescent="0.25">
      <c r="C6" s="49" t="s">
        <v>715</v>
      </c>
    </row>
    <row r="7" spans="1:8" ht="15.75" x14ac:dyDescent="0.25">
      <c r="C7" s="49" t="s">
        <v>718</v>
      </c>
    </row>
    <row r="8" spans="1:8" x14ac:dyDescent="0.2">
      <c r="C8" s="434" t="s">
        <v>717</v>
      </c>
    </row>
    <row r="9" spans="1:8" ht="15.75" x14ac:dyDescent="0.25">
      <c r="C9" s="49" t="s">
        <v>721</v>
      </c>
    </row>
    <row r="10" spans="1:8" ht="15.75" x14ac:dyDescent="0.25">
      <c r="C10" s="49" t="s">
        <v>720</v>
      </c>
    </row>
    <row r="11" spans="1:8" ht="15.75" x14ac:dyDescent="0.25">
      <c r="C11" s="49" t="s">
        <v>716</v>
      </c>
    </row>
    <row r="29" spans="3:6" ht="13.5" thickBot="1" x14ac:dyDescent="0.25"/>
    <row r="30" spans="3:6" ht="21.75" customHeight="1" thickBot="1" x14ac:dyDescent="0.25">
      <c r="C30" s="880" t="s">
        <v>719</v>
      </c>
      <c r="D30" s="881"/>
      <c r="E30" s="881"/>
      <c r="F30" s="887"/>
    </row>
    <row r="32" spans="3:6" ht="21.75" customHeight="1" x14ac:dyDescent="0.25">
      <c r="C32" s="49" t="s">
        <v>730</v>
      </c>
      <c r="D32" s="49"/>
      <c r="E32" s="49"/>
      <c r="F32" s="49"/>
    </row>
    <row r="33" spans="3:6" ht="19.5" customHeight="1" x14ac:dyDescent="0.25">
      <c r="C33" s="49" t="s">
        <v>725</v>
      </c>
      <c r="D33" s="49"/>
      <c r="E33" s="49"/>
      <c r="F33" s="49"/>
    </row>
    <row r="34" spans="3:6" ht="21.75" customHeight="1" x14ac:dyDescent="0.25">
      <c r="C34" s="877" t="s">
        <v>722</v>
      </c>
      <c r="D34" s="877"/>
      <c r="E34" s="877"/>
      <c r="F34" s="49"/>
    </row>
    <row r="35" spans="3:6" ht="21.75" customHeight="1" x14ac:dyDescent="0.25">
      <c r="C35" s="49" t="s">
        <v>724</v>
      </c>
      <c r="D35" s="49"/>
      <c r="E35" s="621">
        <f>(1+6.23%)*(1+8.28%)-1</f>
        <v>0.15025843999999999</v>
      </c>
      <c r="F35" s="49"/>
    </row>
    <row r="36" spans="3:6" ht="21" customHeight="1" x14ac:dyDescent="0.25">
      <c r="C36" s="49" t="s">
        <v>723</v>
      </c>
      <c r="D36" s="49"/>
      <c r="E36" s="621">
        <f>(1+6.23%)*(1+5.09%)-1</f>
        <v>0.11637107000000002</v>
      </c>
      <c r="F36" s="49"/>
    </row>
    <row r="38" spans="3:6" ht="13.5" thickBot="1" x14ac:dyDescent="0.25"/>
    <row r="39" spans="3:6" ht="21.75" customHeight="1" thickBot="1" x14ac:dyDescent="0.25">
      <c r="C39" s="880" t="s">
        <v>676</v>
      </c>
      <c r="D39" s="881"/>
      <c r="E39" s="881"/>
      <c r="F39" s="887"/>
    </row>
    <row r="41" spans="3:6" ht="15.75" x14ac:dyDescent="0.25">
      <c r="C41" s="49" t="s">
        <v>697</v>
      </c>
      <c r="D41" s="128"/>
    </row>
    <row r="42" spans="3:6" ht="15.75" x14ac:dyDescent="0.25">
      <c r="C42" s="49" t="s">
        <v>698</v>
      </c>
      <c r="D42" s="128"/>
    </row>
    <row r="43" spans="3:6" ht="15.75" x14ac:dyDescent="0.25">
      <c r="C43" s="49" t="s">
        <v>726</v>
      </c>
      <c r="D43" s="128"/>
    </row>
    <row r="44" spans="3:6" ht="15.75" x14ac:dyDescent="0.25">
      <c r="C44" s="49" t="s">
        <v>727</v>
      </c>
      <c r="D44" s="128"/>
    </row>
    <row r="45" spans="3:6" ht="15.75" x14ac:dyDescent="0.25">
      <c r="C45" s="49" t="s">
        <v>728</v>
      </c>
      <c r="D45" s="128"/>
    </row>
    <row r="46" spans="3:6" ht="15.75" x14ac:dyDescent="0.25">
      <c r="C46" s="49" t="s">
        <v>691</v>
      </c>
      <c r="D46" s="128"/>
    </row>
    <row r="47" spans="3:6" ht="15.75" x14ac:dyDescent="0.25">
      <c r="C47" s="49" t="s">
        <v>729</v>
      </c>
      <c r="D47" s="128"/>
    </row>
    <row r="48" spans="3:6" ht="15.75" x14ac:dyDescent="0.25">
      <c r="C48" s="49" t="s">
        <v>731</v>
      </c>
      <c r="D48" s="128"/>
    </row>
    <row r="49" spans="3:6" ht="15.75" x14ac:dyDescent="0.25">
      <c r="C49" s="49" t="s">
        <v>732</v>
      </c>
      <c r="D49" s="128"/>
    </row>
    <row r="50" spans="3:6" ht="13.5" thickBot="1" x14ac:dyDescent="0.25"/>
    <row r="51" spans="3:6" ht="24" customHeight="1" thickBot="1" x14ac:dyDescent="0.25">
      <c r="C51" s="880" t="s">
        <v>677</v>
      </c>
      <c r="D51" s="881"/>
      <c r="E51" s="881"/>
      <c r="F51" s="881"/>
    </row>
    <row r="52" spans="3:6" ht="13.5" thickBot="1" x14ac:dyDescent="0.25"/>
    <row r="53" spans="3:6" ht="16.5" thickBot="1" x14ac:dyDescent="0.25">
      <c r="C53" s="880" t="s">
        <v>128</v>
      </c>
      <c r="D53" s="881"/>
      <c r="E53" s="881"/>
    </row>
    <row r="54" spans="3:6" x14ac:dyDescent="0.2">
      <c r="C54" s="29"/>
      <c r="D54" s="29"/>
      <c r="E54" s="29"/>
    </row>
    <row r="55" spans="3:6" x14ac:dyDescent="0.2">
      <c r="C55" s="60" t="s">
        <v>109</v>
      </c>
      <c r="D55" s="600">
        <v>1000000000</v>
      </c>
      <c r="E55" s="60"/>
      <c r="F55" s="16"/>
    </row>
    <row r="56" spans="3:6" x14ac:dyDescent="0.2">
      <c r="C56" s="60" t="s">
        <v>110</v>
      </c>
      <c r="D56" s="622">
        <f>+E35</f>
        <v>0.15025843999999999</v>
      </c>
      <c r="E56" s="60"/>
      <c r="F56" s="16"/>
    </row>
    <row r="57" spans="3:6" x14ac:dyDescent="0.2">
      <c r="C57" s="60" t="s">
        <v>111</v>
      </c>
      <c r="D57" s="602">
        <v>41421</v>
      </c>
      <c r="E57" s="60"/>
      <c r="F57" s="16"/>
    </row>
    <row r="58" spans="3:6" x14ac:dyDescent="0.2">
      <c r="C58" s="60" t="s">
        <v>112</v>
      </c>
      <c r="D58" s="602">
        <v>39274</v>
      </c>
      <c r="E58" s="60"/>
      <c r="F58" s="16"/>
    </row>
    <row r="59" spans="3:6" ht="13.5" thickBot="1" x14ac:dyDescent="0.25">
      <c r="C59" s="60" t="s">
        <v>12</v>
      </c>
      <c r="D59" s="622">
        <f>+E36</f>
        <v>0.11637107000000002</v>
      </c>
      <c r="E59" s="60"/>
      <c r="F59" s="16"/>
    </row>
    <row r="60" spans="3:6" ht="13.5" thickBot="1" x14ac:dyDescent="0.25">
      <c r="C60" s="60" t="s">
        <v>14</v>
      </c>
      <c r="D60" s="595">
        <f>PRICE(D58,D57,D56,D59,100,1,1)</f>
        <v>113.78392557640075</v>
      </c>
      <c r="E60" s="596" t="s">
        <v>662</v>
      </c>
      <c r="F60" s="597"/>
    </row>
    <row r="61" spans="3:6" ht="13.5" thickBot="1" x14ac:dyDescent="0.25">
      <c r="C61" s="60"/>
      <c r="D61" s="60"/>
      <c r="E61" s="60"/>
      <c r="F61" s="16"/>
    </row>
    <row r="62" spans="3:6" ht="20.25" customHeight="1" thickBot="1" x14ac:dyDescent="0.25">
      <c r="C62" s="882" t="s">
        <v>678</v>
      </c>
      <c r="D62" s="883"/>
      <c r="E62" s="60"/>
      <c r="F62" s="16"/>
    </row>
    <row r="63" spans="3:6" ht="13.5" thickBot="1" x14ac:dyDescent="0.25">
      <c r="C63" s="60" t="s">
        <v>16</v>
      </c>
      <c r="D63" s="604">
        <f>COUPPCD(D58,D57,1,1)</f>
        <v>39229</v>
      </c>
      <c r="E63" s="598" t="s">
        <v>679</v>
      </c>
      <c r="F63" s="597"/>
    </row>
    <row r="64" spans="3:6" ht="13.5" thickBot="1" x14ac:dyDescent="0.25">
      <c r="C64" s="60" t="s">
        <v>680</v>
      </c>
      <c r="D64" s="605">
        <f>COUPNCD(D58,D57,1,1)</f>
        <v>39595</v>
      </c>
      <c r="E64" s="598" t="s">
        <v>681</v>
      </c>
      <c r="F64" s="597"/>
    </row>
    <row r="65" spans="3:6" ht="13.5" thickBot="1" x14ac:dyDescent="0.25">
      <c r="C65" s="60" t="s">
        <v>23</v>
      </c>
      <c r="D65" s="606">
        <f>ACCRINT(D63,D64,D58,D56,100,1,1)</f>
        <v>1.8474398360655737</v>
      </c>
      <c r="E65" s="596" t="s">
        <v>682</v>
      </c>
      <c r="F65" s="597"/>
    </row>
    <row r="66" spans="3:6" ht="13.5" thickBot="1" x14ac:dyDescent="0.25">
      <c r="C66" s="60" t="s">
        <v>108</v>
      </c>
      <c r="D66" s="607" t="s">
        <v>43</v>
      </c>
      <c r="E66" s="60"/>
      <c r="F66" s="16"/>
    </row>
    <row r="67" spans="3:6" ht="16.5" thickBot="1" x14ac:dyDescent="0.3">
      <c r="C67" s="610" t="s">
        <v>18</v>
      </c>
      <c r="D67" s="623">
        <f>+D60+D65</f>
        <v>115.63136541246632</v>
      </c>
      <c r="E67" s="60" t="s">
        <v>663</v>
      </c>
      <c r="F67" s="16"/>
    </row>
    <row r="68" spans="3:6" ht="15.75" x14ac:dyDescent="0.25">
      <c r="C68" s="608" t="s">
        <v>20</v>
      </c>
      <c r="D68" s="611">
        <f>+D55*D67%</f>
        <v>1156313654.1246634</v>
      </c>
      <c r="E68" s="613" t="s">
        <v>664</v>
      </c>
    </row>
  </sheetData>
  <mergeCells count="7">
    <mergeCell ref="C53:E53"/>
    <mergeCell ref="C62:D62"/>
    <mergeCell ref="B3:H3"/>
    <mergeCell ref="C39:F39"/>
    <mergeCell ref="C30:F30"/>
    <mergeCell ref="C34:E34"/>
    <mergeCell ref="C51:F51"/>
  </mergeCells>
  <hyperlinks>
    <hyperlink ref="C8" r:id="rId1" xr:uid="{00000000-0004-0000-4B00-000000000000}"/>
    <hyperlink ref="A1" location="'Indice '!A1" display="INDICE" xr:uid="{00000000-0004-0000-4B00-000001000000}"/>
  </hyperlinks>
  <pageMargins left="0.75" right="0.75" top="1" bottom="1" header="0" footer="0"/>
  <pageSetup paperSize="9" orientation="portrait" horizontalDpi="200" verticalDpi="200" r:id="rId2"/>
  <headerFooter alignWithMargins="0"/>
  <drawing r:id="rId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H37"/>
  <sheetViews>
    <sheetView showGridLines="0" workbookViewId="0"/>
  </sheetViews>
  <sheetFormatPr baseColWidth="10" defaultRowHeight="12.75" x14ac:dyDescent="0.2"/>
  <cols>
    <col min="1" max="1" width="6" style="415" customWidth="1"/>
    <col min="2" max="2" width="11.42578125" style="415"/>
    <col min="3" max="3" width="29" style="415" customWidth="1"/>
    <col min="4" max="4" width="34" style="415" customWidth="1"/>
    <col min="5" max="5" width="12.7109375" style="415" customWidth="1"/>
    <col min="6" max="6" width="25.42578125" style="415" customWidth="1"/>
    <col min="7" max="7" width="30.42578125" style="415" customWidth="1"/>
    <col min="8" max="16384" width="11.42578125" style="415"/>
  </cols>
  <sheetData>
    <row r="1" spans="1:8" x14ac:dyDescent="0.2">
      <c r="A1" s="676" t="s">
        <v>863</v>
      </c>
    </row>
    <row r="2" spans="1:8" ht="13.5" thickBot="1" x14ac:dyDescent="0.25"/>
    <row r="3" spans="1:8" ht="71.25" customHeight="1" thickBot="1" x14ac:dyDescent="0.25">
      <c r="B3" s="865" t="s">
        <v>734</v>
      </c>
      <c r="C3" s="866"/>
      <c r="D3" s="866"/>
      <c r="E3" s="866"/>
      <c r="F3" s="866"/>
      <c r="G3" s="866"/>
      <c r="H3" s="867"/>
    </row>
    <row r="5" spans="1:8" ht="13.5" thickBot="1" x14ac:dyDescent="0.25"/>
    <row r="6" spans="1:8" ht="21.75" customHeight="1" thickBot="1" x14ac:dyDescent="0.25">
      <c r="C6" s="880" t="s">
        <v>676</v>
      </c>
      <c r="D6" s="881"/>
      <c r="E6" s="881"/>
      <c r="F6" s="887"/>
    </row>
    <row r="8" spans="1:8" ht="15.75" x14ac:dyDescent="0.25">
      <c r="C8" s="49" t="s">
        <v>697</v>
      </c>
      <c r="D8" s="128"/>
    </row>
    <row r="9" spans="1:8" ht="15.75" x14ac:dyDescent="0.25">
      <c r="C9" s="49" t="s">
        <v>698</v>
      </c>
      <c r="D9" s="128"/>
    </row>
    <row r="10" spans="1:8" ht="15.75" x14ac:dyDescent="0.25">
      <c r="C10" s="49" t="s">
        <v>726</v>
      </c>
      <c r="D10" s="128"/>
    </row>
    <row r="11" spans="1:8" ht="15.75" x14ac:dyDescent="0.25">
      <c r="C11" s="49" t="s">
        <v>735</v>
      </c>
      <c r="D11" s="128"/>
    </row>
    <row r="12" spans="1:8" ht="15.75" x14ac:dyDescent="0.25">
      <c r="C12" s="49" t="s">
        <v>736</v>
      </c>
      <c r="D12" s="128"/>
    </row>
    <row r="13" spans="1:8" ht="15.75" x14ac:dyDescent="0.25">
      <c r="C13" s="49" t="s">
        <v>691</v>
      </c>
      <c r="D13" s="128"/>
    </row>
    <row r="14" spans="1:8" ht="15.75" x14ac:dyDescent="0.25">
      <c r="C14" s="49" t="s">
        <v>737</v>
      </c>
      <c r="D14" s="128"/>
    </row>
    <row r="15" spans="1:8" ht="15.75" x14ac:dyDescent="0.25">
      <c r="C15" s="49" t="s">
        <v>738</v>
      </c>
      <c r="D15" s="128"/>
    </row>
    <row r="16" spans="1:8" ht="15.75" x14ac:dyDescent="0.25">
      <c r="C16" s="49" t="s">
        <v>739</v>
      </c>
    </row>
    <row r="17" spans="3:6" ht="15.75" x14ac:dyDescent="0.25">
      <c r="C17" s="49" t="s">
        <v>740</v>
      </c>
      <c r="D17" s="128"/>
    </row>
    <row r="18" spans="3:6" ht="13.5" thickBot="1" x14ac:dyDescent="0.25"/>
    <row r="19" spans="3:6" ht="24" customHeight="1" thickBot="1" x14ac:dyDescent="0.25">
      <c r="C19" s="880" t="s">
        <v>677</v>
      </c>
      <c r="D19" s="881"/>
      <c r="E19" s="881"/>
      <c r="F19" s="881"/>
    </row>
    <row r="20" spans="3:6" ht="13.5" thickBot="1" x14ac:dyDescent="0.25"/>
    <row r="21" spans="3:6" ht="16.5" thickBot="1" x14ac:dyDescent="0.25">
      <c r="C21" s="880" t="s">
        <v>128</v>
      </c>
      <c r="D21" s="881"/>
      <c r="E21" s="881"/>
    </row>
    <row r="22" spans="3:6" x14ac:dyDescent="0.2">
      <c r="C22" s="29"/>
      <c r="D22" s="29"/>
      <c r="E22" s="29"/>
    </row>
    <row r="23" spans="3:6" x14ac:dyDescent="0.2">
      <c r="C23" s="60" t="s">
        <v>109</v>
      </c>
      <c r="D23" s="600">
        <v>10000000</v>
      </c>
      <c r="E23" s="60"/>
      <c r="F23" s="16"/>
    </row>
    <row r="24" spans="3:6" x14ac:dyDescent="0.2">
      <c r="C24" s="60" t="s">
        <v>110</v>
      </c>
      <c r="D24" s="622">
        <v>7.0000000000000007E-2</v>
      </c>
      <c r="E24" s="60"/>
      <c r="F24" s="16"/>
    </row>
    <row r="25" spans="3:6" x14ac:dyDescent="0.2">
      <c r="C25" s="60" t="s">
        <v>111</v>
      </c>
      <c r="D25" s="602">
        <v>40443</v>
      </c>
      <c r="E25" s="60"/>
      <c r="F25" s="16"/>
    </row>
    <row r="26" spans="3:6" x14ac:dyDescent="0.2">
      <c r="C26" s="60" t="s">
        <v>112</v>
      </c>
      <c r="D26" s="602">
        <v>39274</v>
      </c>
      <c r="E26" s="60"/>
      <c r="F26" s="16"/>
    </row>
    <row r="27" spans="3:6" ht="13.5" thickBot="1" x14ac:dyDescent="0.25">
      <c r="C27" s="60" t="s">
        <v>12</v>
      </c>
      <c r="D27" s="624">
        <v>5.0179000000000001E-2</v>
      </c>
      <c r="E27" s="60"/>
      <c r="F27" s="16"/>
    </row>
    <row r="28" spans="3:6" ht="13.5" thickBot="1" x14ac:dyDescent="0.25">
      <c r="C28" s="60" t="s">
        <v>14</v>
      </c>
      <c r="D28" s="595">
        <f>PRICE(D26,D25,D24,D27,100,1,1)</f>
        <v>105.70071589683805</v>
      </c>
      <c r="E28" s="596" t="s">
        <v>662</v>
      </c>
      <c r="F28" s="597"/>
    </row>
    <row r="29" spans="3:6" ht="13.5" thickBot="1" x14ac:dyDescent="0.25">
      <c r="C29" s="60"/>
      <c r="D29" s="60"/>
      <c r="E29" s="60"/>
      <c r="F29" s="16"/>
    </row>
    <row r="30" spans="3:6" ht="20.25" customHeight="1" thickBot="1" x14ac:dyDescent="0.25">
      <c r="C30" s="880" t="s">
        <v>741</v>
      </c>
      <c r="D30" s="881"/>
      <c r="E30" s="60"/>
      <c r="F30" s="16"/>
    </row>
    <row r="31" spans="3:6" ht="13.5" thickBot="1" x14ac:dyDescent="0.25">
      <c r="C31" s="60" t="s">
        <v>16</v>
      </c>
      <c r="D31" s="604">
        <f>COUPPCD(D26,D25,1,1)</f>
        <v>38982</v>
      </c>
      <c r="E31" s="598" t="s">
        <v>679</v>
      </c>
      <c r="F31" s="597"/>
    </row>
    <row r="32" spans="3:6" ht="13.5" thickBot="1" x14ac:dyDescent="0.25">
      <c r="C32" s="60" t="s">
        <v>680</v>
      </c>
      <c r="D32" s="605">
        <f>COUPNCD(D26,D25,1,1)</f>
        <v>39347</v>
      </c>
      <c r="E32" s="598" t="s">
        <v>681</v>
      </c>
      <c r="F32" s="597"/>
    </row>
    <row r="33" spans="3:6" ht="13.5" thickBot="1" x14ac:dyDescent="0.25">
      <c r="C33" s="60" t="s">
        <v>23</v>
      </c>
      <c r="D33" s="606">
        <f>ACCRINT(D31,D32,D26,D24,100,1,1)</f>
        <v>5.6000000000000014</v>
      </c>
      <c r="E33" s="596" t="s">
        <v>682</v>
      </c>
      <c r="F33" s="597"/>
    </row>
    <row r="34" spans="3:6" ht="17.25" customHeight="1" thickBot="1" x14ac:dyDescent="0.25">
      <c r="C34" s="60" t="s">
        <v>108</v>
      </c>
      <c r="D34" s="607" t="s">
        <v>43</v>
      </c>
      <c r="E34" s="60"/>
      <c r="F34" s="16"/>
    </row>
    <row r="35" spans="3:6" ht="16.5" thickBot="1" x14ac:dyDescent="0.3">
      <c r="C35" s="610" t="s">
        <v>18</v>
      </c>
      <c r="D35" s="623">
        <f>+D28+D33</f>
        <v>111.30071589683806</v>
      </c>
      <c r="E35" s="628" t="s">
        <v>663</v>
      </c>
      <c r="F35" s="16"/>
    </row>
    <row r="36" spans="3:6" ht="15.75" x14ac:dyDescent="0.25">
      <c r="C36" s="625" t="s">
        <v>742</v>
      </c>
      <c r="D36" s="626">
        <v>165.768</v>
      </c>
    </row>
    <row r="37" spans="3:6" ht="15.75" x14ac:dyDescent="0.25">
      <c r="C37" s="608" t="s">
        <v>20</v>
      </c>
      <c r="D37" s="611">
        <f>+D23*D35%*D36</f>
        <v>1845009707.2787049</v>
      </c>
      <c r="E37" s="627" t="s">
        <v>743</v>
      </c>
    </row>
  </sheetData>
  <mergeCells count="5">
    <mergeCell ref="C30:D30"/>
    <mergeCell ref="B3:H3"/>
    <mergeCell ref="C6:F6"/>
    <mergeCell ref="C19:F19"/>
    <mergeCell ref="C21:E21"/>
  </mergeCells>
  <hyperlinks>
    <hyperlink ref="A1" location="'Indice '!A1" display="INDICE" xr:uid="{00000000-0004-0000-4C00-000000000000}"/>
  </hyperlinks>
  <pageMargins left="0.75" right="0.75" top="1" bottom="1" header="0" footer="0"/>
  <pageSetup paperSize="9" orientation="portrait" horizontalDpi="200" verticalDpi="200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I40"/>
  <sheetViews>
    <sheetView showGridLines="0" topLeftCell="A7" zoomScale="80" workbookViewId="0"/>
  </sheetViews>
  <sheetFormatPr baseColWidth="10" defaultRowHeight="12.75" x14ac:dyDescent="0.2"/>
  <cols>
    <col min="1" max="1" width="15.85546875" style="415" customWidth="1"/>
    <col min="2" max="2" width="37.85546875" customWidth="1"/>
    <col min="3" max="3" width="41.28515625" customWidth="1"/>
    <col min="4" max="4" width="42" customWidth="1"/>
    <col min="6" max="6" width="12.28515625" bestFit="1" customWidth="1"/>
    <col min="7" max="7" width="19.140625" bestFit="1" customWidth="1"/>
  </cols>
  <sheetData>
    <row r="1" spans="1:8" s="127" customFormat="1" ht="30" customHeight="1" thickBot="1" x14ac:dyDescent="0.25">
      <c r="A1" s="676" t="s">
        <v>863</v>
      </c>
    </row>
    <row r="2" spans="1:8" s="127" customFormat="1" ht="96" customHeight="1" thickBot="1" x14ac:dyDescent="0.25">
      <c r="A2" s="415"/>
      <c r="B2" s="865" t="s">
        <v>745</v>
      </c>
      <c r="C2" s="866"/>
      <c r="D2" s="866"/>
      <c r="E2" s="867"/>
    </row>
    <row r="3" spans="1:8" s="127" customFormat="1" ht="24" customHeight="1" thickBot="1" x14ac:dyDescent="0.25">
      <c r="A3" s="415"/>
      <c r="B3"/>
      <c r="C3"/>
      <c r="D3"/>
      <c r="E3"/>
      <c r="F3"/>
      <c r="G3"/>
      <c r="H3"/>
    </row>
    <row r="4" spans="1:8" s="127" customFormat="1" ht="30" customHeight="1" thickBot="1" x14ac:dyDescent="0.25">
      <c r="A4" s="415"/>
      <c r="B4" s="891" t="s">
        <v>744</v>
      </c>
      <c r="C4" s="892"/>
      <c r="D4" s="893"/>
      <c r="E4"/>
      <c r="F4"/>
      <c r="G4"/>
      <c r="H4"/>
    </row>
    <row r="5" spans="1:8" s="127" customFormat="1" ht="19.5" customHeight="1" x14ac:dyDescent="0.2">
      <c r="A5" s="415"/>
      <c r="B5"/>
      <c r="C5"/>
      <c r="D5"/>
      <c r="E5"/>
      <c r="F5"/>
      <c r="G5"/>
      <c r="H5"/>
    </row>
    <row r="6" spans="1:8" s="127" customFormat="1" ht="15.75" x14ac:dyDescent="0.25">
      <c r="A6" s="415"/>
      <c r="B6" s="49" t="s">
        <v>10</v>
      </c>
      <c r="C6" s="630">
        <v>250000</v>
      </c>
      <c r="D6" s="49" t="s">
        <v>21</v>
      </c>
      <c r="E6"/>
      <c r="F6"/>
      <c r="G6"/>
      <c r="H6"/>
    </row>
    <row r="7" spans="1:8" s="127" customFormat="1" ht="15.75" x14ac:dyDescent="0.25">
      <c r="A7" s="415"/>
      <c r="B7" s="49" t="s">
        <v>84</v>
      </c>
      <c r="C7" s="631">
        <v>0.105</v>
      </c>
      <c r="D7" s="49" t="s">
        <v>81</v>
      </c>
      <c r="E7"/>
      <c r="F7"/>
      <c r="G7"/>
      <c r="H7"/>
    </row>
    <row r="8" spans="1:8" ht="15.75" x14ac:dyDescent="0.25">
      <c r="B8" s="49" t="s">
        <v>198</v>
      </c>
      <c r="C8" s="632">
        <v>40368</v>
      </c>
      <c r="D8" s="49"/>
    </row>
    <row r="9" spans="1:8" ht="15.75" x14ac:dyDescent="0.25">
      <c r="B9" s="49" t="s">
        <v>0</v>
      </c>
      <c r="C9" s="633">
        <v>2375.66</v>
      </c>
      <c r="D9" s="49" t="s">
        <v>22</v>
      </c>
    </row>
    <row r="10" spans="1:8" ht="15.75" x14ac:dyDescent="0.25">
      <c r="B10" s="49" t="s">
        <v>11</v>
      </c>
      <c r="C10" s="632">
        <v>40296</v>
      </c>
      <c r="D10" s="49"/>
    </row>
    <row r="11" spans="1:8" ht="15.75" x14ac:dyDescent="0.25">
      <c r="B11" s="49" t="s">
        <v>12</v>
      </c>
      <c r="C11" s="629"/>
      <c r="D11" s="49" t="s">
        <v>85</v>
      </c>
    </row>
    <row r="12" spans="1:8" ht="16.5" thickBot="1" x14ac:dyDescent="0.3">
      <c r="B12" s="49"/>
      <c r="C12" s="620"/>
      <c r="D12" s="49"/>
    </row>
    <row r="13" spans="1:8" ht="16.5" thickBot="1" x14ac:dyDescent="0.3">
      <c r="B13" s="129" t="s">
        <v>13</v>
      </c>
      <c r="C13" s="49"/>
      <c r="D13" s="49"/>
    </row>
    <row r="14" spans="1:8" ht="21" customHeight="1" thickBot="1" x14ac:dyDescent="0.3">
      <c r="B14" s="49" t="s">
        <v>14</v>
      </c>
      <c r="C14" s="131">
        <v>116.58</v>
      </c>
      <c r="D14" s="130" t="s">
        <v>746</v>
      </c>
    </row>
    <row r="15" spans="1:8" ht="15.75" x14ac:dyDescent="0.25">
      <c r="B15" s="49"/>
      <c r="C15" s="49"/>
      <c r="D15" s="49"/>
    </row>
    <row r="16" spans="1:8" ht="15.75" x14ac:dyDescent="0.25">
      <c r="B16" s="877" t="s">
        <v>23</v>
      </c>
      <c r="C16" s="877"/>
      <c r="D16" s="49"/>
    </row>
    <row r="17" spans="2:9" ht="15.75" x14ac:dyDescent="0.25">
      <c r="B17" s="49" t="s">
        <v>16</v>
      </c>
      <c r="C17" s="634">
        <f>COUPPCD(C10,C8,2,4)</f>
        <v>40187</v>
      </c>
      <c r="D17" s="634" t="s">
        <v>199</v>
      </c>
    </row>
    <row r="18" spans="2:9" ht="15.75" x14ac:dyDescent="0.25">
      <c r="B18" s="49" t="s">
        <v>17</v>
      </c>
      <c r="C18" s="634">
        <f>COUPNCD(C10,C8,2,4)</f>
        <v>40368</v>
      </c>
      <c r="D18" s="634" t="s">
        <v>200</v>
      </c>
    </row>
    <row r="19" spans="2:9" ht="15.75" x14ac:dyDescent="0.25">
      <c r="B19" s="49" t="s">
        <v>15</v>
      </c>
      <c r="C19" s="635">
        <f>ACCRINT(C17,C18,C10,C7,100,2,4)</f>
        <v>3.1791666666666663</v>
      </c>
      <c r="D19" s="634" t="s">
        <v>201</v>
      </c>
    </row>
    <row r="20" spans="2:9" ht="15.75" x14ac:dyDescent="0.25">
      <c r="B20" s="49"/>
      <c r="C20" s="49"/>
      <c r="D20" s="49"/>
    </row>
    <row r="21" spans="2:9" ht="15.75" x14ac:dyDescent="0.25">
      <c r="B21" s="49" t="s">
        <v>18</v>
      </c>
      <c r="C21" s="49" t="s">
        <v>19</v>
      </c>
      <c r="D21" s="49"/>
    </row>
    <row r="22" spans="2:9" ht="16.5" thickBot="1" x14ac:dyDescent="0.3">
      <c r="B22" s="49"/>
      <c r="C22" s="49"/>
      <c r="D22" s="49"/>
    </row>
    <row r="23" spans="2:9" ht="16.5" thickBot="1" x14ac:dyDescent="0.3">
      <c r="B23" s="49" t="s">
        <v>18</v>
      </c>
      <c r="C23" s="132">
        <f>+C14+C19</f>
        <v>119.75916666666666</v>
      </c>
      <c r="D23" s="49"/>
    </row>
    <row r="24" spans="2:9" ht="10.5" customHeight="1" thickBot="1" x14ac:dyDescent="0.3">
      <c r="B24" s="49"/>
      <c r="C24" s="49"/>
      <c r="D24" s="49"/>
    </row>
    <row r="25" spans="2:9" ht="16.5" thickBot="1" x14ac:dyDescent="0.3">
      <c r="B25" s="132" t="s">
        <v>24</v>
      </c>
      <c r="C25" s="639">
        <f>+(C23*C6)/100</f>
        <v>299397.91666666663</v>
      </c>
      <c r="D25" s="49"/>
    </row>
    <row r="26" spans="2:9" ht="9.75" customHeight="1" thickBot="1" x14ac:dyDescent="0.3">
      <c r="B26" s="49"/>
      <c r="C26" s="49"/>
      <c r="D26" s="49"/>
    </row>
    <row r="27" spans="2:9" ht="16.5" thickBot="1" x14ac:dyDescent="0.3">
      <c r="B27" s="132" t="s">
        <v>20</v>
      </c>
      <c r="C27" s="639">
        <f>+C25*C9</f>
        <v>711267654.70833325</v>
      </c>
      <c r="D27" s="49"/>
      <c r="G27" s="894"/>
      <c r="H27" s="894"/>
      <c r="I27" s="638"/>
    </row>
    <row r="28" spans="2:9" ht="23.25" customHeight="1" thickBot="1" x14ac:dyDescent="0.25"/>
    <row r="29" spans="2:9" ht="27" customHeight="1" thickBot="1" x14ac:dyDescent="0.3">
      <c r="B29" s="891" t="s">
        <v>753</v>
      </c>
      <c r="C29" s="892"/>
      <c r="D29" s="893"/>
      <c r="E29" s="49"/>
    </row>
    <row r="30" spans="2:9" ht="15.75" x14ac:dyDescent="0.25">
      <c r="C30" s="49"/>
      <c r="D30" s="49"/>
      <c r="E30" s="49"/>
    </row>
    <row r="31" spans="2:9" ht="18" x14ac:dyDescent="0.25">
      <c r="B31" s="583" t="s">
        <v>747</v>
      </c>
      <c r="C31" s="583"/>
      <c r="D31" s="583"/>
      <c r="E31" s="49"/>
    </row>
    <row r="32" spans="2:9" ht="18" x14ac:dyDescent="0.25">
      <c r="B32" s="640" t="s">
        <v>748</v>
      </c>
      <c r="C32" s="640"/>
      <c r="D32" s="583"/>
      <c r="E32" s="49"/>
    </row>
    <row r="33" spans="2:5" ht="18" x14ac:dyDescent="0.25">
      <c r="B33" s="583" t="s">
        <v>749</v>
      </c>
      <c r="C33" s="583"/>
      <c r="D33" s="583"/>
      <c r="E33" s="49"/>
    </row>
    <row r="34" spans="2:5" ht="18" x14ac:dyDescent="0.25">
      <c r="B34" s="583" t="s">
        <v>750</v>
      </c>
      <c r="C34" s="583"/>
      <c r="D34" s="583"/>
      <c r="E34" s="49"/>
    </row>
    <row r="35" spans="2:5" ht="18" x14ac:dyDescent="0.25">
      <c r="B35" s="583" t="s">
        <v>751</v>
      </c>
      <c r="C35" s="636"/>
      <c r="D35" s="583"/>
      <c r="E35" s="49"/>
    </row>
    <row r="36" spans="2:5" ht="18" x14ac:dyDescent="0.25">
      <c r="B36" s="583" t="s">
        <v>752</v>
      </c>
      <c r="C36" s="583"/>
      <c r="D36" s="583"/>
      <c r="E36" s="49"/>
    </row>
    <row r="37" spans="2:5" ht="18" x14ac:dyDescent="0.25">
      <c r="B37" s="583" t="s">
        <v>755</v>
      </c>
      <c r="C37" s="636"/>
      <c r="D37" s="583"/>
      <c r="E37" s="49"/>
    </row>
    <row r="38" spans="2:5" ht="18" x14ac:dyDescent="0.25">
      <c r="B38" s="583" t="s">
        <v>756</v>
      </c>
      <c r="C38" s="583"/>
      <c r="E38" s="49"/>
    </row>
    <row r="39" spans="2:5" ht="18" x14ac:dyDescent="0.25">
      <c r="C39" s="637"/>
      <c r="D39" s="583"/>
      <c r="E39" s="49"/>
    </row>
    <row r="40" spans="2:5" ht="18" x14ac:dyDescent="0.25">
      <c r="B40" s="583" t="s">
        <v>754</v>
      </c>
    </row>
  </sheetData>
  <mergeCells count="5">
    <mergeCell ref="B2:E2"/>
    <mergeCell ref="B29:D29"/>
    <mergeCell ref="G27:H27"/>
    <mergeCell ref="B4:D4"/>
    <mergeCell ref="B16:C16"/>
  </mergeCells>
  <phoneticPr fontId="16" type="noConversion"/>
  <hyperlinks>
    <hyperlink ref="A1" location="'Indice '!A1" display="INDICE" xr:uid="{00000000-0004-0000-4D00-000000000000}"/>
  </hyperlinks>
  <pageMargins left="0.75" right="0.75" top="1" bottom="1" header="0" footer="0"/>
  <pageSetup paperSize="9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K87"/>
  <sheetViews>
    <sheetView showGridLines="0" workbookViewId="0">
      <selection activeCell="H31" sqref="H31"/>
    </sheetView>
  </sheetViews>
  <sheetFormatPr baseColWidth="10" defaultRowHeight="12.75" x14ac:dyDescent="0.2"/>
  <sheetData>
    <row r="1" spans="1:11" x14ac:dyDescent="0.2">
      <c r="A1" s="676" t="s">
        <v>863</v>
      </c>
    </row>
    <row r="3" spans="1:11" ht="87" customHeight="1" x14ac:dyDescent="0.2">
      <c r="B3" s="895" t="s">
        <v>772</v>
      </c>
      <c r="C3" s="896"/>
      <c r="D3" s="896"/>
      <c r="E3" s="896"/>
      <c r="F3" s="896"/>
      <c r="G3" s="896"/>
      <c r="H3" s="896"/>
      <c r="I3" s="896"/>
      <c r="J3" s="896"/>
      <c r="K3" s="896"/>
    </row>
    <row r="4" spans="1:11" ht="13.5" customHeight="1" x14ac:dyDescent="0.2">
      <c r="B4" s="895"/>
      <c r="C4" s="896"/>
      <c r="D4" s="896"/>
      <c r="E4" s="896"/>
      <c r="F4" s="896"/>
      <c r="G4" s="896"/>
      <c r="H4" s="896"/>
      <c r="I4" s="896"/>
      <c r="J4" s="896"/>
      <c r="K4" s="896"/>
    </row>
    <row r="7" spans="1:11" x14ac:dyDescent="0.2">
      <c r="B7" s="16" t="s">
        <v>642</v>
      </c>
      <c r="C7" s="16"/>
      <c r="D7" s="16"/>
      <c r="E7" s="16"/>
      <c r="F7" s="16"/>
    </row>
    <row r="8" spans="1:11" x14ac:dyDescent="0.2">
      <c r="B8" s="16" t="s">
        <v>757</v>
      </c>
      <c r="C8" s="16"/>
      <c r="D8" s="16"/>
      <c r="E8" s="16"/>
      <c r="F8" s="16"/>
    </row>
    <row r="9" spans="1:11" x14ac:dyDescent="0.2">
      <c r="B9" s="16" t="s">
        <v>758</v>
      </c>
      <c r="C9" s="16"/>
      <c r="D9" s="16"/>
      <c r="E9" s="16"/>
      <c r="F9" s="16"/>
    </row>
    <row r="10" spans="1:11" x14ac:dyDescent="0.2">
      <c r="B10" s="16" t="s">
        <v>759</v>
      </c>
      <c r="C10" s="16"/>
      <c r="D10" s="16"/>
      <c r="E10" s="16"/>
      <c r="F10" s="16"/>
    </row>
    <row r="11" spans="1:11" x14ac:dyDescent="0.2">
      <c r="B11" s="16" t="s">
        <v>760</v>
      </c>
      <c r="C11" s="16"/>
      <c r="D11" s="16"/>
      <c r="E11" s="16"/>
      <c r="F11" s="16"/>
    </row>
    <row r="12" spans="1:11" x14ac:dyDescent="0.2">
      <c r="B12" s="16" t="s">
        <v>761</v>
      </c>
      <c r="C12" s="16"/>
      <c r="D12" s="16"/>
      <c r="E12" s="16"/>
      <c r="F12" s="16"/>
    </row>
    <row r="31" spans="2:2" x14ac:dyDescent="0.2">
      <c r="B31" s="16" t="s">
        <v>762</v>
      </c>
    </row>
    <row r="32" spans="2:2" x14ac:dyDescent="0.2">
      <c r="B32" s="16" t="s">
        <v>763</v>
      </c>
    </row>
    <row r="33" spans="2:2" x14ac:dyDescent="0.2">
      <c r="B33" s="16" t="s">
        <v>764</v>
      </c>
    </row>
    <row r="34" spans="2:2" x14ac:dyDescent="0.2">
      <c r="B34" s="16" t="s">
        <v>765</v>
      </c>
    </row>
    <row r="35" spans="2:2" x14ac:dyDescent="0.2">
      <c r="B35" s="16" t="s">
        <v>766</v>
      </c>
    </row>
    <row r="36" spans="2:2" x14ac:dyDescent="0.2">
      <c r="B36" s="16" t="s">
        <v>767</v>
      </c>
    </row>
    <row r="37" spans="2:2" x14ac:dyDescent="0.2">
      <c r="B37" s="16" t="s">
        <v>768</v>
      </c>
    </row>
    <row r="38" spans="2:2" x14ac:dyDescent="0.2">
      <c r="B38" s="16" t="s">
        <v>769</v>
      </c>
    </row>
    <row r="41" spans="2:2" x14ac:dyDescent="0.2">
      <c r="B41" s="16" t="s">
        <v>770</v>
      </c>
    </row>
    <row r="87" spans="2:2" ht="15.75" x14ac:dyDescent="0.25">
      <c r="B87" s="49" t="s">
        <v>771</v>
      </c>
    </row>
  </sheetData>
  <mergeCells count="1">
    <mergeCell ref="B3:K4"/>
  </mergeCells>
  <hyperlinks>
    <hyperlink ref="A1" location="'Indice '!A1" display="INDICE" xr:uid="{00000000-0004-0000-4E00-000000000000}"/>
  </hyperlinks>
  <pageMargins left="0.7" right="0.7" top="0.75" bottom="0.75" header="0.3" footer="0.3"/>
  <pageSetup paperSize="9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L87"/>
  <sheetViews>
    <sheetView showGridLines="0" workbookViewId="0"/>
  </sheetViews>
  <sheetFormatPr baseColWidth="10" defaultRowHeight="12.75" x14ac:dyDescent="0.2"/>
  <cols>
    <col min="1" max="1" width="9.85546875" style="415" customWidth="1"/>
    <col min="2" max="2" width="26.7109375" style="415" customWidth="1"/>
    <col min="3" max="3" width="24.28515625" style="415" customWidth="1"/>
    <col min="4" max="4" width="20.5703125" style="415" customWidth="1"/>
    <col min="5" max="5" width="20.28515625" style="415" customWidth="1"/>
    <col min="6" max="7" width="11.42578125" style="415"/>
    <col min="8" max="8" width="18.140625" style="415" customWidth="1"/>
    <col min="9" max="9" width="16.85546875" style="415" customWidth="1"/>
    <col min="10" max="10" width="24.7109375" style="415" customWidth="1"/>
    <col min="11" max="11" width="23.5703125" style="415" customWidth="1"/>
    <col min="12" max="16384" width="11.42578125" style="415"/>
  </cols>
  <sheetData>
    <row r="1" spans="1:12" x14ac:dyDescent="0.2">
      <c r="A1" s="676" t="s">
        <v>863</v>
      </c>
    </row>
    <row r="3" spans="1:12" ht="87" customHeight="1" x14ac:dyDescent="0.2">
      <c r="B3" s="895" t="s">
        <v>871</v>
      </c>
      <c r="C3" s="896"/>
      <c r="D3" s="896"/>
      <c r="E3" s="896"/>
      <c r="F3" s="896"/>
      <c r="G3" s="896"/>
      <c r="H3" s="896"/>
      <c r="I3" s="896"/>
      <c r="J3" s="896"/>
      <c r="K3" s="896"/>
    </row>
    <row r="4" spans="1:12" ht="13.5" customHeight="1" x14ac:dyDescent="0.2">
      <c r="B4" s="895"/>
      <c r="C4" s="896"/>
      <c r="D4" s="896"/>
      <c r="E4" s="896"/>
      <c r="F4" s="896"/>
      <c r="G4" s="896"/>
      <c r="H4" s="896"/>
      <c r="I4" s="896"/>
      <c r="J4" s="896"/>
      <c r="K4" s="896"/>
    </row>
    <row r="6" spans="1:12" ht="15" x14ac:dyDescent="0.2">
      <c r="A6" s="678"/>
      <c r="B6" s="678"/>
      <c r="C6" s="678"/>
      <c r="D6" s="678"/>
      <c r="E6" s="678"/>
      <c r="F6" s="678"/>
      <c r="G6" s="678"/>
      <c r="H6" s="678"/>
      <c r="I6" s="678"/>
      <c r="J6" s="678"/>
      <c r="K6" s="678"/>
      <c r="L6" s="678"/>
    </row>
    <row r="7" spans="1:12" ht="15" x14ac:dyDescent="0.2">
      <c r="A7" s="678"/>
      <c r="B7" s="678"/>
      <c r="C7" s="678"/>
      <c r="D7" s="678"/>
      <c r="E7" s="678"/>
      <c r="F7" s="678"/>
      <c r="G7" s="678"/>
      <c r="H7" s="678"/>
      <c r="I7" s="678"/>
      <c r="J7" s="678"/>
      <c r="K7" s="678"/>
      <c r="L7" s="678"/>
    </row>
    <row r="8" spans="1:12" ht="15" x14ac:dyDescent="0.2">
      <c r="A8" s="678"/>
      <c r="B8" s="678"/>
      <c r="C8" s="678"/>
      <c r="D8" s="678"/>
      <c r="E8" s="678"/>
      <c r="F8" s="678"/>
      <c r="G8" s="678"/>
      <c r="H8" s="678"/>
      <c r="I8" s="678"/>
      <c r="J8" s="678"/>
      <c r="K8" s="678"/>
      <c r="L8" s="678"/>
    </row>
    <row r="9" spans="1:12" ht="15" x14ac:dyDescent="0.2">
      <c r="A9" s="678"/>
      <c r="B9" s="686" t="s">
        <v>9</v>
      </c>
      <c r="C9" s="687">
        <v>40221</v>
      </c>
      <c r="D9" s="686"/>
      <c r="E9" s="686"/>
      <c r="F9" s="686"/>
      <c r="L9" s="678"/>
    </row>
    <row r="10" spans="1:12" ht="15" x14ac:dyDescent="0.2">
      <c r="A10" s="678"/>
      <c r="B10" s="686" t="s">
        <v>872</v>
      </c>
      <c r="C10" s="687">
        <v>40644</v>
      </c>
      <c r="D10" s="686"/>
      <c r="E10" s="686"/>
      <c r="F10" s="686"/>
      <c r="J10" s="679">
        <v>0.1</v>
      </c>
      <c r="K10" s="679">
        <v>1.1000000000000001</v>
      </c>
      <c r="L10" s="678"/>
    </row>
    <row r="11" spans="1:12" ht="15" x14ac:dyDescent="0.2">
      <c r="A11" s="678"/>
      <c r="B11" s="686" t="s">
        <v>873</v>
      </c>
      <c r="C11" s="688">
        <v>0.1</v>
      </c>
      <c r="D11" s="686"/>
      <c r="E11" s="686"/>
      <c r="F11" s="686"/>
      <c r="J11" s="680">
        <v>40279</v>
      </c>
      <c r="K11" s="681">
        <v>40644</v>
      </c>
      <c r="L11" s="678"/>
    </row>
    <row r="12" spans="1:12" ht="15" x14ac:dyDescent="0.2">
      <c r="A12" s="678"/>
      <c r="B12" s="686" t="s">
        <v>14</v>
      </c>
      <c r="C12" s="686">
        <v>101.9512</v>
      </c>
      <c r="D12" s="686"/>
      <c r="E12" s="686"/>
      <c r="F12" s="686"/>
      <c r="H12" s="682" t="s">
        <v>874</v>
      </c>
      <c r="I12" s="683" t="s">
        <v>875</v>
      </c>
      <c r="J12" s="684" t="s">
        <v>876</v>
      </c>
      <c r="K12" s="681"/>
      <c r="L12" s="678"/>
    </row>
    <row r="13" spans="1:12" ht="15" x14ac:dyDescent="0.2">
      <c r="A13" s="678"/>
      <c r="B13" s="686" t="s">
        <v>18</v>
      </c>
      <c r="C13" s="689">
        <f>C12+C14</f>
        <v>110.36215890410959</v>
      </c>
      <c r="D13" s="686"/>
      <c r="E13" s="686"/>
      <c r="F13" s="686"/>
      <c r="I13" s="685" t="s">
        <v>877</v>
      </c>
      <c r="L13" s="678"/>
    </row>
    <row r="14" spans="1:12" ht="15" x14ac:dyDescent="0.2">
      <c r="A14" s="678"/>
      <c r="B14" s="686" t="s">
        <v>878</v>
      </c>
      <c r="C14" s="686">
        <f>10/365*307</f>
        <v>8.410958904109588</v>
      </c>
      <c r="D14" s="686"/>
      <c r="E14" s="686"/>
      <c r="F14" s="686"/>
      <c r="I14" s="897" t="s">
        <v>879</v>
      </c>
      <c r="J14" s="897"/>
      <c r="L14" s="678"/>
    </row>
    <row r="15" spans="1:12" ht="15" x14ac:dyDescent="0.2">
      <c r="A15" s="678"/>
      <c r="B15" s="686" t="s">
        <v>18</v>
      </c>
      <c r="C15" s="686" t="s">
        <v>880</v>
      </c>
      <c r="D15" s="686"/>
      <c r="E15" s="686"/>
      <c r="F15" s="686"/>
      <c r="G15" s="681">
        <v>39914</v>
      </c>
      <c r="I15" s="681">
        <v>40221</v>
      </c>
      <c r="L15" s="678"/>
    </row>
    <row r="16" spans="1:12" ht="15" x14ac:dyDescent="0.2">
      <c r="A16" s="678"/>
      <c r="B16" s="686"/>
      <c r="C16" s="686">
        <f>C12+C14</f>
        <v>110.36215890410959</v>
      </c>
      <c r="D16" s="686"/>
      <c r="E16" s="686"/>
      <c r="F16" s="686"/>
      <c r="L16" s="678"/>
    </row>
    <row r="17" spans="1:12" ht="15" x14ac:dyDescent="0.2">
      <c r="A17" s="678"/>
      <c r="B17" s="686"/>
      <c r="C17" s="686"/>
      <c r="D17" s="686"/>
      <c r="E17" s="686"/>
      <c r="F17" s="686"/>
      <c r="G17" s="678"/>
      <c r="H17" s="678"/>
      <c r="I17" s="678"/>
      <c r="J17" s="678"/>
      <c r="K17" s="678"/>
      <c r="L17" s="678"/>
    </row>
    <row r="18" spans="1:12" ht="15" x14ac:dyDescent="0.2">
      <c r="A18" s="678"/>
      <c r="B18" s="686"/>
      <c r="C18" s="686"/>
      <c r="D18" s="686"/>
      <c r="E18" s="686"/>
      <c r="F18" s="686"/>
      <c r="G18" s="678"/>
      <c r="H18" s="678"/>
      <c r="I18" s="678"/>
      <c r="J18" s="678"/>
      <c r="K18" s="678"/>
      <c r="L18" s="678"/>
    </row>
    <row r="19" spans="1:12" ht="15" x14ac:dyDescent="0.2">
      <c r="A19" s="678"/>
      <c r="B19" s="686" t="s">
        <v>881</v>
      </c>
      <c r="C19" s="686"/>
      <c r="D19" s="686"/>
      <c r="E19" s="686"/>
      <c r="F19" s="686"/>
      <c r="G19" s="678"/>
      <c r="H19" s="678"/>
      <c r="I19" s="678"/>
      <c r="J19" s="678"/>
      <c r="K19" s="678"/>
      <c r="L19" s="678"/>
    </row>
    <row r="20" spans="1:12" ht="15.75" thickBot="1" x14ac:dyDescent="0.25">
      <c r="A20" s="678"/>
      <c r="B20" s="686"/>
      <c r="C20" s="686"/>
      <c r="D20" s="686"/>
      <c r="E20" s="686"/>
      <c r="F20" s="686"/>
      <c r="G20" s="678"/>
      <c r="H20" s="678"/>
      <c r="I20" s="678"/>
      <c r="J20" s="678"/>
      <c r="K20" s="678"/>
      <c r="L20" s="678"/>
    </row>
    <row r="21" spans="1:12" ht="15" x14ac:dyDescent="0.2">
      <c r="A21" s="678"/>
      <c r="B21" s="898" t="s">
        <v>882</v>
      </c>
      <c r="C21" s="899"/>
      <c r="D21" s="686"/>
      <c r="E21" s="686"/>
      <c r="F21" s="686"/>
      <c r="G21" s="678"/>
      <c r="H21" s="678"/>
      <c r="I21" s="678"/>
      <c r="J21" s="678"/>
      <c r="K21" s="678"/>
      <c r="L21" s="678"/>
    </row>
    <row r="22" spans="1:12" ht="15" x14ac:dyDescent="0.2">
      <c r="A22" s="678"/>
      <c r="B22" s="690"/>
      <c r="C22" s="691"/>
      <c r="D22" s="686"/>
      <c r="E22" s="686"/>
      <c r="F22" s="686"/>
      <c r="G22" s="678"/>
      <c r="H22" s="678"/>
      <c r="I22" s="678"/>
      <c r="J22" s="678"/>
      <c r="K22" s="678"/>
      <c r="L22" s="678"/>
    </row>
    <row r="23" spans="1:12" ht="15" x14ac:dyDescent="0.2">
      <c r="A23" s="678"/>
      <c r="B23" s="692" t="s">
        <v>65</v>
      </c>
      <c r="C23" s="693">
        <v>10</v>
      </c>
      <c r="D23" s="686"/>
      <c r="E23" s="686"/>
      <c r="F23" s="686"/>
      <c r="G23" s="678"/>
      <c r="H23" s="678"/>
      <c r="I23" s="678"/>
      <c r="J23" s="678"/>
      <c r="K23" s="678"/>
      <c r="L23" s="678"/>
    </row>
    <row r="24" spans="1:12" ht="15" x14ac:dyDescent="0.2">
      <c r="A24" s="678"/>
      <c r="B24" s="692" t="s">
        <v>811</v>
      </c>
      <c r="C24" s="693">
        <f>58/365</f>
        <v>0.15890410958904111</v>
      </c>
      <c r="D24" s="686"/>
      <c r="E24" s="686"/>
      <c r="F24" s="686"/>
      <c r="G24" s="678"/>
      <c r="H24" s="678"/>
      <c r="I24" s="678"/>
      <c r="J24" s="678"/>
      <c r="K24" s="678"/>
      <c r="L24" s="678"/>
    </row>
    <row r="25" spans="1:12" ht="15" x14ac:dyDescent="0.2">
      <c r="A25" s="678"/>
      <c r="B25" s="692" t="s">
        <v>176</v>
      </c>
      <c r="C25" s="694">
        <v>7.3999999999999996E-2</v>
      </c>
      <c r="D25" s="695"/>
      <c r="E25" s="686"/>
      <c r="F25" s="686"/>
      <c r="G25" s="678"/>
      <c r="H25" s="678"/>
      <c r="I25" s="678"/>
      <c r="J25" s="678"/>
      <c r="K25" s="678"/>
      <c r="L25" s="678"/>
    </row>
    <row r="26" spans="1:12" ht="15.75" thickBot="1" x14ac:dyDescent="0.25">
      <c r="A26" s="678"/>
      <c r="B26" s="696" t="s">
        <v>883</v>
      </c>
      <c r="C26" s="697">
        <f>PV(C25,C24,,C23)</f>
        <v>-9.8871993863898986</v>
      </c>
      <c r="D26" s="698"/>
      <c r="E26" s="686"/>
      <c r="F26" s="686"/>
      <c r="G26" s="678"/>
      <c r="H26" s="678"/>
      <c r="I26" s="678"/>
      <c r="J26" s="678"/>
      <c r="K26" s="678"/>
      <c r="L26" s="678"/>
    </row>
    <row r="27" spans="1:12" ht="15.75" thickBot="1" x14ac:dyDescent="0.25">
      <c r="A27" s="678"/>
      <c r="B27" s="686"/>
      <c r="C27" s="686"/>
      <c r="D27" s="686"/>
      <c r="E27" s="686"/>
      <c r="F27" s="686"/>
      <c r="G27" s="678"/>
      <c r="H27" s="678"/>
      <c r="I27" s="678"/>
      <c r="J27" s="678"/>
      <c r="K27" s="678"/>
      <c r="L27" s="678"/>
    </row>
    <row r="28" spans="1:12" ht="15" x14ac:dyDescent="0.2">
      <c r="A28" s="678"/>
      <c r="B28" s="898" t="s">
        <v>884</v>
      </c>
      <c r="C28" s="900"/>
      <c r="D28" s="900"/>
      <c r="E28" s="899"/>
      <c r="F28" s="686"/>
      <c r="G28" s="678"/>
      <c r="H28" s="678"/>
      <c r="I28" s="678"/>
      <c r="J28" s="678"/>
      <c r="K28" s="678"/>
      <c r="L28" s="678"/>
    </row>
    <row r="29" spans="1:12" ht="15" x14ac:dyDescent="0.2">
      <c r="A29" s="678"/>
      <c r="B29" s="690"/>
      <c r="C29" s="699"/>
      <c r="D29" s="699"/>
      <c r="E29" s="691"/>
      <c r="F29" s="686"/>
      <c r="G29" s="678"/>
      <c r="H29" s="678"/>
      <c r="I29" s="678"/>
      <c r="J29" s="678"/>
      <c r="K29" s="678"/>
      <c r="L29" s="678"/>
    </row>
    <row r="30" spans="1:12" ht="15" x14ac:dyDescent="0.2">
      <c r="A30" s="678"/>
      <c r="B30" s="690" t="s">
        <v>885</v>
      </c>
      <c r="C30" s="699"/>
      <c r="D30" s="699"/>
      <c r="E30" s="691"/>
      <c r="F30" s="686"/>
      <c r="G30" s="678"/>
      <c r="H30" s="678"/>
      <c r="I30" s="678"/>
      <c r="J30" s="678"/>
      <c r="K30" s="678"/>
      <c r="L30" s="678"/>
    </row>
    <row r="31" spans="1:12" ht="15" x14ac:dyDescent="0.2">
      <c r="A31" s="678"/>
      <c r="B31" s="690"/>
      <c r="C31" s="699"/>
      <c r="D31" s="699"/>
      <c r="E31" s="691"/>
      <c r="F31" s="686"/>
      <c r="G31" s="678"/>
      <c r="H31" s="678"/>
      <c r="I31" s="678"/>
      <c r="J31" s="678"/>
      <c r="K31" s="678"/>
      <c r="L31" s="678"/>
    </row>
    <row r="32" spans="1:12" ht="15" x14ac:dyDescent="0.2">
      <c r="A32" s="678"/>
      <c r="B32" s="692" t="s">
        <v>886</v>
      </c>
      <c r="C32" s="700">
        <v>-110.3621</v>
      </c>
      <c r="D32" s="700"/>
      <c r="E32" s="693"/>
      <c r="F32" s="686"/>
      <c r="G32" s="678"/>
      <c r="H32" s="678"/>
      <c r="I32" s="678"/>
      <c r="J32" s="678"/>
      <c r="K32" s="678"/>
      <c r="L32" s="678"/>
    </row>
    <row r="33" spans="1:12" ht="15" x14ac:dyDescent="0.2">
      <c r="A33" s="678"/>
      <c r="B33" s="692" t="s">
        <v>887</v>
      </c>
      <c r="C33" s="700">
        <v>0</v>
      </c>
      <c r="D33" s="701" t="s">
        <v>888</v>
      </c>
      <c r="E33" s="693">
        <v>57</v>
      </c>
      <c r="F33" s="686"/>
      <c r="G33" s="678"/>
      <c r="H33" s="678"/>
      <c r="I33" s="678"/>
      <c r="J33" s="678"/>
      <c r="K33" s="678"/>
      <c r="L33" s="678"/>
    </row>
    <row r="34" spans="1:12" ht="15" x14ac:dyDescent="0.2">
      <c r="A34" s="678"/>
      <c r="B34" s="692" t="s">
        <v>889</v>
      </c>
      <c r="C34" s="700">
        <v>10</v>
      </c>
      <c r="D34" s="701" t="s">
        <v>888</v>
      </c>
      <c r="E34" s="693">
        <v>1</v>
      </c>
      <c r="F34" s="686"/>
      <c r="G34" s="678"/>
      <c r="H34" s="678"/>
      <c r="I34" s="678"/>
      <c r="J34" s="678"/>
      <c r="K34" s="678"/>
      <c r="L34" s="678"/>
    </row>
    <row r="35" spans="1:12" ht="15" x14ac:dyDescent="0.2">
      <c r="A35" s="678"/>
      <c r="B35" s="692" t="s">
        <v>890</v>
      </c>
      <c r="C35" s="700">
        <v>0</v>
      </c>
      <c r="D35" s="701" t="s">
        <v>888</v>
      </c>
      <c r="E35" s="693">
        <v>364</v>
      </c>
      <c r="F35" s="686"/>
      <c r="G35" s="678"/>
      <c r="H35" s="678"/>
      <c r="I35" s="678"/>
      <c r="J35" s="678"/>
      <c r="K35" s="678"/>
      <c r="L35" s="678"/>
    </row>
    <row r="36" spans="1:12" ht="15" x14ac:dyDescent="0.2">
      <c r="A36" s="678"/>
      <c r="B36" s="692" t="s">
        <v>891</v>
      </c>
      <c r="C36" s="700">
        <v>110</v>
      </c>
      <c r="D36" s="701" t="s">
        <v>888</v>
      </c>
      <c r="E36" s="693">
        <v>1</v>
      </c>
      <c r="F36" s="686"/>
      <c r="G36" s="678"/>
      <c r="H36" s="678"/>
      <c r="I36" s="678"/>
      <c r="J36" s="678"/>
      <c r="K36" s="678"/>
      <c r="L36" s="678"/>
    </row>
    <row r="37" spans="1:12" ht="15" x14ac:dyDescent="0.2">
      <c r="A37" s="678"/>
      <c r="B37" s="690"/>
      <c r="C37" s="699"/>
      <c r="D37" s="699"/>
      <c r="E37" s="691"/>
      <c r="F37" s="686"/>
      <c r="G37" s="678"/>
      <c r="H37" s="678"/>
      <c r="I37" s="678"/>
      <c r="J37" s="678"/>
      <c r="K37" s="678"/>
      <c r="L37" s="678"/>
    </row>
    <row r="38" spans="1:12" ht="15" x14ac:dyDescent="0.2">
      <c r="A38" s="678"/>
      <c r="B38" s="692" t="s">
        <v>892</v>
      </c>
      <c r="C38" s="700">
        <v>0.02</v>
      </c>
      <c r="D38" s="702" t="s">
        <v>893</v>
      </c>
      <c r="E38" s="691"/>
      <c r="F38" s="686"/>
      <c r="G38" s="678"/>
      <c r="H38" s="678"/>
      <c r="I38" s="678"/>
      <c r="J38" s="678"/>
      <c r="K38" s="678"/>
      <c r="L38" s="678"/>
    </row>
    <row r="39" spans="1:12" ht="15" x14ac:dyDescent="0.2">
      <c r="A39" s="678"/>
      <c r="B39" s="692" t="s">
        <v>892</v>
      </c>
      <c r="C39" s="703">
        <v>8.1281999999999993E-2</v>
      </c>
      <c r="D39" s="702" t="s">
        <v>894</v>
      </c>
      <c r="E39" s="691"/>
      <c r="F39" s="686"/>
      <c r="G39" s="678"/>
      <c r="H39" s="678"/>
      <c r="I39" s="678"/>
      <c r="J39" s="678"/>
      <c r="K39" s="678"/>
      <c r="L39" s="678"/>
    </row>
    <row r="40" spans="1:12" ht="15" x14ac:dyDescent="0.2">
      <c r="A40" s="678"/>
      <c r="B40" s="690"/>
      <c r="C40" s="699"/>
      <c r="D40" s="699"/>
      <c r="E40" s="691"/>
      <c r="F40" s="686"/>
      <c r="G40" s="678"/>
      <c r="H40" s="678"/>
      <c r="I40" s="678"/>
      <c r="J40" s="678"/>
      <c r="K40" s="678"/>
      <c r="L40" s="678"/>
    </row>
    <row r="41" spans="1:12" ht="15" x14ac:dyDescent="0.2">
      <c r="A41" s="678"/>
      <c r="B41" s="692" t="s">
        <v>65</v>
      </c>
      <c r="C41" s="700">
        <v>10</v>
      </c>
      <c r="D41" s="699"/>
      <c r="E41" s="691"/>
      <c r="F41" s="686"/>
      <c r="G41" s="678"/>
      <c r="H41" s="678"/>
      <c r="I41" s="678"/>
      <c r="J41" s="678"/>
      <c r="K41" s="678"/>
      <c r="L41" s="678"/>
    </row>
    <row r="42" spans="1:12" ht="15" x14ac:dyDescent="0.2">
      <c r="A42" s="678"/>
      <c r="B42" s="692" t="s">
        <v>811</v>
      </c>
      <c r="C42" s="700">
        <f>423/365</f>
        <v>1.1589041095890411</v>
      </c>
      <c r="D42" s="699"/>
      <c r="E42" s="691"/>
      <c r="F42" s="686"/>
      <c r="G42" s="678"/>
      <c r="H42" s="678"/>
      <c r="I42" s="678"/>
      <c r="J42" s="678"/>
      <c r="K42" s="678"/>
      <c r="L42" s="678"/>
    </row>
    <row r="43" spans="1:12" ht="15" x14ac:dyDescent="0.2">
      <c r="A43" s="678"/>
      <c r="B43" s="692" t="s">
        <v>176</v>
      </c>
      <c r="C43" s="704">
        <v>8.3281999999999995E-2</v>
      </c>
      <c r="D43" s="699" t="s">
        <v>895</v>
      </c>
      <c r="E43" s="705"/>
      <c r="F43" s="686"/>
      <c r="G43" s="678"/>
      <c r="H43" s="678"/>
      <c r="I43" s="678"/>
      <c r="J43" s="678"/>
      <c r="K43" s="678"/>
      <c r="L43" s="678"/>
    </row>
    <row r="44" spans="1:12" ht="15.75" thickBot="1" x14ac:dyDescent="0.25">
      <c r="A44" s="678"/>
      <c r="B44" s="696" t="s">
        <v>883</v>
      </c>
      <c r="C44" s="706">
        <f>PV(C43,C42,,C41)</f>
        <v>-9.1146060356500271</v>
      </c>
      <c r="D44" s="707"/>
      <c r="E44" s="708"/>
      <c r="F44" s="686"/>
      <c r="G44" s="678"/>
      <c r="H44" s="678"/>
      <c r="I44" s="678"/>
      <c r="J44" s="678"/>
      <c r="K44" s="678"/>
      <c r="L44" s="678"/>
    </row>
    <row r="45" spans="1:12" ht="15" x14ac:dyDescent="0.2">
      <c r="A45" s="678"/>
      <c r="B45" s="686"/>
      <c r="C45" s="686"/>
      <c r="D45" s="686"/>
      <c r="E45" s="686"/>
      <c r="F45" s="686"/>
      <c r="G45" s="678"/>
      <c r="H45" s="678"/>
      <c r="I45" s="678"/>
      <c r="J45" s="678"/>
      <c r="K45" s="678"/>
      <c r="L45" s="678"/>
    </row>
    <row r="46" spans="1:12" ht="15" x14ac:dyDescent="0.2">
      <c r="A46" s="678"/>
      <c r="B46" s="686"/>
      <c r="C46" s="686"/>
      <c r="D46" s="686"/>
      <c r="E46" s="686"/>
      <c r="F46" s="686"/>
      <c r="G46" s="678"/>
      <c r="H46" s="678"/>
      <c r="I46" s="678"/>
      <c r="J46" s="678"/>
      <c r="K46" s="678"/>
      <c r="L46" s="678"/>
    </row>
    <row r="47" spans="1:12" ht="15" x14ac:dyDescent="0.2">
      <c r="A47" s="678"/>
      <c r="B47" s="686" t="s">
        <v>896</v>
      </c>
      <c r="C47" s="686"/>
      <c r="D47" s="686"/>
      <c r="E47" s="686"/>
      <c r="F47" s="686"/>
      <c r="G47" s="678"/>
      <c r="H47" s="678"/>
      <c r="I47" s="678"/>
      <c r="J47" s="678"/>
      <c r="K47" s="678"/>
      <c r="L47" s="678"/>
    </row>
    <row r="48" spans="1:12" ht="15" x14ac:dyDescent="0.2">
      <c r="A48" s="678"/>
      <c r="B48" s="686"/>
      <c r="C48" s="686"/>
      <c r="D48" s="686"/>
      <c r="E48" s="686"/>
      <c r="F48" s="686"/>
      <c r="G48" s="678"/>
      <c r="H48" s="678"/>
      <c r="I48" s="678"/>
      <c r="J48" s="678"/>
      <c r="K48" s="678"/>
      <c r="L48" s="678"/>
    </row>
    <row r="49" spans="1:12" ht="15" x14ac:dyDescent="0.2">
      <c r="A49" s="678"/>
      <c r="B49" s="709" t="s">
        <v>65</v>
      </c>
      <c r="C49" s="709">
        <v>100</v>
      </c>
      <c r="D49" s="686"/>
      <c r="E49" s="686"/>
      <c r="F49" s="686"/>
      <c r="G49" s="678"/>
      <c r="H49" s="678"/>
      <c r="I49" s="678"/>
      <c r="J49" s="678"/>
      <c r="K49" s="678"/>
      <c r="L49" s="678"/>
    </row>
    <row r="50" spans="1:12" ht="15" x14ac:dyDescent="0.2">
      <c r="A50" s="678"/>
      <c r="B50" s="709" t="s">
        <v>897</v>
      </c>
      <c r="C50" s="709">
        <f>423/365</f>
        <v>1.1589041095890411</v>
      </c>
      <c r="D50" s="686"/>
      <c r="E50" s="686"/>
      <c r="F50" s="686"/>
      <c r="G50" s="678"/>
      <c r="H50" s="678"/>
      <c r="I50" s="678"/>
      <c r="J50" s="678"/>
      <c r="K50" s="678"/>
      <c r="L50" s="678"/>
    </row>
    <row r="51" spans="1:12" ht="15" x14ac:dyDescent="0.2">
      <c r="A51" s="678"/>
      <c r="B51" s="709" t="s">
        <v>883</v>
      </c>
      <c r="C51" s="709">
        <f>C16-9.8871-9.1146</f>
        <v>91.360458904109592</v>
      </c>
      <c r="D51" s="686" t="s">
        <v>898</v>
      </c>
      <c r="E51" s="686"/>
      <c r="F51" s="686"/>
      <c r="G51" s="678"/>
      <c r="H51" s="678"/>
      <c r="I51" s="678"/>
      <c r="J51" s="678"/>
      <c r="K51" s="678"/>
      <c r="L51" s="678"/>
    </row>
    <row r="52" spans="1:12" ht="15" x14ac:dyDescent="0.2">
      <c r="A52" s="678"/>
      <c r="B52" s="709" t="s">
        <v>899</v>
      </c>
      <c r="C52" s="710">
        <f>(100/C51)^(365/423)-1</f>
        <v>8.1088045989989421E-2</v>
      </c>
      <c r="D52" s="686"/>
      <c r="E52" s="686"/>
      <c r="F52" s="686"/>
      <c r="G52" s="678"/>
      <c r="H52" s="678"/>
      <c r="I52" s="678"/>
      <c r="J52" s="678"/>
      <c r="K52" s="678"/>
      <c r="L52" s="678"/>
    </row>
    <row r="53" spans="1:12" ht="15" x14ac:dyDescent="0.2">
      <c r="A53" s="678"/>
      <c r="B53" s="686"/>
      <c r="C53" s="686"/>
      <c r="D53" s="686"/>
      <c r="E53" s="686"/>
      <c r="F53" s="686"/>
      <c r="G53" s="678"/>
      <c r="H53" s="678"/>
      <c r="I53" s="678"/>
      <c r="J53" s="678"/>
      <c r="K53" s="678"/>
      <c r="L53" s="678"/>
    </row>
    <row r="54" spans="1:12" ht="15" x14ac:dyDescent="0.2">
      <c r="A54" s="678"/>
      <c r="B54" s="686"/>
      <c r="C54" s="686"/>
      <c r="D54" s="686"/>
      <c r="E54" s="686"/>
      <c r="F54" s="686"/>
      <c r="G54" s="678"/>
      <c r="H54" s="678"/>
      <c r="I54" s="678"/>
      <c r="J54" s="678"/>
      <c r="K54" s="678"/>
      <c r="L54" s="678"/>
    </row>
    <row r="55" spans="1:12" ht="15" x14ac:dyDescent="0.2">
      <c r="A55" s="678"/>
      <c r="B55" s="686" t="s">
        <v>900</v>
      </c>
      <c r="C55" s="686"/>
      <c r="D55" s="686"/>
      <c r="E55" s="686"/>
      <c r="F55" s="686"/>
      <c r="G55" s="678"/>
      <c r="H55" s="678"/>
      <c r="I55" s="678"/>
      <c r="J55" s="678"/>
      <c r="K55" s="678"/>
      <c r="L55" s="678"/>
    </row>
    <row r="56" spans="1:12" ht="15" x14ac:dyDescent="0.2">
      <c r="A56" s="678"/>
      <c r="B56" s="686"/>
      <c r="C56" s="686"/>
      <c r="D56" s="686"/>
      <c r="E56" s="686"/>
      <c r="F56" s="686"/>
      <c r="G56" s="678"/>
      <c r="H56" s="678"/>
      <c r="I56" s="678"/>
      <c r="J56" s="678"/>
      <c r="K56" s="678"/>
      <c r="L56" s="678"/>
    </row>
    <row r="57" spans="1:12" ht="15" x14ac:dyDescent="0.2">
      <c r="A57" s="678"/>
      <c r="B57" s="686" t="s">
        <v>901</v>
      </c>
      <c r="C57" s="686"/>
      <c r="D57" s="686"/>
      <c r="E57" s="686"/>
      <c r="F57" s="686"/>
      <c r="G57" s="678"/>
      <c r="H57" s="678"/>
      <c r="I57" s="678"/>
      <c r="J57" s="678"/>
      <c r="K57" s="678"/>
      <c r="L57" s="678"/>
    </row>
    <row r="58" spans="1:12" ht="15" x14ac:dyDescent="0.2">
      <c r="A58" s="678"/>
      <c r="B58" s="686" t="s">
        <v>902</v>
      </c>
      <c r="C58" s="686"/>
      <c r="D58" s="686"/>
      <c r="E58" s="686"/>
      <c r="F58" s="686"/>
      <c r="G58" s="678"/>
      <c r="H58" s="678"/>
      <c r="I58" s="678"/>
      <c r="J58" s="678"/>
      <c r="K58" s="678"/>
      <c r="L58" s="678"/>
    </row>
    <row r="59" spans="1:12" ht="15" x14ac:dyDescent="0.2">
      <c r="A59" s="678"/>
      <c r="B59" s="686"/>
      <c r="C59" s="686"/>
      <c r="D59" s="686"/>
      <c r="E59" s="686"/>
      <c r="F59" s="686"/>
      <c r="G59" s="678"/>
      <c r="H59" s="678"/>
      <c r="I59" s="678"/>
      <c r="J59" s="678"/>
      <c r="K59" s="678"/>
      <c r="L59" s="678"/>
    </row>
    <row r="60" spans="1:12" ht="15" x14ac:dyDescent="0.2">
      <c r="A60" s="678"/>
      <c r="B60" s="686"/>
      <c r="C60" s="686"/>
      <c r="D60" s="686"/>
      <c r="E60" s="686"/>
      <c r="F60" s="686"/>
      <c r="G60" s="678"/>
      <c r="H60" s="678"/>
      <c r="I60" s="678"/>
      <c r="J60" s="678"/>
      <c r="K60" s="678"/>
      <c r="L60" s="678"/>
    </row>
    <row r="61" spans="1:12" ht="15" x14ac:dyDescent="0.2">
      <c r="A61" s="678"/>
      <c r="B61" s="678"/>
      <c r="C61" s="678"/>
      <c r="D61" s="678"/>
      <c r="E61" s="678"/>
      <c r="F61" s="678"/>
      <c r="G61" s="678"/>
      <c r="H61" s="678"/>
      <c r="I61" s="678"/>
      <c r="J61" s="678"/>
      <c r="K61" s="678"/>
      <c r="L61" s="678"/>
    </row>
    <row r="62" spans="1:12" ht="15" x14ac:dyDescent="0.2">
      <c r="A62" s="678"/>
      <c r="B62" s="678"/>
      <c r="C62" s="678"/>
      <c r="D62" s="678"/>
      <c r="E62" s="678"/>
      <c r="F62" s="678"/>
      <c r="G62" s="678"/>
      <c r="H62" s="678"/>
      <c r="I62" s="678"/>
      <c r="J62" s="678"/>
      <c r="K62" s="678"/>
      <c r="L62" s="678"/>
    </row>
    <row r="63" spans="1:12" ht="15" x14ac:dyDescent="0.2">
      <c r="A63" s="678"/>
      <c r="B63" s="678"/>
      <c r="C63" s="678"/>
      <c r="D63" s="678"/>
      <c r="E63" s="678"/>
      <c r="F63" s="678"/>
      <c r="G63" s="678"/>
      <c r="H63" s="678"/>
      <c r="I63" s="678"/>
      <c r="J63" s="678"/>
      <c r="K63" s="678"/>
      <c r="L63" s="678"/>
    </row>
    <row r="64" spans="1:12" ht="15" x14ac:dyDescent="0.2">
      <c r="A64" s="678"/>
      <c r="B64" s="678"/>
      <c r="C64" s="678"/>
      <c r="D64" s="678"/>
      <c r="E64" s="678"/>
      <c r="F64" s="678"/>
      <c r="G64" s="678"/>
      <c r="H64" s="678"/>
      <c r="I64" s="678"/>
      <c r="J64" s="678"/>
      <c r="K64" s="678"/>
      <c r="L64" s="678"/>
    </row>
    <row r="65" spans="1:12" ht="15" x14ac:dyDescent="0.2">
      <c r="A65" s="678"/>
      <c r="B65" s="678"/>
      <c r="C65" s="678"/>
      <c r="D65" s="678"/>
      <c r="E65" s="678"/>
      <c r="F65" s="678"/>
      <c r="G65" s="678"/>
      <c r="H65" s="678"/>
      <c r="I65" s="678"/>
      <c r="J65" s="678"/>
      <c r="K65" s="678"/>
      <c r="L65" s="678"/>
    </row>
    <row r="66" spans="1:12" ht="15" x14ac:dyDescent="0.2">
      <c r="A66" s="678"/>
      <c r="B66" s="678"/>
      <c r="C66" s="678"/>
      <c r="D66" s="678"/>
      <c r="E66" s="678"/>
      <c r="F66" s="678"/>
      <c r="G66" s="678"/>
      <c r="H66" s="678"/>
      <c r="I66" s="678"/>
      <c r="J66" s="678"/>
      <c r="K66" s="678"/>
      <c r="L66" s="678"/>
    </row>
    <row r="67" spans="1:12" ht="15" x14ac:dyDescent="0.2">
      <c r="A67" s="678"/>
      <c r="B67" s="678"/>
      <c r="C67" s="678"/>
      <c r="D67" s="678"/>
      <c r="E67" s="678"/>
      <c r="F67" s="678"/>
      <c r="G67" s="678"/>
      <c r="H67" s="678"/>
      <c r="I67" s="678"/>
      <c r="J67" s="678"/>
      <c r="K67" s="678"/>
      <c r="L67" s="678"/>
    </row>
    <row r="68" spans="1:12" ht="15" x14ac:dyDescent="0.2">
      <c r="A68" s="678"/>
      <c r="B68" s="678"/>
      <c r="C68" s="678"/>
      <c r="D68" s="678"/>
      <c r="E68" s="678"/>
      <c r="F68" s="678"/>
      <c r="G68" s="678"/>
      <c r="H68" s="678"/>
      <c r="I68" s="678"/>
      <c r="J68" s="678"/>
      <c r="K68" s="678"/>
      <c r="L68" s="678"/>
    </row>
    <row r="69" spans="1:12" ht="15" x14ac:dyDescent="0.2">
      <c r="A69" s="678"/>
      <c r="B69" s="678"/>
      <c r="C69" s="678"/>
      <c r="D69" s="678"/>
      <c r="E69" s="678"/>
      <c r="F69" s="678"/>
      <c r="G69" s="678"/>
      <c r="H69" s="678"/>
      <c r="I69" s="678"/>
      <c r="J69" s="678"/>
      <c r="K69" s="678"/>
      <c r="L69" s="678"/>
    </row>
    <row r="70" spans="1:12" ht="15" x14ac:dyDescent="0.2">
      <c r="A70" s="678"/>
      <c r="B70" s="678"/>
      <c r="C70" s="678"/>
      <c r="D70" s="678"/>
      <c r="E70" s="678"/>
      <c r="F70" s="678"/>
      <c r="G70" s="678"/>
      <c r="H70" s="678"/>
      <c r="I70" s="678"/>
      <c r="J70" s="678"/>
      <c r="K70" s="678"/>
      <c r="L70" s="678"/>
    </row>
    <row r="71" spans="1:12" ht="15" x14ac:dyDescent="0.2">
      <c r="A71" s="678"/>
      <c r="B71" s="678"/>
      <c r="C71" s="678"/>
      <c r="D71" s="678"/>
      <c r="E71" s="678"/>
      <c r="F71" s="678"/>
      <c r="G71" s="678"/>
      <c r="H71" s="678"/>
      <c r="I71" s="678"/>
      <c r="J71" s="678"/>
      <c r="K71" s="678"/>
      <c r="L71" s="678"/>
    </row>
    <row r="72" spans="1:12" ht="15" x14ac:dyDescent="0.2">
      <c r="A72" s="678"/>
      <c r="B72" s="678"/>
      <c r="C72" s="678"/>
      <c r="D72" s="678"/>
      <c r="E72" s="678"/>
      <c r="F72" s="678"/>
      <c r="G72" s="678"/>
      <c r="H72" s="678"/>
      <c r="I72" s="678"/>
      <c r="J72" s="678"/>
      <c r="K72" s="678"/>
      <c r="L72" s="678"/>
    </row>
    <row r="73" spans="1:12" ht="15" x14ac:dyDescent="0.2">
      <c r="A73" s="678"/>
      <c r="B73" s="678"/>
      <c r="C73" s="678"/>
      <c r="D73" s="678"/>
      <c r="E73" s="678"/>
      <c r="F73" s="678"/>
      <c r="G73" s="678"/>
      <c r="H73" s="678"/>
      <c r="I73" s="678"/>
      <c r="J73" s="678"/>
      <c r="K73" s="678"/>
      <c r="L73" s="678"/>
    </row>
    <row r="74" spans="1:12" ht="15" x14ac:dyDescent="0.2">
      <c r="A74" s="678"/>
      <c r="B74" s="678"/>
      <c r="C74" s="678"/>
      <c r="D74" s="678"/>
      <c r="E74" s="678"/>
      <c r="F74" s="678"/>
      <c r="G74" s="678"/>
      <c r="H74" s="678"/>
      <c r="I74" s="678"/>
      <c r="J74" s="678"/>
      <c r="K74" s="678"/>
      <c r="L74" s="678"/>
    </row>
    <row r="75" spans="1:12" ht="15" x14ac:dyDescent="0.2">
      <c r="A75" s="678"/>
      <c r="B75" s="678"/>
      <c r="C75" s="678"/>
      <c r="D75" s="678"/>
      <c r="E75" s="678"/>
      <c r="F75" s="678"/>
      <c r="G75" s="678"/>
      <c r="H75" s="678"/>
      <c r="I75" s="678"/>
      <c r="J75" s="678"/>
      <c r="K75" s="678"/>
      <c r="L75" s="678"/>
    </row>
    <row r="87" spans="2:2" ht="15.75" x14ac:dyDescent="0.25">
      <c r="B87" s="49"/>
    </row>
  </sheetData>
  <mergeCells count="4">
    <mergeCell ref="B3:K4"/>
    <mergeCell ref="I14:J14"/>
    <mergeCell ref="B21:C21"/>
    <mergeCell ref="B28:E28"/>
  </mergeCells>
  <hyperlinks>
    <hyperlink ref="A1" location="'Indice '!A1" display="INDICE" xr:uid="{00000000-0004-0000-4F00-000000000000}"/>
  </hyperlink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33CC"/>
  </sheetPr>
  <dimension ref="A1:H15"/>
  <sheetViews>
    <sheetView showGridLines="0" zoomScale="120" zoomScaleNormal="120" workbookViewId="0"/>
  </sheetViews>
  <sheetFormatPr baseColWidth="10" defaultRowHeight="12.75" x14ac:dyDescent="0.2"/>
  <cols>
    <col min="1" max="1" width="11.42578125" style="161"/>
    <col min="2" max="3" width="11.42578125" style="164"/>
    <col min="4" max="5" width="18.85546875" customWidth="1"/>
    <col min="6" max="6" width="11.42578125" style="164" customWidth="1"/>
    <col min="7" max="8" width="11.42578125" customWidth="1"/>
  </cols>
  <sheetData>
    <row r="1" spans="1:8" x14ac:dyDescent="0.2">
      <c r="A1" s="676" t="s">
        <v>863</v>
      </c>
    </row>
    <row r="2" spans="1:8" ht="12.75" customHeight="1" x14ac:dyDescent="0.2">
      <c r="A2" s="773" t="s">
        <v>264</v>
      </c>
      <c r="B2" s="773"/>
      <c r="C2" s="773"/>
      <c r="D2" s="773"/>
      <c r="E2" s="773"/>
      <c r="F2" s="773"/>
      <c r="G2" s="773"/>
      <c r="H2" s="773"/>
    </row>
    <row r="3" spans="1:8" ht="12.75" customHeight="1" x14ac:dyDescent="0.2">
      <c r="A3" s="773"/>
      <c r="B3" s="773"/>
      <c r="C3" s="773"/>
      <c r="D3" s="773"/>
      <c r="E3" s="773"/>
      <c r="F3" s="773"/>
      <c r="G3" s="773"/>
      <c r="H3" s="773"/>
    </row>
    <row r="4" spans="1:8" ht="12.75" customHeight="1" x14ac:dyDescent="0.2">
      <c r="A4" s="773"/>
      <c r="B4" s="773"/>
      <c r="C4" s="773"/>
      <c r="D4" s="773"/>
      <c r="E4" s="773"/>
      <c r="F4" s="773"/>
      <c r="G4" s="773"/>
      <c r="H4" s="773"/>
    </row>
    <row r="5" spans="1:8" ht="12.75" customHeight="1" x14ac:dyDescent="0.2">
      <c r="A5" s="773"/>
      <c r="B5" s="773"/>
      <c r="C5" s="773"/>
      <c r="D5" s="773"/>
      <c r="E5" s="773"/>
      <c r="F5" s="773"/>
      <c r="G5" s="773"/>
      <c r="H5" s="773"/>
    </row>
    <row r="6" spans="1:8" ht="12.75" customHeight="1" x14ac:dyDescent="0.2">
      <c r="A6" s="773"/>
      <c r="B6" s="773"/>
      <c r="C6" s="773"/>
      <c r="D6" s="773"/>
      <c r="E6" s="773"/>
      <c r="F6" s="773"/>
      <c r="G6" s="773"/>
      <c r="H6" s="773"/>
    </row>
    <row r="8" spans="1:8" ht="13.5" thickBot="1" x14ac:dyDescent="0.25"/>
    <row r="9" spans="1:8" s="83" customFormat="1" ht="15.75" customHeight="1" thickBot="1" x14ac:dyDescent="0.25">
      <c r="A9" s="161"/>
      <c r="B9" s="164"/>
      <c r="C9" s="164"/>
      <c r="D9" s="196" t="s">
        <v>91</v>
      </c>
      <c r="E9" s="196" t="s">
        <v>87</v>
      </c>
      <c r="F9" s="195"/>
      <c r="G9" s="60"/>
    </row>
    <row r="10" spans="1:8" x14ac:dyDescent="0.2">
      <c r="D10" s="183" t="s">
        <v>90</v>
      </c>
      <c r="E10" s="168">
        <v>4.4999999999999998E-2</v>
      </c>
      <c r="F10" s="62" t="s">
        <v>281</v>
      </c>
    </row>
    <row r="11" spans="1:8" x14ac:dyDescent="0.2">
      <c r="D11" s="183" t="s">
        <v>46</v>
      </c>
      <c r="E11" s="162">
        <v>12</v>
      </c>
      <c r="F11" s="62" t="s">
        <v>276</v>
      </c>
    </row>
    <row r="12" spans="1:8" x14ac:dyDescent="0.2">
      <c r="D12" s="183" t="s">
        <v>48</v>
      </c>
      <c r="E12" s="169">
        <v>2543822.15</v>
      </c>
      <c r="F12" s="193"/>
      <c r="G12" s="62"/>
    </row>
    <row r="13" spans="1:8" x14ac:dyDescent="0.2">
      <c r="D13" s="175" t="s">
        <v>47</v>
      </c>
      <c r="E13" s="170">
        <f>PV(E10,E11,,E12)</f>
        <v>-1500000.0005001547</v>
      </c>
      <c r="F13" s="194" t="s">
        <v>344</v>
      </c>
      <c r="G13" s="62"/>
    </row>
    <row r="14" spans="1:8" x14ac:dyDescent="0.2">
      <c r="D14" s="62"/>
      <c r="E14" s="62"/>
      <c r="F14" s="62"/>
      <c r="G14" s="62"/>
    </row>
    <row r="15" spans="1:8" x14ac:dyDescent="0.2">
      <c r="D15" s="154"/>
      <c r="E15" s="154"/>
      <c r="G15" s="154"/>
    </row>
  </sheetData>
  <mergeCells count="1">
    <mergeCell ref="A2:H6"/>
  </mergeCells>
  <hyperlinks>
    <hyperlink ref="A1" location="'Indice '!A1" display="INDICE" xr:uid="{00000000-0004-0000-0800-000000000000}"/>
  </hyperlinks>
  <pageMargins left="0.7" right="0.7" top="0.75" bottom="0.75" header="0.3" footer="0.3"/>
  <pageSetup paperSize="9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L36"/>
  <sheetViews>
    <sheetView showGridLines="0" workbookViewId="0">
      <selection activeCell="F34" sqref="F34"/>
    </sheetView>
  </sheetViews>
  <sheetFormatPr baseColWidth="10" defaultRowHeight="12.75" x14ac:dyDescent="0.2"/>
  <cols>
    <col min="1" max="1" width="5.42578125" customWidth="1"/>
    <col min="2" max="2" width="35.28515625" customWidth="1"/>
    <col min="3" max="3" width="29.7109375" customWidth="1"/>
    <col min="6" max="6" width="36.140625" customWidth="1"/>
    <col min="7" max="7" width="24" customWidth="1"/>
  </cols>
  <sheetData>
    <row r="1" spans="1:12" ht="13.5" thickBot="1" x14ac:dyDescent="0.25">
      <c r="A1" s="676" t="s">
        <v>863</v>
      </c>
    </row>
    <row r="2" spans="1:12" ht="102" customHeight="1" thickBot="1" x14ac:dyDescent="0.25">
      <c r="B2" s="865" t="s">
        <v>792</v>
      </c>
      <c r="C2" s="866"/>
      <c r="D2" s="866"/>
      <c r="E2" s="866"/>
      <c r="F2" s="866"/>
      <c r="G2" s="867"/>
      <c r="H2" s="652"/>
      <c r="I2" s="652"/>
      <c r="J2" s="652"/>
      <c r="K2" s="652"/>
      <c r="L2" s="652"/>
    </row>
    <row r="5" spans="1:12" x14ac:dyDescent="0.2">
      <c r="B5" s="16" t="s">
        <v>642</v>
      </c>
    </row>
    <row r="6" spans="1:12" x14ac:dyDescent="0.2">
      <c r="B6" s="16" t="s">
        <v>773</v>
      </c>
    </row>
    <row r="7" spans="1:12" x14ac:dyDescent="0.2">
      <c r="B7" s="16" t="s">
        <v>774</v>
      </c>
    </row>
    <row r="8" spans="1:12" x14ac:dyDescent="0.2">
      <c r="B8" s="16" t="s">
        <v>775</v>
      </c>
    </row>
    <row r="9" spans="1:12" x14ac:dyDescent="0.2">
      <c r="B9" s="16"/>
    </row>
    <row r="10" spans="1:12" ht="13.5" thickBot="1" x14ac:dyDescent="0.25"/>
    <row r="11" spans="1:12" ht="16.5" thickBot="1" x14ac:dyDescent="0.25">
      <c r="B11" s="865" t="s">
        <v>789</v>
      </c>
      <c r="C11" s="866"/>
      <c r="D11" s="866"/>
      <c r="E11" s="867"/>
      <c r="F11" s="865" t="s">
        <v>790</v>
      </c>
      <c r="G11" s="866"/>
      <c r="H11" s="866"/>
      <c r="I11" s="866"/>
    </row>
    <row r="12" spans="1:12" ht="13.5" thickBot="1" x14ac:dyDescent="0.25">
      <c r="B12" s="415"/>
      <c r="C12" s="415"/>
      <c r="D12" s="415"/>
      <c r="E12" s="415"/>
      <c r="F12" s="415"/>
      <c r="G12" s="415"/>
      <c r="H12" s="415"/>
      <c r="I12" s="415"/>
    </row>
    <row r="13" spans="1:12" ht="16.5" thickBot="1" x14ac:dyDescent="0.25">
      <c r="B13" s="902" t="s">
        <v>128</v>
      </c>
      <c r="C13" s="903"/>
      <c r="D13" s="903"/>
      <c r="E13" s="415"/>
      <c r="F13" s="880" t="s">
        <v>128</v>
      </c>
      <c r="G13" s="881"/>
      <c r="H13" s="881"/>
      <c r="I13" s="415"/>
    </row>
    <row r="14" spans="1:12" x14ac:dyDescent="0.2">
      <c r="B14" s="29"/>
      <c r="C14" s="29"/>
      <c r="D14" s="29"/>
      <c r="E14" s="415"/>
      <c r="F14" s="29"/>
      <c r="G14" s="29"/>
      <c r="H14" s="29"/>
      <c r="I14" s="415"/>
    </row>
    <row r="15" spans="1:12" x14ac:dyDescent="0.2">
      <c r="B15" s="3" t="s">
        <v>109</v>
      </c>
      <c r="C15" s="717">
        <v>15000000</v>
      </c>
      <c r="D15" s="60"/>
      <c r="E15" s="16"/>
      <c r="F15" s="3" t="s">
        <v>109</v>
      </c>
      <c r="G15" s="717">
        <v>1000000</v>
      </c>
      <c r="H15" s="60"/>
      <c r="I15" s="16"/>
    </row>
    <row r="16" spans="1:12" x14ac:dyDescent="0.2">
      <c r="B16" s="3" t="s">
        <v>110</v>
      </c>
      <c r="C16" s="718">
        <v>7.0000000000000007E-2</v>
      </c>
      <c r="D16" s="60"/>
      <c r="E16" s="16"/>
      <c r="F16" s="3" t="s">
        <v>791</v>
      </c>
      <c r="G16" s="718">
        <v>0.11375</v>
      </c>
      <c r="H16" s="60"/>
      <c r="I16" s="16"/>
    </row>
    <row r="17" spans="2:9" x14ac:dyDescent="0.2">
      <c r="B17" s="3" t="s">
        <v>111</v>
      </c>
      <c r="C17" s="719">
        <v>40443</v>
      </c>
      <c r="D17" s="60"/>
      <c r="E17" s="16"/>
      <c r="F17" s="3" t="s">
        <v>111</v>
      </c>
      <c r="G17" s="719">
        <v>43343</v>
      </c>
      <c r="H17" s="60"/>
      <c r="I17" s="16"/>
    </row>
    <row r="18" spans="2:9" x14ac:dyDescent="0.2">
      <c r="B18" s="3" t="s">
        <v>112</v>
      </c>
      <c r="C18" s="719">
        <v>40046</v>
      </c>
      <c r="D18" s="60"/>
      <c r="E18" s="16"/>
      <c r="F18" s="3" t="s">
        <v>112</v>
      </c>
      <c r="G18" s="719">
        <v>40046</v>
      </c>
      <c r="H18" s="60"/>
      <c r="I18" s="16"/>
    </row>
    <row r="19" spans="2:9" x14ac:dyDescent="0.2">
      <c r="B19" s="3" t="s">
        <v>787</v>
      </c>
      <c r="C19" s="720">
        <v>9.5000000000000001E-2</v>
      </c>
      <c r="D19" s="60"/>
      <c r="E19" s="16"/>
      <c r="F19" s="3" t="s">
        <v>787</v>
      </c>
      <c r="G19" s="720"/>
      <c r="H19" s="60"/>
      <c r="I19" s="16"/>
    </row>
    <row r="20" spans="2:9" x14ac:dyDescent="0.2">
      <c r="B20" s="3" t="s">
        <v>788</v>
      </c>
      <c r="C20" s="720">
        <v>7.4999999999999997E-2</v>
      </c>
      <c r="D20" s="596"/>
      <c r="E20" s="597"/>
      <c r="F20" s="3" t="s">
        <v>788</v>
      </c>
      <c r="G20" s="720"/>
      <c r="H20" s="596"/>
      <c r="I20" s="597"/>
    </row>
    <row r="21" spans="2:9" x14ac:dyDescent="0.2">
      <c r="B21" s="3" t="s">
        <v>14</v>
      </c>
      <c r="C21" s="721">
        <f>PRICE(C18,C17,C16,C20,100,1,1)</f>
        <v>99.475241042766015</v>
      </c>
      <c r="D21" s="60"/>
      <c r="E21" s="16"/>
      <c r="F21" s="3" t="s">
        <v>14</v>
      </c>
      <c r="G21" s="721">
        <v>100.99</v>
      </c>
      <c r="H21" s="60"/>
      <c r="I21" s="16"/>
    </row>
    <row r="22" spans="2:9" x14ac:dyDescent="0.2">
      <c r="B22" s="3"/>
      <c r="C22" s="3"/>
      <c r="D22" s="60"/>
      <c r="E22" s="16"/>
      <c r="F22" s="3"/>
      <c r="G22" s="3"/>
      <c r="H22" s="60"/>
      <c r="I22" s="16"/>
    </row>
    <row r="23" spans="2:9" ht="21" customHeight="1" x14ac:dyDescent="0.2">
      <c r="B23" s="901" t="s">
        <v>741</v>
      </c>
      <c r="C23" s="901"/>
      <c r="D23" s="598"/>
      <c r="E23" s="597"/>
      <c r="F23" s="901" t="s">
        <v>741</v>
      </c>
      <c r="G23" s="901"/>
      <c r="H23" s="598"/>
      <c r="I23" s="597"/>
    </row>
    <row r="24" spans="2:9" x14ac:dyDescent="0.2">
      <c r="B24" s="3" t="s">
        <v>16</v>
      </c>
      <c r="C24" s="719">
        <f>COUPPCD(C18,C17,1,1)</f>
        <v>39713</v>
      </c>
      <c r="D24" s="598"/>
      <c r="E24" s="597"/>
      <c r="F24" s="3" t="s">
        <v>16</v>
      </c>
      <c r="G24" s="719">
        <f>COUPPCD(G18,G17,2,4)</f>
        <v>39872</v>
      </c>
      <c r="H24" s="598"/>
      <c r="I24" s="597"/>
    </row>
    <row r="25" spans="2:9" x14ac:dyDescent="0.2">
      <c r="B25" s="3" t="s">
        <v>680</v>
      </c>
      <c r="C25" s="719">
        <f>COUPNCD(C18,C17,1,1)</f>
        <v>40078</v>
      </c>
      <c r="D25" s="596"/>
      <c r="E25" s="597"/>
      <c r="F25" s="3" t="s">
        <v>680</v>
      </c>
      <c r="G25" s="719">
        <f>COUPNCD(G18,G17,2,4)</f>
        <v>40056</v>
      </c>
      <c r="H25" s="596"/>
      <c r="I25" s="597"/>
    </row>
    <row r="26" spans="2:9" x14ac:dyDescent="0.2">
      <c r="B26" s="3" t="s">
        <v>23</v>
      </c>
      <c r="C26" s="722">
        <f>ACCRINT(C24,C25,C18,C16,100,1,1)</f>
        <v>6.3863013698630144</v>
      </c>
      <c r="D26" s="60"/>
      <c r="E26" s="16"/>
      <c r="F26" s="3" t="s">
        <v>23</v>
      </c>
      <c r="G26" s="722">
        <f>ACCRINT(G24,G25,G18,G16,100,2,4)</f>
        <v>5.4663194444444443</v>
      </c>
      <c r="H26" s="60"/>
      <c r="I26" s="16"/>
    </row>
    <row r="27" spans="2:9" ht="15" x14ac:dyDescent="0.25">
      <c r="B27" s="3" t="s">
        <v>108</v>
      </c>
      <c r="C27" s="723" t="s">
        <v>43</v>
      </c>
      <c r="D27" s="628"/>
      <c r="E27" s="16"/>
      <c r="F27" s="3" t="s">
        <v>108</v>
      </c>
      <c r="G27" s="723" t="s">
        <v>43</v>
      </c>
      <c r="H27" s="628"/>
      <c r="I27" s="16"/>
    </row>
    <row r="28" spans="2:9" ht="15.75" x14ac:dyDescent="0.25">
      <c r="B28" s="724" t="s">
        <v>798</v>
      </c>
      <c r="C28" s="725">
        <f>+C21+C26</f>
        <v>105.86154241262903</v>
      </c>
      <c r="D28" s="415"/>
      <c r="E28" s="415"/>
      <c r="F28" s="724" t="s">
        <v>799</v>
      </c>
      <c r="G28" s="725">
        <f>+G21+G26</f>
        <v>106.45631944444443</v>
      </c>
      <c r="H28" s="415"/>
      <c r="I28" s="415"/>
    </row>
    <row r="29" spans="2:9" ht="15.75" x14ac:dyDescent="0.25">
      <c r="B29" s="422" t="s">
        <v>742</v>
      </c>
      <c r="C29" s="726">
        <v>186.55510000000001</v>
      </c>
      <c r="D29" s="627"/>
      <c r="E29" s="415"/>
      <c r="F29" s="724" t="s">
        <v>795</v>
      </c>
      <c r="G29" s="730">
        <f>+G15*G28%</f>
        <v>1064563.1944444443</v>
      </c>
      <c r="H29" s="627"/>
      <c r="I29" s="415"/>
    </row>
    <row r="30" spans="2:9" ht="15.75" x14ac:dyDescent="0.25">
      <c r="B30" s="727" t="s">
        <v>20</v>
      </c>
      <c r="C30" s="728">
        <f>+C15*C28%*C29</f>
        <v>2962351594.6413379</v>
      </c>
      <c r="F30" s="422" t="s">
        <v>793</v>
      </c>
      <c r="G30" s="731">
        <v>2190.4499999999998</v>
      </c>
      <c r="H30" s="415"/>
      <c r="I30" s="415"/>
    </row>
    <row r="31" spans="2:9" ht="15.75" x14ac:dyDescent="0.25">
      <c r="B31" s="422" t="s">
        <v>793</v>
      </c>
      <c r="C31" s="729">
        <v>2190.4499999999998</v>
      </c>
      <c r="F31" s="422" t="s">
        <v>794</v>
      </c>
      <c r="G31" s="87">
        <v>1.4298999999999999</v>
      </c>
    </row>
    <row r="32" spans="2:9" ht="15.75" x14ac:dyDescent="0.25">
      <c r="B32" s="727" t="s">
        <v>796</v>
      </c>
      <c r="C32" s="728">
        <f>+C30/C31</f>
        <v>1352394.0718306003</v>
      </c>
      <c r="F32" s="727" t="s">
        <v>796</v>
      </c>
      <c r="G32" s="728">
        <f>+G29*G31</f>
        <v>1522218.9117361107</v>
      </c>
    </row>
    <row r="36" spans="3:6" ht="15.75" x14ac:dyDescent="0.25">
      <c r="C36" s="653" t="s">
        <v>797</v>
      </c>
      <c r="D36" s="654"/>
      <c r="E36" s="655"/>
      <c r="F36" s="656">
        <f>+G32-C32</f>
        <v>169824.83990551042</v>
      </c>
    </row>
  </sheetData>
  <mergeCells count="7">
    <mergeCell ref="B2:G2"/>
    <mergeCell ref="B23:C23"/>
    <mergeCell ref="F23:G23"/>
    <mergeCell ref="B11:E11"/>
    <mergeCell ref="B13:D13"/>
    <mergeCell ref="F11:I11"/>
    <mergeCell ref="F13:H13"/>
  </mergeCells>
  <hyperlinks>
    <hyperlink ref="A1" location="'Indice '!A1" display="INDICE" xr:uid="{00000000-0004-0000-5000-000000000000}"/>
  </hyperlinks>
  <pageMargins left="0.7" right="0.7" top="0.75" bottom="0.75" header="0.3" footer="0.3"/>
  <pageSetup paperSize="9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M47"/>
  <sheetViews>
    <sheetView showGridLines="0" topLeftCell="A19" workbookViewId="0">
      <selection activeCell="E45" sqref="E45"/>
    </sheetView>
  </sheetViews>
  <sheetFormatPr baseColWidth="10" defaultRowHeight="12.75" x14ac:dyDescent="0.2"/>
  <sheetData>
    <row r="1" spans="1:13" ht="19.5" customHeight="1" x14ac:dyDescent="0.2">
      <c r="A1" s="676" t="s">
        <v>863</v>
      </c>
    </row>
    <row r="2" spans="1:13" ht="84" customHeight="1" x14ac:dyDescent="0.2">
      <c r="B2" s="895" t="s">
        <v>776</v>
      </c>
      <c r="C2" s="896"/>
      <c r="D2" s="896"/>
      <c r="E2" s="896"/>
      <c r="F2" s="896"/>
      <c r="G2" s="896"/>
      <c r="H2" s="896"/>
      <c r="I2" s="896"/>
      <c r="J2" s="896"/>
      <c r="K2" s="896"/>
      <c r="L2" s="896"/>
      <c r="M2" s="896"/>
    </row>
    <row r="4" spans="1:13" ht="15" x14ac:dyDescent="0.25">
      <c r="B4" s="539" t="s">
        <v>642</v>
      </c>
      <c r="C4" s="539"/>
      <c r="D4" s="539"/>
      <c r="E4" s="539"/>
      <c r="F4" s="539"/>
    </row>
    <row r="5" spans="1:13" ht="15" x14ac:dyDescent="0.25">
      <c r="B5" s="539" t="s">
        <v>777</v>
      </c>
      <c r="C5" s="539"/>
      <c r="D5" s="539"/>
      <c r="E5" s="539"/>
      <c r="F5" s="539"/>
    </row>
    <row r="6" spans="1:13" ht="15" x14ac:dyDescent="0.25">
      <c r="B6" s="539" t="s">
        <v>779</v>
      </c>
      <c r="C6" s="539"/>
      <c r="D6" s="539"/>
      <c r="E6" s="539"/>
      <c r="F6" s="539"/>
      <c r="G6" s="539"/>
      <c r="H6" s="539"/>
      <c r="I6" s="539"/>
      <c r="J6" s="539"/>
      <c r="K6" s="539"/>
    </row>
    <row r="7" spans="1:13" ht="15" x14ac:dyDescent="0.25">
      <c r="B7" s="539" t="s">
        <v>778</v>
      </c>
      <c r="C7" s="539"/>
      <c r="D7" s="539"/>
      <c r="E7" s="539"/>
      <c r="F7" s="539"/>
      <c r="G7" s="539"/>
      <c r="H7" s="539"/>
      <c r="I7" s="539"/>
      <c r="J7" s="539"/>
      <c r="K7" s="539"/>
    </row>
    <row r="8" spans="1:13" ht="15" x14ac:dyDescent="0.25">
      <c r="B8" s="539" t="s">
        <v>780</v>
      </c>
      <c r="C8" s="539"/>
      <c r="D8" s="539"/>
      <c r="E8" s="539"/>
      <c r="F8" s="539"/>
      <c r="G8" s="539"/>
      <c r="H8" s="539"/>
      <c r="I8" s="539"/>
      <c r="J8" s="539"/>
      <c r="K8" s="539"/>
    </row>
    <row r="9" spans="1:13" ht="15" x14ac:dyDescent="0.25">
      <c r="G9" s="539"/>
      <c r="H9" s="539"/>
      <c r="I9" s="539"/>
      <c r="J9" s="539"/>
      <c r="K9" s="539"/>
    </row>
    <row r="10" spans="1:13" ht="15" x14ac:dyDescent="0.25">
      <c r="G10" s="539"/>
      <c r="H10" s="539"/>
      <c r="I10" s="539"/>
      <c r="J10" s="539"/>
      <c r="K10" s="539"/>
    </row>
    <row r="11" spans="1:13" ht="15" x14ac:dyDescent="0.25">
      <c r="B11" s="539" t="s">
        <v>781</v>
      </c>
      <c r="C11" s="539"/>
      <c r="D11" s="539"/>
      <c r="E11" s="539"/>
      <c r="F11" s="539"/>
      <c r="G11" s="539"/>
      <c r="H11" s="539"/>
      <c r="I11" s="539"/>
      <c r="J11" s="539"/>
      <c r="K11" s="539"/>
    </row>
    <row r="12" spans="1:13" x14ac:dyDescent="0.2">
      <c r="B12" s="62"/>
    </row>
    <row r="27" spans="2:10" x14ac:dyDescent="0.2">
      <c r="J27" s="62" t="s">
        <v>783</v>
      </c>
    </row>
    <row r="29" spans="2:10" x14ac:dyDescent="0.2">
      <c r="B29" s="62" t="s">
        <v>782</v>
      </c>
    </row>
    <row r="47" spans="4:4" x14ac:dyDescent="0.2">
      <c r="D47" s="62" t="s">
        <v>784</v>
      </c>
    </row>
  </sheetData>
  <mergeCells count="1">
    <mergeCell ref="B2:M2"/>
  </mergeCells>
  <hyperlinks>
    <hyperlink ref="A1" location="'Indice '!A1" display="INDICE" xr:uid="{00000000-0004-0000-5100-000000000000}"/>
  </hyperlinks>
  <pageMargins left="0.7" right="0.7" top="0.75" bottom="0.75" header="0.3" footer="0.3"/>
  <pageSetup paperSize="9" orientation="portrait" horizontalDpi="90" verticalDpi="90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M19"/>
  <sheetViews>
    <sheetView showGridLines="0" workbookViewId="0"/>
  </sheetViews>
  <sheetFormatPr baseColWidth="10" defaultRowHeight="12.75" x14ac:dyDescent="0.2"/>
  <cols>
    <col min="1" max="1" width="11.42578125" style="415"/>
    <col min="2" max="2" width="21" style="415" customWidth="1"/>
    <col min="3" max="3" width="18.85546875" style="415" customWidth="1"/>
    <col min="4" max="4" width="20.42578125" style="415" customWidth="1"/>
    <col min="5" max="5" width="20.5703125" style="415" customWidth="1"/>
    <col min="6" max="16384" width="11.42578125" style="415"/>
  </cols>
  <sheetData>
    <row r="1" spans="1:13" ht="19.5" customHeight="1" x14ac:dyDescent="0.2">
      <c r="A1" s="676" t="s">
        <v>863</v>
      </c>
    </row>
    <row r="2" spans="1:13" ht="84" customHeight="1" x14ac:dyDescent="0.2">
      <c r="B2" s="895" t="s">
        <v>913</v>
      </c>
      <c r="C2" s="896"/>
      <c r="D2" s="896"/>
      <c r="E2" s="896"/>
      <c r="F2" s="896"/>
      <c r="G2" s="896"/>
      <c r="H2" s="896"/>
      <c r="I2" s="896"/>
      <c r="J2" s="896"/>
      <c r="K2" s="896"/>
      <c r="L2" s="896"/>
      <c r="M2" s="896"/>
    </row>
    <row r="7" spans="1:13" ht="13.5" thickBot="1" x14ac:dyDescent="0.25"/>
    <row r="8" spans="1:13" x14ac:dyDescent="0.2">
      <c r="B8" s="904" t="s">
        <v>911</v>
      </c>
      <c r="C8" s="905"/>
      <c r="D8" s="904" t="s">
        <v>912</v>
      </c>
      <c r="E8" s="905"/>
    </row>
    <row r="9" spans="1:13" x14ac:dyDescent="0.2">
      <c r="B9" s="732" t="s">
        <v>905</v>
      </c>
      <c r="C9" s="733">
        <v>3500000000</v>
      </c>
      <c r="D9" s="732" t="s">
        <v>905</v>
      </c>
      <c r="E9" s="733">
        <v>3500000000</v>
      </c>
    </row>
    <row r="10" spans="1:13" x14ac:dyDescent="0.2">
      <c r="B10" s="734" t="s">
        <v>44</v>
      </c>
      <c r="C10" s="735">
        <v>7.4999999999999997E-2</v>
      </c>
      <c r="D10" s="734" t="s">
        <v>44</v>
      </c>
      <c r="E10" s="736">
        <v>8.5000000000000006E-2</v>
      </c>
    </row>
    <row r="11" spans="1:13" x14ac:dyDescent="0.2">
      <c r="B11" s="737" t="s">
        <v>906</v>
      </c>
      <c r="C11" s="738">
        <v>41075</v>
      </c>
      <c r="D11" s="737" t="s">
        <v>906</v>
      </c>
      <c r="E11" s="738">
        <f>C11</f>
        <v>41075</v>
      </c>
    </row>
    <row r="12" spans="1:13" x14ac:dyDescent="0.2">
      <c r="B12" s="737" t="s">
        <v>907</v>
      </c>
      <c r="C12" s="738">
        <v>41255</v>
      </c>
      <c r="D12" s="737" t="s">
        <v>907</v>
      </c>
      <c r="E12" s="738">
        <f>C12</f>
        <v>41255</v>
      </c>
    </row>
    <row r="13" spans="1:13" x14ac:dyDescent="0.2">
      <c r="B13" s="737" t="s">
        <v>908</v>
      </c>
      <c r="C13" s="739">
        <f>DAYS360(C11,C12)</f>
        <v>177</v>
      </c>
      <c r="D13" s="737" t="s">
        <v>908</v>
      </c>
      <c r="E13" s="739">
        <f>DAYS360(E11,E12)</f>
        <v>177</v>
      </c>
    </row>
    <row r="14" spans="1:13" x14ac:dyDescent="0.2">
      <c r="B14" s="249" t="s">
        <v>46</v>
      </c>
      <c r="C14" s="740">
        <f>+C13/360</f>
        <v>0.49166666666666664</v>
      </c>
      <c r="D14" s="249" t="s">
        <v>46</v>
      </c>
      <c r="E14" s="740">
        <f>+E13/360</f>
        <v>0.49166666666666664</v>
      </c>
    </row>
    <row r="15" spans="1:13" x14ac:dyDescent="0.2">
      <c r="B15" s="741" t="s">
        <v>65</v>
      </c>
      <c r="C15" s="742">
        <v>100</v>
      </c>
      <c r="D15" s="741" t="s">
        <v>65</v>
      </c>
      <c r="E15" s="742">
        <v>100</v>
      </c>
    </row>
    <row r="16" spans="1:13" x14ac:dyDescent="0.2">
      <c r="B16" s="732" t="s">
        <v>64</v>
      </c>
      <c r="C16" s="743">
        <f>PV(C10,C14,0,C15)</f>
        <v>-96.506708819893376</v>
      </c>
      <c r="D16" s="732" t="s">
        <v>64</v>
      </c>
      <c r="E16" s="743">
        <f>PV(E10,E14,,E15)</f>
        <v>-96.068360415658134</v>
      </c>
    </row>
    <row r="17" spans="2:5" x14ac:dyDescent="0.2">
      <c r="B17" s="271" t="s">
        <v>909</v>
      </c>
      <c r="C17" s="744">
        <f>+C9*C16%</f>
        <v>-3377734808.6962681</v>
      </c>
      <c r="D17" s="271" t="s">
        <v>909</v>
      </c>
      <c r="E17" s="744">
        <f>+E9*E16%</f>
        <v>-3362392614.5480347</v>
      </c>
    </row>
    <row r="18" spans="2:5" x14ac:dyDescent="0.2">
      <c r="B18" s="745" t="s">
        <v>910</v>
      </c>
      <c r="C18" s="746">
        <f>+C17-E17</f>
        <v>-15342194.148233414</v>
      </c>
      <c r="D18" s="745"/>
      <c r="E18" s="112"/>
    </row>
    <row r="19" spans="2:5" x14ac:dyDescent="0.2">
      <c r="B19" s="745"/>
      <c r="C19" s="747"/>
      <c r="D19" s="745"/>
      <c r="E19" s="112"/>
    </row>
  </sheetData>
  <mergeCells count="3">
    <mergeCell ref="B2:M2"/>
    <mergeCell ref="B8:C8"/>
    <mergeCell ref="D8:E8"/>
  </mergeCells>
  <hyperlinks>
    <hyperlink ref="A1" location="'Indice '!A1" display="INDICE" xr:uid="{00000000-0004-0000-5200-000000000000}"/>
  </hyperlinks>
  <pageMargins left="0.7" right="0.7" top="0.75" bottom="0.75" header="0.3" footer="0.3"/>
  <pageSetup paperSize="9" orientation="portrait" horizontalDpi="90" verticalDpi="90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M21"/>
  <sheetViews>
    <sheetView showGridLines="0" workbookViewId="0"/>
  </sheetViews>
  <sheetFormatPr baseColWidth="10" defaultRowHeight="12.75" x14ac:dyDescent="0.2"/>
  <cols>
    <col min="1" max="1" width="11.42578125" style="415"/>
    <col min="2" max="2" width="25.7109375" style="415" customWidth="1"/>
    <col min="3" max="3" width="22" style="415" customWidth="1"/>
    <col min="4" max="4" width="20.42578125" style="415" customWidth="1"/>
    <col min="5" max="5" width="20.5703125" style="415" customWidth="1"/>
    <col min="6" max="16384" width="11.42578125" style="415"/>
  </cols>
  <sheetData>
    <row r="1" spans="1:13" ht="19.5" customHeight="1" x14ac:dyDescent="0.2">
      <c r="A1" s="676" t="s">
        <v>863</v>
      </c>
    </row>
    <row r="2" spans="1:13" ht="84" customHeight="1" x14ac:dyDescent="0.2">
      <c r="B2" s="895" t="s">
        <v>914</v>
      </c>
      <c r="C2" s="896"/>
      <c r="D2" s="896"/>
      <c r="E2" s="896"/>
      <c r="F2" s="896"/>
      <c r="G2" s="896"/>
      <c r="H2" s="896"/>
      <c r="I2" s="896"/>
      <c r="J2" s="896"/>
      <c r="K2" s="896"/>
      <c r="L2" s="896"/>
      <c r="M2" s="896"/>
    </row>
    <row r="6" spans="1:13" ht="15" customHeight="1" x14ac:dyDescent="0.2">
      <c r="B6" s="906" t="s">
        <v>128</v>
      </c>
      <c r="C6" s="906"/>
      <c r="D6" s="906"/>
      <c r="E6" s="748"/>
      <c r="F6" s="748"/>
      <c r="G6" s="749"/>
    </row>
    <row r="7" spans="1:13" x14ac:dyDescent="0.2">
      <c r="B7" s="750"/>
      <c r="C7" s="750"/>
      <c r="D7" s="750"/>
      <c r="E7" s="748"/>
      <c r="F7" s="748"/>
      <c r="G7" s="749"/>
    </row>
    <row r="8" spans="1:13" x14ac:dyDescent="0.2">
      <c r="B8" s="750" t="s">
        <v>109</v>
      </c>
      <c r="C8" s="751">
        <v>1000000000</v>
      </c>
      <c r="D8" s="750"/>
      <c r="E8" s="748"/>
      <c r="F8" s="748"/>
      <c r="G8" s="749"/>
    </row>
    <row r="9" spans="1:13" x14ac:dyDescent="0.2">
      <c r="B9" s="750" t="s">
        <v>112</v>
      </c>
      <c r="C9" s="752">
        <v>40238</v>
      </c>
      <c r="D9" s="748"/>
      <c r="E9" s="748"/>
      <c r="F9" s="748"/>
      <c r="G9" s="753"/>
    </row>
    <row r="10" spans="1:13" x14ac:dyDescent="0.2">
      <c r="B10" s="750" t="s">
        <v>111</v>
      </c>
      <c r="C10" s="752">
        <v>45497</v>
      </c>
      <c r="D10" s="750"/>
      <c r="E10" s="748"/>
      <c r="F10" s="748"/>
      <c r="G10" s="749"/>
    </row>
    <row r="11" spans="1:13" x14ac:dyDescent="0.2">
      <c r="B11" s="750" t="s">
        <v>915</v>
      </c>
      <c r="C11" s="754">
        <v>0.1</v>
      </c>
      <c r="D11" s="750" t="s">
        <v>815</v>
      </c>
      <c r="E11" s="748"/>
      <c r="F11" s="748"/>
      <c r="G11" s="749"/>
    </row>
    <row r="12" spans="1:13" x14ac:dyDescent="0.2">
      <c r="B12" s="750" t="s">
        <v>916</v>
      </c>
      <c r="C12" s="754">
        <v>8.8900000000000007E-2</v>
      </c>
      <c r="D12" s="750"/>
      <c r="E12" s="748"/>
      <c r="F12" s="748"/>
      <c r="G12" s="749"/>
    </row>
    <row r="13" spans="1:13" x14ac:dyDescent="0.2">
      <c r="B13" s="750" t="s">
        <v>14</v>
      </c>
      <c r="C13" s="755">
        <f>PRICE(C9,C10,C11,C12,100,1,1)</f>
        <v>108.72019841899656</v>
      </c>
      <c r="D13" s="756" t="s">
        <v>917</v>
      </c>
      <c r="E13" s="757"/>
      <c r="F13" s="748"/>
      <c r="G13" s="749"/>
    </row>
    <row r="14" spans="1:13" x14ac:dyDescent="0.2">
      <c r="B14" s="750"/>
      <c r="C14" s="750"/>
      <c r="D14" s="758"/>
      <c r="E14" s="759"/>
      <c r="F14" s="759"/>
      <c r="G14" s="749"/>
    </row>
    <row r="15" spans="1:13" x14ac:dyDescent="0.2">
      <c r="B15" s="906" t="s">
        <v>918</v>
      </c>
      <c r="C15" s="906"/>
      <c r="D15" s="758"/>
      <c r="E15" s="759"/>
      <c r="F15" s="759"/>
      <c r="G15" s="749"/>
    </row>
    <row r="16" spans="1:13" x14ac:dyDescent="0.2">
      <c r="B16" s="750" t="s">
        <v>16</v>
      </c>
      <c r="C16" s="752">
        <f>COUPPCD(C9,C10,1,1)</f>
        <v>40018</v>
      </c>
      <c r="D16" s="752" t="s">
        <v>919</v>
      </c>
      <c r="E16" s="757"/>
      <c r="F16" s="748"/>
      <c r="G16" s="749"/>
    </row>
    <row r="17" spans="2:7" x14ac:dyDescent="0.2">
      <c r="B17" s="750" t="s">
        <v>17</v>
      </c>
      <c r="C17" s="752">
        <f>COUPNCD(C9,C10,1,1)</f>
        <v>40383</v>
      </c>
      <c r="D17" s="752" t="s">
        <v>920</v>
      </c>
      <c r="E17" s="757"/>
      <c r="F17" s="748"/>
      <c r="G17" s="749"/>
    </row>
    <row r="18" spans="2:7" x14ac:dyDescent="0.2">
      <c r="B18" s="750" t="s">
        <v>15</v>
      </c>
      <c r="C18" s="760">
        <f>ACCRINT(C16,C17,C9,C11,100,1,1)</f>
        <v>6.0273972602739718</v>
      </c>
      <c r="D18" s="761" t="s">
        <v>921</v>
      </c>
      <c r="E18" s="757"/>
      <c r="F18" s="748"/>
      <c r="G18" s="749"/>
    </row>
    <row r="19" spans="2:7" x14ac:dyDescent="0.2">
      <c r="B19" s="750" t="s">
        <v>108</v>
      </c>
      <c r="C19" s="758" t="s">
        <v>43</v>
      </c>
      <c r="D19" s="750"/>
      <c r="E19" s="748"/>
      <c r="F19" s="748"/>
      <c r="G19" s="749"/>
    </row>
    <row r="20" spans="2:7" x14ac:dyDescent="0.2">
      <c r="B20" s="750" t="s">
        <v>18</v>
      </c>
      <c r="C20" s="762">
        <f>+C13+C18</f>
        <v>114.74759567927053</v>
      </c>
      <c r="D20" s="750"/>
      <c r="E20" s="748"/>
      <c r="F20" s="748"/>
      <c r="G20" s="749"/>
    </row>
    <row r="21" spans="2:7" x14ac:dyDescent="0.2">
      <c r="B21" s="763" t="s">
        <v>20</v>
      </c>
      <c r="C21" s="764">
        <f>+C20*C8/100</f>
        <v>1147475956.7927053</v>
      </c>
      <c r="D21" s="907" t="s">
        <v>922</v>
      </c>
      <c r="E21" s="907"/>
      <c r="F21" s="907"/>
      <c r="G21" s="907"/>
    </row>
  </sheetData>
  <mergeCells count="4">
    <mergeCell ref="B2:M2"/>
    <mergeCell ref="B6:D6"/>
    <mergeCell ref="B15:C15"/>
    <mergeCell ref="D21:G21"/>
  </mergeCells>
  <hyperlinks>
    <hyperlink ref="A1" location="'Indice '!A1" display="INDICE" xr:uid="{00000000-0004-0000-5300-000000000000}"/>
  </hyperlinks>
  <pageMargins left="0.7" right="0.7" top="0.75" bottom="0.75" header="0.3" footer="0.3"/>
  <pageSetup paperSize="9" orientation="portrait" horizontalDpi="90" verticalDpi="90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M31"/>
  <sheetViews>
    <sheetView showGridLines="0" workbookViewId="0"/>
  </sheetViews>
  <sheetFormatPr baseColWidth="10" defaultRowHeight="12.75" x14ac:dyDescent="0.2"/>
  <cols>
    <col min="1" max="1" width="11.42578125" style="415"/>
    <col min="2" max="2" width="10.85546875" style="415" customWidth="1"/>
    <col min="3" max="3" width="22" style="415" customWidth="1"/>
    <col min="4" max="4" width="29.5703125" style="415" customWidth="1"/>
    <col min="5" max="5" width="20.5703125" style="415" customWidth="1"/>
    <col min="6" max="16384" width="11.42578125" style="415"/>
  </cols>
  <sheetData>
    <row r="1" spans="1:13" ht="19.5" customHeight="1" x14ac:dyDescent="0.2">
      <c r="A1" s="676" t="s">
        <v>863</v>
      </c>
    </row>
    <row r="2" spans="1:13" ht="84" customHeight="1" x14ac:dyDescent="0.2">
      <c r="B2" s="895" t="s">
        <v>931</v>
      </c>
      <c r="C2" s="896"/>
      <c r="D2" s="896"/>
      <c r="E2" s="896"/>
      <c r="F2" s="896"/>
      <c r="G2" s="896"/>
      <c r="H2" s="896"/>
      <c r="I2" s="896"/>
      <c r="J2" s="896"/>
      <c r="K2" s="896"/>
      <c r="L2" s="896"/>
      <c r="M2" s="896"/>
    </row>
    <row r="3" spans="1:13" ht="13.5" thickBot="1" x14ac:dyDescent="0.25"/>
    <row r="4" spans="1:13" ht="21.75" customHeight="1" thickBot="1" x14ac:dyDescent="0.25">
      <c r="C4" s="880" t="s">
        <v>719</v>
      </c>
      <c r="D4" s="881"/>
      <c r="E4" s="881"/>
      <c r="F4" s="887"/>
    </row>
    <row r="6" spans="1:13" ht="21.75" customHeight="1" x14ac:dyDescent="0.25">
      <c r="C6" s="49" t="s">
        <v>923</v>
      </c>
      <c r="D6" s="49"/>
      <c r="E6" s="49"/>
      <c r="F6" s="49"/>
    </row>
    <row r="7" spans="1:13" ht="19.5" customHeight="1" x14ac:dyDescent="0.25">
      <c r="C7" s="49" t="s">
        <v>725</v>
      </c>
      <c r="D7" s="49"/>
      <c r="E7" s="49"/>
      <c r="F7" s="49"/>
    </row>
    <row r="8" spans="1:13" ht="21.75" customHeight="1" x14ac:dyDescent="0.25">
      <c r="C8" s="877" t="s">
        <v>722</v>
      </c>
      <c r="D8" s="877"/>
      <c r="E8" s="877"/>
      <c r="F8" s="49"/>
    </row>
    <row r="9" spans="1:13" ht="21.75" customHeight="1" x14ac:dyDescent="0.25">
      <c r="C9" s="49" t="s">
        <v>924</v>
      </c>
      <c r="D9" s="49"/>
      <c r="E9" s="621">
        <f>(1+3.2%)*(1+6.65%)-1</f>
        <v>0.10062799999999994</v>
      </c>
      <c r="F9" s="49"/>
    </row>
    <row r="10" spans="1:13" ht="21" customHeight="1" x14ac:dyDescent="0.25">
      <c r="C10" s="49" t="s">
        <v>925</v>
      </c>
      <c r="D10" s="49"/>
      <c r="E10" s="621">
        <f>(1+3.2%)*(1+6.81%)-1</f>
        <v>0.10227920000000013</v>
      </c>
      <c r="F10" s="49"/>
    </row>
    <row r="13" spans="1:13" ht="13.5" thickBot="1" x14ac:dyDescent="0.25"/>
    <row r="14" spans="1:13" ht="24" customHeight="1" thickBot="1" x14ac:dyDescent="0.25">
      <c r="C14" s="880" t="s">
        <v>677</v>
      </c>
      <c r="D14" s="881"/>
      <c r="E14" s="881"/>
      <c r="F14" s="881"/>
    </row>
    <row r="15" spans="1:13" ht="13.5" thickBot="1" x14ac:dyDescent="0.25"/>
    <row r="16" spans="1:13" ht="16.5" thickBot="1" x14ac:dyDescent="0.25">
      <c r="C16" s="880" t="s">
        <v>128</v>
      </c>
      <c r="D16" s="881"/>
      <c r="E16" s="881"/>
    </row>
    <row r="17" spans="3:6" x14ac:dyDescent="0.2">
      <c r="C17" s="29"/>
      <c r="D17" s="29"/>
      <c r="E17" s="29"/>
    </row>
    <row r="18" spans="3:6" x14ac:dyDescent="0.2">
      <c r="C18" s="60" t="s">
        <v>109</v>
      </c>
      <c r="D18" s="600">
        <v>500000000</v>
      </c>
      <c r="E18" s="60"/>
      <c r="F18" s="16"/>
    </row>
    <row r="19" spans="3:6" x14ac:dyDescent="0.2">
      <c r="C19" s="60" t="s">
        <v>110</v>
      </c>
      <c r="D19" s="622">
        <f>+E9</f>
        <v>0.10062799999999994</v>
      </c>
      <c r="E19" s="60"/>
      <c r="F19" s="16"/>
    </row>
    <row r="20" spans="3:6" x14ac:dyDescent="0.2">
      <c r="C20" s="60" t="s">
        <v>111</v>
      </c>
      <c r="D20" s="602">
        <v>42054</v>
      </c>
      <c r="E20" s="60"/>
      <c r="F20" s="16"/>
    </row>
    <row r="21" spans="3:6" x14ac:dyDescent="0.2">
      <c r="C21" s="60" t="s">
        <v>112</v>
      </c>
      <c r="D21" s="602">
        <v>41121</v>
      </c>
      <c r="E21" s="60"/>
      <c r="F21" s="16"/>
    </row>
    <row r="22" spans="3:6" ht="13.5" thickBot="1" x14ac:dyDescent="0.25">
      <c r="C22" s="60" t="s">
        <v>12</v>
      </c>
      <c r="D22" s="622">
        <f>+E10</f>
        <v>0.10227920000000013</v>
      </c>
      <c r="E22" s="60"/>
      <c r="F22" s="16"/>
    </row>
    <row r="23" spans="3:6" ht="13.5" thickBot="1" x14ac:dyDescent="0.25">
      <c r="C23" s="60" t="s">
        <v>14</v>
      </c>
      <c r="D23" s="595">
        <f>PRICE(D21,D20,D19,D22,100,4,2)</f>
        <v>99.628930672787021</v>
      </c>
      <c r="E23" s="596" t="s">
        <v>662</v>
      </c>
      <c r="F23" s="597"/>
    </row>
    <row r="24" spans="3:6" ht="13.5" thickBot="1" x14ac:dyDescent="0.25">
      <c r="C24" s="60"/>
      <c r="D24" s="60"/>
      <c r="E24" s="60"/>
      <c r="F24" s="16"/>
    </row>
    <row r="25" spans="3:6" ht="20.25" customHeight="1" thickBot="1" x14ac:dyDescent="0.25">
      <c r="C25" s="882" t="s">
        <v>678</v>
      </c>
      <c r="D25" s="883"/>
      <c r="E25" s="60"/>
      <c r="F25" s="16"/>
    </row>
    <row r="26" spans="3:6" ht="13.5" thickBot="1" x14ac:dyDescent="0.25">
      <c r="C26" s="60" t="s">
        <v>16</v>
      </c>
      <c r="D26" s="604">
        <f>COUPPCD(D21,D20,4,2)</f>
        <v>41048</v>
      </c>
      <c r="E26" s="598" t="s">
        <v>926</v>
      </c>
      <c r="F26" s="597"/>
    </row>
    <row r="27" spans="3:6" ht="13.5" thickBot="1" x14ac:dyDescent="0.25">
      <c r="C27" s="60" t="s">
        <v>680</v>
      </c>
      <c r="D27" s="605">
        <f>COUPNCD(D21,D20,4,2)</f>
        <v>41140</v>
      </c>
      <c r="E27" s="598" t="s">
        <v>927</v>
      </c>
      <c r="F27" s="597"/>
    </row>
    <row r="28" spans="3:6" ht="13.5" thickBot="1" x14ac:dyDescent="0.25">
      <c r="C28" s="60" t="s">
        <v>23</v>
      </c>
      <c r="D28" s="606">
        <f>ACCRINT(D26,D27,D21,D19,100,4,2)</f>
        <v>2.0405122222222212</v>
      </c>
      <c r="E28" s="596" t="s">
        <v>928</v>
      </c>
      <c r="F28" s="597"/>
    </row>
    <row r="29" spans="3:6" ht="13.5" thickBot="1" x14ac:dyDescent="0.25">
      <c r="C29" s="60" t="s">
        <v>108</v>
      </c>
      <c r="D29" s="607" t="s">
        <v>43</v>
      </c>
      <c r="E29" s="60"/>
      <c r="F29" s="16"/>
    </row>
    <row r="30" spans="3:6" ht="16.5" thickBot="1" x14ac:dyDescent="0.3">
      <c r="C30" s="610" t="s">
        <v>18</v>
      </c>
      <c r="D30" s="623">
        <f>+D23+D28</f>
        <v>101.66944289500924</v>
      </c>
      <c r="E30" s="60" t="s">
        <v>663</v>
      </c>
      <c r="F30" s="16"/>
    </row>
    <row r="31" spans="3:6" ht="15.75" x14ac:dyDescent="0.25">
      <c r="C31" s="608" t="s">
        <v>20</v>
      </c>
      <c r="D31" s="611">
        <f>+D18*D30%</f>
        <v>508347214.47504616</v>
      </c>
      <c r="E31" s="613" t="s">
        <v>664</v>
      </c>
    </row>
  </sheetData>
  <mergeCells count="6">
    <mergeCell ref="C14:F14"/>
    <mergeCell ref="C16:E16"/>
    <mergeCell ref="C25:D25"/>
    <mergeCell ref="B2:M2"/>
    <mergeCell ref="C4:F4"/>
    <mergeCell ref="C8:E8"/>
  </mergeCells>
  <hyperlinks>
    <hyperlink ref="A1" location="'Indice '!A1" display="INDICE" xr:uid="{00000000-0004-0000-5400-000000000000}"/>
  </hyperlinks>
  <pageMargins left="0.7" right="0.7" top="0.75" bottom="0.75" header="0.3" footer="0.3"/>
  <pageSetup paperSize="9" orientation="portrait" horizontalDpi="90" verticalDpi="90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I28"/>
  <sheetViews>
    <sheetView showGridLines="0" zoomScale="80" workbookViewId="0"/>
  </sheetViews>
  <sheetFormatPr baseColWidth="10" defaultRowHeight="12.75" x14ac:dyDescent="0.2"/>
  <cols>
    <col min="1" max="1" width="15.85546875" style="415" customWidth="1"/>
    <col min="2" max="2" width="37.85546875" style="415" customWidth="1"/>
    <col min="3" max="3" width="41.28515625" style="415" customWidth="1"/>
    <col min="4" max="4" width="42" style="415" customWidth="1"/>
    <col min="5" max="5" width="11.42578125" style="415"/>
    <col min="6" max="6" width="12.28515625" style="415" bestFit="1" customWidth="1"/>
    <col min="7" max="7" width="19.140625" style="415" bestFit="1" customWidth="1"/>
    <col min="8" max="16384" width="11.42578125" style="415"/>
  </cols>
  <sheetData>
    <row r="1" spans="1:5" ht="30" customHeight="1" thickBot="1" x14ac:dyDescent="0.25">
      <c r="A1" s="676" t="s">
        <v>863</v>
      </c>
    </row>
    <row r="2" spans="1:5" ht="113.25" customHeight="1" thickBot="1" x14ac:dyDescent="0.25">
      <c r="B2" s="865" t="s">
        <v>929</v>
      </c>
      <c r="C2" s="866"/>
      <c r="D2" s="866"/>
      <c r="E2" s="867"/>
    </row>
    <row r="3" spans="1:5" ht="24" customHeight="1" thickBot="1" x14ac:dyDescent="0.25"/>
    <row r="4" spans="1:5" ht="30" customHeight="1" thickBot="1" x14ac:dyDescent="0.25">
      <c r="B4" s="891" t="s">
        <v>744</v>
      </c>
      <c r="C4" s="892"/>
      <c r="D4" s="893"/>
    </row>
    <row r="5" spans="1:5" ht="19.5" customHeight="1" x14ac:dyDescent="0.2"/>
    <row r="6" spans="1:5" ht="15.75" x14ac:dyDescent="0.25">
      <c r="B6" s="49" t="s">
        <v>10</v>
      </c>
      <c r="C6" s="630">
        <v>500000</v>
      </c>
      <c r="D6" s="49" t="s">
        <v>21</v>
      </c>
    </row>
    <row r="7" spans="1:5" ht="15.75" x14ac:dyDescent="0.25">
      <c r="B7" s="49" t="s">
        <v>84</v>
      </c>
      <c r="C7" s="631">
        <v>7.3800000000000004E-2</v>
      </c>
      <c r="D7" s="49" t="s">
        <v>81</v>
      </c>
    </row>
    <row r="8" spans="1:5" ht="15.75" x14ac:dyDescent="0.25">
      <c r="B8" s="49" t="s">
        <v>198</v>
      </c>
      <c r="C8" s="632">
        <v>50301</v>
      </c>
      <c r="D8" s="49"/>
    </row>
    <row r="9" spans="1:5" ht="15.75" x14ac:dyDescent="0.25">
      <c r="B9" s="49" t="s">
        <v>0</v>
      </c>
      <c r="C9" s="633">
        <v>1816.97</v>
      </c>
      <c r="D9" s="49" t="s">
        <v>22</v>
      </c>
    </row>
    <row r="10" spans="1:5" ht="15.75" x14ac:dyDescent="0.25">
      <c r="B10" s="49" t="s">
        <v>11</v>
      </c>
      <c r="C10" s="632">
        <v>41208</v>
      </c>
      <c r="D10" s="49"/>
    </row>
    <row r="11" spans="1:5" ht="15.75" x14ac:dyDescent="0.25">
      <c r="B11" s="49" t="s">
        <v>12</v>
      </c>
      <c r="C11" s="629"/>
      <c r="D11" s="49"/>
    </row>
    <row r="12" spans="1:5" ht="16.5" thickBot="1" x14ac:dyDescent="0.3">
      <c r="B12" s="49"/>
      <c r="C12" s="620"/>
      <c r="D12" s="49"/>
    </row>
    <row r="13" spans="1:5" ht="16.5" thickBot="1" x14ac:dyDescent="0.3">
      <c r="B13" s="129" t="s">
        <v>13</v>
      </c>
      <c r="C13" s="49"/>
      <c r="D13" s="49"/>
    </row>
    <row r="14" spans="1:5" ht="21" customHeight="1" thickBot="1" x14ac:dyDescent="0.3">
      <c r="B14" s="49" t="s">
        <v>14</v>
      </c>
      <c r="C14" s="131">
        <v>129.916</v>
      </c>
      <c r="D14" s="130" t="s">
        <v>746</v>
      </c>
    </row>
    <row r="15" spans="1:5" ht="15.75" x14ac:dyDescent="0.25">
      <c r="B15" s="49"/>
      <c r="C15" s="49"/>
      <c r="D15" s="49"/>
    </row>
    <row r="16" spans="1:5" ht="15.75" x14ac:dyDescent="0.25">
      <c r="B16" s="877" t="s">
        <v>23</v>
      </c>
      <c r="C16" s="877"/>
      <c r="D16" s="49"/>
    </row>
    <row r="17" spans="2:9" ht="15.75" x14ac:dyDescent="0.25">
      <c r="B17" s="49" t="s">
        <v>16</v>
      </c>
      <c r="C17" s="634">
        <f>COUPPCD(C10,C8,2,4)</f>
        <v>41170</v>
      </c>
      <c r="D17" s="634" t="s">
        <v>199</v>
      </c>
    </row>
    <row r="18" spans="2:9" ht="15.75" x14ac:dyDescent="0.25">
      <c r="B18" s="49" t="s">
        <v>17</v>
      </c>
      <c r="C18" s="634">
        <f>COUPNCD(C10,C8,2,4)</f>
        <v>41351</v>
      </c>
      <c r="D18" s="634" t="s">
        <v>200</v>
      </c>
    </row>
    <row r="19" spans="2:9" ht="15.75" x14ac:dyDescent="0.25">
      <c r="B19" s="49" t="s">
        <v>15</v>
      </c>
      <c r="C19" s="635">
        <f>ACCRINT(C17,C18,C10,C7,100,2,4)</f>
        <v>0.77900000000000003</v>
      </c>
      <c r="D19" s="634" t="s">
        <v>201</v>
      </c>
    </row>
    <row r="20" spans="2:9" ht="15.75" x14ac:dyDescent="0.25">
      <c r="B20" s="49"/>
      <c r="C20" s="49"/>
      <c r="D20" s="49"/>
    </row>
    <row r="21" spans="2:9" ht="15.75" x14ac:dyDescent="0.25">
      <c r="B21" s="49" t="s">
        <v>18</v>
      </c>
      <c r="C21" s="49" t="s">
        <v>19</v>
      </c>
      <c r="D21" s="49"/>
    </row>
    <row r="22" spans="2:9" ht="16.5" thickBot="1" x14ac:dyDescent="0.3">
      <c r="B22" s="49"/>
      <c r="C22" s="49"/>
      <c r="D22" s="49"/>
    </row>
    <row r="23" spans="2:9" ht="16.5" thickBot="1" x14ac:dyDescent="0.3">
      <c r="B23" s="49" t="s">
        <v>18</v>
      </c>
      <c r="C23" s="132">
        <f>+C14+C19</f>
        <v>130.69499999999999</v>
      </c>
      <c r="D23" s="49"/>
    </row>
    <row r="24" spans="2:9" ht="10.5" customHeight="1" thickBot="1" x14ac:dyDescent="0.3">
      <c r="B24" s="49"/>
      <c r="C24" s="49"/>
      <c r="D24" s="49"/>
    </row>
    <row r="25" spans="2:9" ht="16.5" thickBot="1" x14ac:dyDescent="0.3">
      <c r="B25" s="132" t="s">
        <v>24</v>
      </c>
      <c r="C25" s="639">
        <f>+(C23*C6)/100</f>
        <v>653475</v>
      </c>
      <c r="D25" s="49"/>
    </row>
    <row r="26" spans="2:9" ht="9.75" customHeight="1" thickBot="1" x14ac:dyDescent="0.3">
      <c r="B26" s="49"/>
      <c r="C26" s="49"/>
      <c r="D26" s="49"/>
    </row>
    <row r="27" spans="2:9" ht="16.5" thickBot="1" x14ac:dyDescent="0.3">
      <c r="B27" s="132" t="s">
        <v>20</v>
      </c>
      <c r="C27" s="639">
        <f>+C25*C9</f>
        <v>1187344470.75</v>
      </c>
      <c r="D27" s="49"/>
      <c r="G27" s="894"/>
      <c r="H27" s="894"/>
      <c r="I27" s="638"/>
    </row>
    <row r="28" spans="2:9" ht="23.25" customHeight="1" x14ac:dyDescent="0.2"/>
  </sheetData>
  <mergeCells count="4">
    <mergeCell ref="B2:E2"/>
    <mergeCell ref="B4:D4"/>
    <mergeCell ref="B16:C16"/>
    <mergeCell ref="G27:H27"/>
  </mergeCells>
  <hyperlinks>
    <hyperlink ref="A1" location="'Indice '!A1" display="INDICE" xr:uid="{00000000-0004-0000-5500-000000000000}"/>
  </hyperlinks>
  <pageMargins left="0.75" right="0.75" top="1" bottom="1" header="0" footer="0"/>
  <pageSetup paperSize="9" orientation="portrait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"/>
  <sheetViews>
    <sheetView workbookViewId="0">
      <selection activeCell="N35" sqref="N35"/>
    </sheetView>
  </sheetViews>
  <sheetFormatPr baseColWidth="10" defaultRowHeight="12.75" x14ac:dyDescent="0.2"/>
  <sheetData/>
  <pageMargins left="0.7" right="0.7" top="0.75" bottom="0.75" header="0.3" footer="0.3"/>
  <pageSetup paperSize="9" orientation="portrait" horizontalDpi="90" verticalDpi="9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33CC"/>
  </sheetPr>
  <dimension ref="A1:I13"/>
  <sheetViews>
    <sheetView showGridLines="0" zoomScale="120" zoomScaleNormal="120" workbookViewId="0"/>
  </sheetViews>
  <sheetFormatPr baseColWidth="10" defaultRowHeight="12.75" x14ac:dyDescent="0.2"/>
  <cols>
    <col min="2" max="2" width="11.42578125" style="161"/>
  </cols>
  <sheetData>
    <row r="1" spans="1:9" x14ac:dyDescent="0.2">
      <c r="A1" s="676" t="s">
        <v>863</v>
      </c>
    </row>
    <row r="2" spans="1:9" x14ac:dyDescent="0.2">
      <c r="A2" s="773" t="s">
        <v>266</v>
      </c>
      <c r="B2" s="773"/>
      <c r="C2" s="773"/>
      <c r="D2" s="773"/>
      <c r="E2" s="773"/>
      <c r="F2" s="773"/>
      <c r="G2" s="773"/>
      <c r="H2" s="773"/>
      <c r="I2" s="773"/>
    </row>
    <row r="3" spans="1:9" x14ac:dyDescent="0.2">
      <c r="A3" s="773"/>
      <c r="B3" s="773"/>
      <c r="C3" s="773"/>
      <c r="D3" s="773"/>
      <c r="E3" s="773"/>
      <c r="F3" s="773"/>
      <c r="G3" s="773"/>
      <c r="H3" s="773"/>
      <c r="I3" s="773"/>
    </row>
    <row r="4" spans="1:9" x14ac:dyDescent="0.2">
      <c r="A4" s="773"/>
      <c r="B4" s="773"/>
      <c r="C4" s="773"/>
      <c r="D4" s="773"/>
      <c r="E4" s="773"/>
      <c r="F4" s="773"/>
      <c r="G4" s="773"/>
      <c r="H4" s="773"/>
      <c r="I4" s="773"/>
    </row>
    <row r="5" spans="1:9" x14ac:dyDescent="0.2">
      <c r="A5" s="773"/>
      <c r="B5" s="773"/>
      <c r="C5" s="773"/>
      <c r="D5" s="773"/>
      <c r="E5" s="773"/>
      <c r="F5" s="773"/>
      <c r="G5" s="773"/>
      <c r="H5" s="773"/>
      <c r="I5" s="773"/>
    </row>
    <row r="6" spans="1:9" x14ac:dyDescent="0.2">
      <c r="A6" s="773"/>
      <c r="B6" s="773"/>
      <c r="C6" s="773"/>
      <c r="D6" s="773"/>
      <c r="E6" s="773"/>
      <c r="F6" s="773"/>
      <c r="G6" s="773"/>
      <c r="H6" s="773"/>
      <c r="I6" s="773"/>
    </row>
    <row r="9" spans="1:9" x14ac:dyDescent="0.2">
      <c r="D9" s="62" t="s">
        <v>300</v>
      </c>
      <c r="E9" s="163" t="s">
        <v>6</v>
      </c>
      <c r="F9" s="172">
        <f>14%/4</f>
        <v>3.5000000000000003E-2</v>
      </c>
    </row>
    <row r="10" spans="1:9" x14ac:dyDescent="0.2">
      <c r="D10" s="62" t="s">
        <v>301</v>
      </c>
      <c r="E10" s="163" t="s">
        <v>6</v>
      </c>
      <c r="F10" s="172">
        <f>14%/2</f>
        <v>7.0000000000000007E-2</v>
      </c>
    </row>
    <row r="11" spans="1:9" x14ac:dyDescent="0.2">
      <c r="D11" s="62" t="s">
        <v>302</v>
      </c>
      <c r="E11" s="163" t="s">
        <v>6</v>
      </c>
      <c r="F11" s="173">
        <f>14%/12</f>
        <v>1.1666666666666667E-2</v>
      </c>
    </row>
    <row r="12" spans="1:9" x14ac:dyDescent="0.2">
      <c r="D12" s="62" t="s">
        <v>303</v>
      </c>
      <c r="E12" s="163" t="s">
        <v>6</v>
      </c>
      <c r="F12" s="172">
        <f>14%/1</f>
        <v>0.14000000000000001</v>
      </c>
    </row>
    <row r="13" spans="1:9" x14ac:dyDescent="0.2">
      <c r="D13" s="62" t="s">
        <v>304</v>
      </c>
      <c r="E13" s="163" t="s">
        <v>6</v>
      </c>
      <c r="F13" s="174">
        <f>14%/365</f>
        <v>3.8356164383561648E-4</v>
      </c>
    </row>
  </sheetData>
  <mergeCells count="1">
    <mergeCell ref="A2:I6"/>
  </mergeCells>
  <hyperlinks>
    <hyperlink ref="A1" location="'Indice '!A1" display="INDICE" xr:uid="{00000000-0004-0000-0900-000000000000}"/>
  </hyperlinks>
  <pageMargins left="0.7" right="0.7" top="0.75" bottom="0.75" header="0.3" footer="0.3"/>
  <pageSetup paperSize="9" orientation="portrait" horizontalDpi="90" verticalDpi="9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86</vt:i4>
      </vt:variant>
      <vt:variant>
        <vt:lpstr>Rangos con nombre</vt:lpstr>
      </vt:variant>
      <vt:variant>
        <vt:i4>35</vt:i4>
      </vt:variant>
    </vt:vector>
  </HeadingPairs>
  <TitlesOfParts>
    <vt:vector size="121" baseType="lpstr">
      <vt:lpstr>Portada</vt:lpstr>
      <vt:lpstr>Indice </vt:lpstr>
      <vt:lpstr>Ejemplo 1 (CAP 1)</vt:lpstr>
      <vt:lpstr>Ejemplo 2 (CAP 1)</vt:lpstr>
      <vt:lpstr>Ejemplo 3 (CAP 1)</vt:lpstr>
      <vt:lpstr>Ejemplo 4  (CAP 1)</vt:lpstr>
      <vt:lpstr>Ejemplo 5  (CAP 1)</vt:lpstr>
      <vt:lpstr>Ejemplo 6  (CAP 1)</vt:lpstr>
      <vt:lpstr>Ejemplo 7 (CAP 1) </vt:lpstr>
      <vt:lpstr>Ejemplo 8 (CAP 1) </vt:lpstr>
      <vt:lpstr>Ejemplo 9 (CAP 1)</vt:lpstr>
      <vt:lpstr>Ejemplo 10 (CAP 1)</vt:lpstr>
      <vt:lpstr>Ejemplo 11 (CAP 1) </vt:lpstr>
      <vt:lpstr>Ejemplo 12 (CAP 1)</vt:lpstr>
      <vt:lpstr>Ejemplo 13 (CAP 1)</vt:lpstr>
      <vt:lpstr>Ejemplo 14 (CAP 1)</vt:lpstr>
      <vt:lpstr>Ejemplo 15 (CAP 1)</vt:lpstr>
      <vt:lpstr>Ejemplo 16 (CAP 1)</vt:lpstr>
      <vt:lpstr>Ejemplo 17 (CAP 1)</vt:lpstr>
      <vt:lpstr>Ejemplo 18 (CAP 1)</vt:lpstr>
      <vt:lpstr>Ejemplo 19 (CAP 1)</vt:lpstr>
      <vt:lpstr>Ejemplo 20 (CAP 1)</vt:lpstr>
      <vt:lpstr>Ejemplo 21 (CAP 1)</vt:lpstr>
      <vt:lpstr>Ejemplo 22(CAP 1)</vt:lpstr>
      <vt:lpstr>Ejemplo 23 (CAP 1)</vt:lpstr>
      <vt:lpstr>Ejemplo 24 (CAP 1)</vt:lpstr>
      <vt:lpstr>Ejemplo 25 (CAP 1)</vt:lpstr>
      <vt:lpstr>Ejemplo 26 (CAP 1)</vt:lpstr>
      <vt:lpstr>Ejemplo 27 (CAP 1)</vt:lpstr>
      <vt:lpstr>Ejemplo 28 (CAP 1)</vt:lpstr>
      <vt:lpstr>Ejemplo 29 (CAP 1)</vt:lpstr>
      <vt:lpstr>Ejemplo 30 (CAP 1)</vt:lpstr>
      <vt:lpstr>Ejemplo 31 (CAP 1)</vt:lpstr>
      <vt:lpstr>Ejercicio 1 (CAP 1)</vt:lpstr>
      <vt:lpstr>Ejercicio 2 (CAP 1)</vt:lpstr>
      <vt:lpstr>Ejemplo 1(CAP2)</vt:lpstr>
      <vt:lpstr>Ejemplo 2 (CAP 2)</vt:lpstr>
      <vt:lpstr>Ejemplo 3 (CAP 2)</vt:lpstr>
      <vt:lpstr>Ejemplo 4 (CAP 2)</vt:lpstr>
      <vt:lpstr>Ejemplo 5 (CAP 2)</vt:lpstr>
      <vt:lpstr>Ejemplo 6 (CAP 2)</vt:lpstr>
      <vt:lpstr>Ejemplo 7 (CAP 2)</vt:lpstr>
      <vt:lpstr>Ejemplo 8 (CAP 2)</vt:lpstr>
      <vt:lpstr>Ejemplo 9 (CAP2)</vt:lpstr>
      <vt:lpstr>Ejemplo 10 cap2</vt:lpstr>
      <vt:lpstr>Ejemplo 11 (cap2) </vt:lpstr>
      <vt:lpstr>Ejemplo 12 CAP2</vt:lpstr>
      <vt:lpstr>Ejemplo 13 CAP2</vt:lpstr>
      <vt:lpstr>Ejemplo 14 CAP2</vt:lpstr>
      <vt:lpstr>Ejemplo 15 CAP2</vt:lpstr>
      <vt:lpstr>Ejemplo 16 CAP2</vt:lpstr>
      <vt:lpstr>Ejemplo 17 CAP2</vt:lpstr>
      <vt:lpstr>Ejemplo  18 CAP2</vt:lpstr>
      <vt:lpstr>Ejemplo 19 cap2</vt:lpstr>
      <vt:lpstr>Ejemplo 2O CAP2</vt:lpstr>
      <vt:lpstr>Ejemplo 21 CAP2</vt:lpstr>
      <vt:lpstr>Ejemplo 22 CAP2</vt:lpstr>
      <vt:lpstr>Ejercicio 1 CAP2</vt:lpstr>
      <vt:lpstr>Ejercicio 2 CAP2</vt:lpstr>
      <vt:lpstr>Ejercicio 3 CAP2</vt:lpstr>
      <vt:lpstr>FIN CAP 2</vt:lpstr>
      <vt:lpstr>Ejemplo 4 CAP3</vt:lpstr>
      <vt:lpstr>Ejemplo 5 cap 3</vt:lpstr>
      <vt:lpstr>FIN CAP 3</vt:lpstr>
      <vt:lpstr>Ejemplo 1 CAP 4</vt:lpstr>
      <vt:lpstr>Ejemplo 2 CAP 4 </vt:lpstr>
      <vt:lpstr>Ejemplo 3 CAP 4</vt:lpstr>
      <vt:lpstr>Ejemplo 4 CAP4</vt:lpstr>
      <vt:lpstr>Ejemplo  5 CAP4</vt:lpstr>
      <vt:lpstr>Ejemplo  6 CAP4</vt:lpstr>
      <vt:lpstr>Ejemplo 7 CAP 4</vt:lpstr>
      <vt:lpstr>Ejemplo  8 CAP4</vt:lpstr>
      <vt:lpstr>Ejemplo  9 CAP4 </vt:lpstr>
      <vt:lpstr>Ejemplo  10 CAP4</vt:lpstr>
      <vt:lpstr>Ejemplo  11 CAP 4</vt:lpstr>
      <vt:lpstr>Ejemplo  12 CAP 4</vt:lpstr>
      <vt:lpstr>Ejemplo 13 cap4</vt:lpstr>
      <vt:lpstr>Ejemplo 14 CAP 4</vt:lpstr>
      <vt:lpstr>Ejemplo 15 CAP 4</vt:lpstr>
      <vt:lpstr>Ejemplo 16 cap 4</vt:lpstr>
      <vt:lpstr>Ejemplo 17 Cap 4</vt:lpstr>
      <vt:lpstr>Ejercicio 1 Cap 4</vt:lpstr>
      <vt:lpstr>Ejercicio 2 Cap 4</vt:lpstr>
      <vt:lpstr>Ejercicio 3 Cap 4</vt:lpstr>
      <vt:lpstr>Ejercicio 4 cap4</vt:lpstr>
      <vt:lpstr>FIN</vt:lpstr>
      <vt:lpstr>'Ejemplo 31 (CAP 1)'!_ftn1</vt:lpstr>
      <vt:lpstr>bbbb</vt:lpstr>
      <vt:lpstr>ddddd</vt:lpstr>
      <vt:lpstr>'Ejemplo 2O CAP2'!export</vt:lpstr>
      <vt:lpstr>'Ejemplo 10 cap2'!Flujo_0</vt:lpstr>
      <vt:lpstr>'Ejemplo 11 (cap2) '!Flujo_0</vt:lpstr>
      <vt:lpstr>'Ejemplo 12 CAP2'!Flujo_0</vt:lpstr>
      <vt:lpstr>'Ejemplo 13 CAP2'!Flujo_0</vt:lpstr>
      <vt:lpstr>'Ejemplo  6 CAP4'!Nper</vt:lpstr>
      <vt:lpstr>'Ejemplo 1 CAP 4'!Nper</vt:lpstr>
      <vt:lpstr>'Ejemplo 1(CAP2)'!Nper</vt:lpstr>
      <vt:lpstr>'Ejemplo 2 (CAP 2)'!Nper</vt:lpstr>
      <vt:lpstr>'Ejemplo 2 CAP 4 '!Nper</vt:lpstr>
      <vt:lpstr>'Ejemplo 3 CAP 4'!Nper</vt:lpstr>
      <vt:lpstr>'Ejemplo 2O CAP2'!pdfopt</vt:lpstr>
      <vt:lpstr>'Ejemplo  6 CAP4'!Tasa</vt:lpstr>
      <vt:lpstr>'Ejemplo 1 CAP 4'!Tasa</vt:lpstr>
      <vt:lpstr>'Ejemplo 1(CAP2)'!Tasa</vt:lpstr>
      <vt:lpstr>'Ejemplo 2 (CAP 2)'!Tasa</vt:lpstr>
      <vt:lpstr>'Ejemplo 2 CAP 4 '!Tasa</vt:lpstr>
      <vt:lpstr>'Ejemplo 3 CAP 4'!Tasa</vt:lpstr>
      <vt:lpstr>'Ejemplo 10 cap2'!Tasa_anual</vt:lpstr>
      <vt:lpstr>'Ejemplo 11 (cap2) '!Tasa_anual</vt:lpstr>
      <vt:lpstr>'Ejemplo 2O CAP2'!TheContent</vt:lpstr>
      <vt:lpstr>'Ejemplo  6 CAP4'!Va</vt:lpstr>
      <vt:lpstr>'Ejemplo 1 CAP 4'!Va</vt:lpstr>
      <vt:lpstr>'Ejemplo 1(CAP2)'!Va</vt:lpstr>
      <vt:lpstr>'Ejemplo 2 (CAP 2)'!Va</vt:lpstr>
      <vt:lpstr>'Ejemplo 2 CAP 4 '!Va</vt:lpstr>
      <vt:lpstr>'Ejemplo 3 CAP 4'!Va</vt:lpstr>
      <vt:lpstr>'Ejemplo 10 cap2'!Valores_futuros</vt:lpstr>
      <vt:lpstr>'Ejemplo 12 CAP2'!Valores_futuros</vt:lpstr>
      <vt:lpstr>'Ejemplo 13 CAP2'!Valores_futuros</vt:lpstr>
      <vt:lpstr>'Ejemplo 10 cap2'!VNA_de_flujos_futuros</vt:lpstr>
      <vt:lpstr>'Ejemplo 13 CAP2'!VNA_de_flujos_futuros</vt:lpstr>
    </vt:vector>
  </TitlesOfParts>
  <Company>BANCO REPUBLICA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Chicaiza Cosme Daniel Armando</cp:lastModifiedBy>
  <dcterms:created xsi:type="dcterms:W3CDTF">2013-02-15T16:41:11Z</dcterms:created>
  <dcterms:modified xsi:type="dcterms:W3CDTF">2021-09-27T16:04:07Z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26ed6da-16f6-4fae-bf03-b9fb3a4f8f6f_Enabled">
    <vt:lpwstr>true</vt:lpwstr>
  </property>
  <property fmtid="{D5CDD505-2E9C-101B-9397-08002B2CF9AE}" pid="3" name="MSIP_Label_026ed6da-16f6-4fae-bf03-b9fb3a4f8f6f_SetDate">
    <vt:lpwstr>2021-08-27T21:55:26Z</vt:lpwstr>
  </property>
  <property fmtid="{D5CDD505-2E9C-101B-9397-08002B2CF9AE}" pid="4" name="MSIP_Label_026ed6da-16f6-4fae-bf03-b9fb3a4f8f6f_Method">
    <vt:lpwstr>Privileged</vt:lpwstr>
  </property>
  <property fmtid="{D5CDD505-2E9C-101B-9397-08002B2CF9AE}" pid="5" name="MSIP_Label_026ed6da-16f6-4fae-bf03-b9fb3a4f8f6f_Name">
    <vt:lpwstr>026ed6da-16f6-4fae-bf03-b9fb3a4f8f6f</vt:lpwstr>
  </property>
  <property fmtid="{D5CDD505-2E9C-101B-9397-08002B2CF9AE}" pid="6" name="MSIP_Label_026ed6da-16f6-4fae-bf03-b9fb3a4f8f6f_SiteId">
    <vt:lpwstr>2ff255e1-ae00-44bc-9787-fa8f8061bf68</vt:lpwstr>
  </property>
  <property fmtid="{D5CDD505-2E9C-101B-9397-08002B2CF9AE}" pid="7" name="MSIP_Label_026ed6da-16f6-4fae-bf03-b9fb3a4f8f6f_ActionId">
    <vt:lpwstr>8b2d4a80-5bf5-464c-b059-12545150f32e</vt:lpwstr>
  </property>
  <property fmtid="{D5CDD505-2E9C-101B-9397-08002B2CF9AE}" pid="8" name="MSIP_Label_026ed6da-16f6-4fae-bf03-b9fb3a4f8f6f_ContentBits">
    <vt:lpwstr>0</vt:lpwstr>
  </property>
</Properties>
</file>